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r/f4xkUET/+ZSQoULH/gDGKQ0WI1T8QFY3mRpEg97oyCTaqexJsusYNTUXbAxfqsTJSUbj0M9lVquvvHmQ1/mw==" workbookSaltValue="b4LFQ5Xz+HmTrnG3Y3/Amg==" workbookSpinCount="100000" lockStructure="1"/>
  <bookViews>
    <workbookView xWindow="0" yWindow="0" windowWidth="25200" windowHeight="11985" tabRatio="885"/>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4" r:id="rId7"/>
    <sheet name="6. Preferred (Scenario Yr)" sheetId="8" r:id="rId8"/>
    <sheet name="7. FP Supply" sheetId="9" r:id="rId9"/>
    <sheet name="8. FP Demand" sheetId="10" r:id="rId10"/>
    <sheet name="9. FP SDB" sheetId="11" r:id="rId11"/>
    <sheet name="10. Drought plan links" sheetId="13" r:id="rId12"/>
  </sheets>
  <externalReferences>
    <externalReference r:id="rId13"/>
    <externalReference r:id="rId14"/>
  </externalReferences>
  <definedNames>
    <definedName name="Source_Types" localSheetId="11">'[1]WRP1a BL Licences'!$C$1109:$C$1112</definedName>
    <definedName name="Source_Types">'[2]WRP1a BL Licences'!$C$1033:$C$1036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0" i="14" l="1"/>
  <c r="M328" i="14"/>
  <c r="DW340" i="14"/>
  <c r="DV340" i="14"/>
  <c r="DU340" i="14"/>
  <c r="DT340" i="14"/>
  <c r="DS340" i="14"/>
  <c r="DR340" i="14"/>
  <c r="DQ340" i="14"/>
  <c r="DP340" i="14"/>
  <c r="DO340" i="14"/>
  <c r="DN340" i="14"/>
  <c r="DM340" i="14"/>
  <c r="DL340" i="14"/>
  <c r="DK340" i="14"/>
  <c r="DJ340" i="14"/>
  <c r="DI340" i="14"/>
  <c r="DH340" i="14"/>
  <c r="DG340" i="14"/>
  <c r="DF340" i="14"/>
  <c r="DE340" i="14"/>
  <c r="DD340" i="14"/>
  <c r="DC340" i="14"/>
  <c r="DB340" i="14"/>
  <c r="DA340" i="14"/>
  <c r="CZ340" i="14"/>
  <c r="CY340" i="14"/>
  <c r="CX340" i="14"/>
  <c r="CW340" i="14"/>
  <c r="CV340" i="14"/>
  <c r="CU340" i="14"/>
  <c r="CT340" i="14"/>
  <c r="CS340" i="14"/>
  <c r="CR340" i="14"/>
  <c r="CQ340" i="14"/>
  <c r="CP340" i="14"/>
  <c r="CO340" i="14"/>
  <c r="CN340" i="14"/>
  <c r="CM340" i="14"/>
  <c r="CL340" i="14"/>
  <c r="CK340" i="14"/>
  <c r="CJ340" i="14"/>
  <c r="CI340" i="14"/>
  <c r="CH340" i="14"/>
  <c r="CG340" i="14"/>
  <c r="CF340" i="14"/>
  <c r="CE340" i="14"/>
  <c r="CD340" i="14"/>
  <c r="CC340" i="14"/>
  <c r="CB340" i="14"/>
  <c r="CA340" i="14"/>
  <c r="BZ340" i="14"/>
  <c r="BY340" i="14"/>
  <c r="BX340" i="14"/>
  <c r="BW340" i="14"/>
  <c r="BV340" i="14"/>
  <c r="BU340" i="14"/>
  <c r="BT340" i="14"/>
  <c r="BS340" i="14"/>
  <c r="BR340" i="14"/>
  <c r="BQ340" i="14"/>
  <c r="BP340" i="14"/>
  <c r="BO340" i="14"/>
  <c r="BN340" i="14"/>
  <c r="BM340" i="14"/>
  <c r="BL340" i="14"/>
  <c r="BK340" i="14"/>
  <c r="BJ340" i="14"/>
  <c r="BI340" i="14"/>
  <c r="BH340" i="14"/>
  <c r="BG340" i="14"/>
  <c r="BF340" i="14"/>
  <c r="BE340" i="14"/>
  <c r="BD340" i="14"/>
  <c r="BC340" i="14"/>
  <c r="BB340" i="14"/>
  <c r="BA340" i="14"/>
  <c r="AZ340" i="14"/>
  <c r="AY340" i="14"/>
  <c r="AX340" i="14"/>
  <c r="AW340" i="14"/>
  <c r="AV340" i="14"/>
  <c r="AU340" i="14"/>
  <c r="AT340" i="14"/>
  <c r="AS340" i="14"/>
  <c r="AR340" i="14"/>
  <c r="AQ340" i="14"/>
  <c r="AP340" i="14"/>
  <c r="AO340" i="14"/>
  <c r="AN340" i="14"/>
  <c r="AM340" i="14"/>
  <c r="AL340" i="14"/>
  <c r="AK340" i="14"/>
  <c r="AJ340" i="14"/>
  <c r="AI340" i="14"/>
  <c r="AH340" i="14"/>
  <c r="AG340" i="14"/>
  <c r="AF340" i="14"/>
  <c r="AE340" i="14"/>
  <c r="AD340" i="14"/>
  <c r="AC340" i="14"/>
  <c r="AB340" i="14"/>
  <c r="AA340" i="14"/>
  <c r="Z340" i="14"/>
  <c r="Y340" i="14"/>
  <c r="X340" i="14"/>
  <c r="I328" i="14"/>
  <c r="DW287" i="14" l="1"/>
  <c r="DV287" i="14"/>
  <c r="DU287" i="14"/>
  <c r="DT287" i="14"/>
  <c r="DS287" i="14"/>
  <c r="DR287" i="14"/>
  <c r="DQ287" i="14"/>
  <c r="DP287" i="14"/>
  <c r="DO287" i="14"/>
  <c r="DN287" i="14"/>
  <c r="DM287" i="14"/>
  <c r="DL287" i="14"/>
  <c r="DK287" i="14"/>
  <c r="DJ287" i="14"/>
  <c r="DI287" i="14"/>
  <c r="DH287" i="14"/>
  <c r="DG287" i="14"/>
  <c r="DF287" i="14"/>
  <c r="DE287" i="14"/>
  <c r="DD287" i="14"/>
  <c r="DC287" i="14"/>
  <c r="DB287" i="14"/>
  <c r="DA287" i="14"/>
  <c r="CZ287" i="14"/>
  <c r="CY287" i="14"/>
  <c r="CX287" i="14"/>
  <c r="CW287" i="14"/>
  <c r="CV287" i="14"/>
  <c r="CU287" i="14"/>
  <c r="CT287" i="14"/>
  <c r="CS287" i="14"/>
  <c r="CR287" i="14"/>
  <c r="CQ287" i="14"/>
  <c r="CP287" i="14"/>
  <c r="CO287" i="14"/>
  <c r="CN287" i="14"/>
  <c r="CM287" i="14"/>
  <c r="CL287" i="14"/>
  <c r="CK287" i="14"/>
  <c r="CJ287" i="14"/>
  <c r="CI287" i="14"/>
  <c r="CH287" i="14"/>
  <c r="CG287" i="14"/>
  <c r="CF287" i="14"/>
  <c r="CE287" i="14"/>
  <c r="CD287" i="14"/>
  <c r="CC287" i="14"/>
  <c r="CB287" i="14"/>
  <c r="CA287" i="14"/>
  <c r="BZ287" i="14"/>
  <c r="BY287" i="14"/>
  <c r="BX287" i="14"/>
  <c r="BW287" i="14"/>
  <c r="BV287" i="14"/>
  <c r="BU287" i="14"/>
  <c r="BT287" i="14"/>
  <c r="BS287" i="14"/>
  <c r="BR287" i="14"/>
  <c r="BQ287" i="14"/>
  <c r="BP287" i="14"/>
  <c r="BO287" i="14"/>
  <c r="BN287" i="14"/>
  <c r="BM287" i="14"/>
  <c r="BL287" i="14"/>
  <c r="BK287" i="14"/>
  <c r="BJ287" i="14"/>
  <c r="BI287" i="14"/>
  <c r="BH287" i="14"/>
  <c r="BG287" i="14"/>
  <c r="BF287" i="14"/>
  <c r="BE287" i="14"/>
  <c r="BD287" i="14"/>
  <c r="BC287" i="14"/>
  <c r="BB287" i="14"/>
  <c r="BA287" i="14"/>
  <c r="AZ287" i="14"/>
  <c r="AY287" i="14"/>
  <c r="AX287" i="14"/>
  <c r="AW287" i="14"/>
  <c r="AV287" i="14"/>
  <c r="AU287" i="14"/>
  <c r="AT287" i="14"/>
  <c r="AS287" i="14"/>
  <c r="AR287" i="14"/>
  <c r="AQ287" i="14"/>
  <c r="AP287" i="14"/>
  <c r="AO287" i="14"/>
  <c r="AN287" i="14"/>
  <c r="AM287" i="14"/>
  <c r="AL287" i="14"/>
  <c r="AK287" i="14"/>
  <c r="AJ287" i="14"/>
  <c r="AI287" i="14"/>
  <c r="AH287" i="14"/>
  <c r="AG287" i="14"/>
  <c r="AF287" i="14"/>
  <c r="AE287" i="14"/>
  <c r="AD287" i="14"/>
  <c r="AC287" i="14"/>
  <c r="AB287" i="14"/>
  <c r="AA287" i="14"/>
  <c r="Z287" i="14"/>
  <c r="Y287" i="14"/>
  <c r="X287" i="14"/>
  <c r="I275" i="14"/>
  <c r="CY274" i="14"/>
  <c r="CX274" i="14"/>
  <c r="CW274" i="14"/>
  <c r="CV274" i="14"/>
  <c r="CU274" i="14"/>
  <c r="CT274" i="14"/>
  <c r="CS274" i="14"/>
  <c r="CR274" i="14"/>
  <c r="CQ274" i="14"/>
  <c r="CP274" i="14"/>
  <c r="CO274" i="14"/>
  <c r="CN274" i="14"/>
  <c r="CM274" i="14"/>
  <c r="CL274" i="14"/>
  <c r="CK274" i="14"/>
  <c r="CJ274" i="14"/>
  <c r="CI274" i="14"/>
  <c r="CH274" i="14"/>
  <c r="CG274" i="14"/>
  <c r="CF274" i="14"/>
  <c r="CE274" i="14"/>
  <c r="CD274" i="14"/>
  <c r="CC274" i="14"/>
  <c r="CB274" i="14"/>
  <c r="CA274" i="14"/>
  <c r="BZ274" i="14"/>
  <c r="BY274" i="14"/>
  <c r="BX274" i="14"/>
  <c r="BW274" i="14"/>
  <c r="BV274" i="14"/>
  <c r="BU274" i="14"/>
  <c r="BT274" i="14"/>
  <c r="BS274" i="14"/>
  <c r="BR274" i="14"/>
  <c r="BQ274" i="14"/>
  <c r="BP274" i="14"/>
  <c r="BO274" i="14"/>
  <c r="BN274" i="14"/>
  <c r="BM274" i="14"/>
  <c r="BL274" i="14"/>
  <c r="BK274" i="14"/>
  <c r="BJ274" i="14"/>
  <c r="BI274" i="14"/>
  <c r="BH274" i="14"/>
  <c r="BG274" i="14"/>
  <c r="BF274" i="14"/>
  <c r="BE274" i="14"/>
  <c r="BD274" i="14"/>
  <c r="BC274" i="14"/>
  <c r="BB274" i="14"/>
  <c r="BA274" i="14"/>
  <c r="AZ274" i="14"/>
  <c r="AY274" i="14"/>
  <c r="AX274" i="14"/>
  <c r="AW274" i="14"/>
  <c r="AV274" i="14"/>
  <c r="AU274" i="14"/>
  <c r="AT274" i="14"/>
  <c r="AS274" i="14"/>
  <c r="AR274" i="14"/>
  <c r="AQ274" i="14"/>
  <c r="AP274" i="14"/>
  <c r="AO274" i="14"/>
  <c r="AN274" i="14"/>
  <c r="AM274" i="14"/>
  <c r="AL274" i="14"/>
  <c r="AK274" i="14"/>
  <c r="AJ274" i="14"/>
  <c r="AI274" i="14"/>
  <c r="AH274" i="14"/>
  <c r="AG274" i="14"/>
  <c r="AF274" i="14"/>
  <c r="AE274" i="14"/>
  <c r="AD274" i="14"/>
  <c r="AC274" i="14"/>
  <c r="AB274" i="14"/>
  <c r="AA274" i="14"/>
  <c r="Z274" i="14"/>
  <c r="Y274" i="14"/>
  <c r="X274" i="14"/>
  <c r="I262" i="14"/>
  <c r="DW308" i="14" l="1"/>
  <c r="DV308" i="14"/>
  <c r="DU308" i="14"/>
  <c r="DT308" i="14"/>
  <c r="DS308" i="14"/>
  <c r="DR308" i="14"/>
  <c r="DQ308" i="14"/>
  <c r="DP308" i="14"/>
  <c r="DO308" i="14"/>
  <c r="DN308" i="14"/>
  <c r="DM308" i="14"/>
  <c r="DL308" i="14"/>
  <c r="DK308" i="14"/>
  <c r="DJ308" i="14"/>
  <c r="DI308" i="14"/>
  <c r="DH308" i="14"/>
  <c r="DG308" i="14"/>
  <c r="DF308" i="14"/>
  <c r="DE308" i="14"/>
  <c r="DD308" i="14"/>
  <c r="DC308" i="14"/>
  <c r="DB308" i="14"/>
  <c r="DA308" i="14"/>
  <c r="CZ308" i="14"/>
  <c r="CY308" i="14"/>
  <c r="CX308" i="14"/>
  <c r="CW308" i="14"/>
  <c r="CV308" i="14"/>
  <c r="CU308" i="14"/>
  <c r="CT308" i="14"/>
  <c r="CS308" i="14"/>
  <c r="CR308" i="14"/>
  <c r="CQ308" i="14"/>
  <c r="CP308" i="14"/>
  <c r="CO308" i="14"/>
  <c r="CN308" i="14"/>
  <c r="CM308" i="14"/>
  <c r="CL308" i="14"/>
  <c r="CK308" i="14"/>
  <c r="CJ308" i="14"/>
  <c r="CI308" i="14"/>
  <c r="CH308" i="14"/>
  <c r="CG308" i="14"/>
  <c r="CF308" i="14"/>
  <c r="CE308" i="14"/>
  <c r="CD308" i="14"/>
  <c r="CC308" i="14"/>
  <c r="CB308" i="14"/>
  <c r="CA308" i="14"/>
  <c r="BZ308" i="14"/>
  <c r="BY308" i="14"/>
  <c r="BX308" i="14"/>
  <c r="BW308" i="14"/>
  <c r="BV308" i="14"/>
  <c r="BU308" i="14"/>
  <c r="BT308" i="14"/>
  <c r="BS308" i="14"/>
  <c r="BR308" i="14"/>
  <c r="BQ308" i="14"/>
  <c r="BP308" i="14"/>
  <c r="BO308" i="14"/>
  <c r="BN308" i="14"/>
  <c r="BM308" i="14"/>
  <c r="BL308" i="14"/>
  <c r="BK308" i="14"/>
  <c r="BJ308" i="14"/>
  <c r="BI308" i="14"/>
  <c r="BH308" i="14"/>
  <c r="BG308" i="14"/>
  <c r="BF308" i="14"/>
  <c r="BE308" i="14"/>
  <c r="BD308" i="14"/>
  <c r="BC308" i="14"/>
  <c r="BB308" i="14"/>
  <c r="BA308" i="14"/>
  <c r="AZ308" i="14"/>
  <c r="AY308" i="14"/>
  <c r="AX308" i="14"/>
  <c r="AW308" i="14"/>
  <c r="AV308" i="14"/>
  <c r="AU308" i="14"/>
  <c r="AT308" i="14"/>
  <c r="AS308" i="14"/>
  <c r="AR308" i="14"/>
  <c r="AQ308" i="14"/>
  <c r="AP308" i="14"/>
  <c r="AO308" i="14"/>
  <c r="AN308" i="14"/>
  <c r="AM308" i="14"/>
  <c r="AL308" i="14"/>
  <c r="AK308" i="14"/>
  <c r="AJ308" i="14"/>
  <c r="AI308" i="14"/>
  <c r="AH308" i="14"/>
  <c r="AG308" i="14"/>
  <c r="AF308" i="14"/>
  <c r="AE308" i="14"/>
  <c r="AD308" i="14"/>
  <c r="AC308" i="14"/>
  <c r="AB308" i="14"/>
  <c r="AA308" i="14"/>
  <c r="Z308" i="14"/>
  <c r="Y308" i="14"/>
  <c r="X308" i="14"/>
  <c r="I296" i="14"/>
  <c r="Q27" i="8" l="1"/>
  <c r="H62" i="5" l="1"/>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3" i="5"/>
  <c r="I43" i="5"/>
  <c r="I61" i="5" s="1"/>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J10" i="5"/>
  <c r="AJ21" i="5" s="1"/>
  <c r="AI10" i="5"/>
  <c r="AI21" i="5" s="1"/>
  <c r="AH10" i="5"/>
  <c r="AH21" i="5" s="1"/>
  <c r="AG10" i="5"/>
  <c r="AG21" i="5" s="1"/>
  <c r="AF10" i="5"/>
  <c r="AF21" i="5" s="1"/>
  <c r="AE10" i="5"/>
  <c r="AE21" i="5" s="1"/>
  <c r="AD10" i="5"/>
  <c r="AD21" i="5" s="1"/>
  <c r="AC10" i="5"/>
  <c r="AC21" i="5" s="1"/>
  <c r="AB10" i="5"/>
  <c r="AB21" i="5" s="1"/>
  <c r="AA10" i="5"/>
  <c r="AA21" i="5" s="1"/>
  <c r="Z10" i="5"/>
  <c r="Z21" i="5" s="1"/>
  <c r="Y10" i="5"/>
  <c r="Y21" i="5" s="1"/>
  <c r="X10" i="5"/>
  <c r="X21" i="5" s="1"/>
  <c r="W10" i="5"/>
  <c r="W21" i="5" s="1"/>
  <c r="V10" i="5"/>
  <c r="V21" i="5" s="1"/>
  <c r="U10" i="5"/>
  <c r="U21" i="5" s="1"/>
  <c r="T10" i="5"/>
  <c r="T21" i="5" s="1"/>
  <c r="S10" i="5"/>
  <c r="S21" i="5" s="1"/>
  <c r="R10" i="5"/>
  <c r="R21" i="5" s="1"/>
  <c r="Q10" i="5"/>
  <c r="Q21" i="5" s="1"/>
  <c r="P10" i="5"/>
  <c r="P21" i="5" s="1"/>
  <c r="O10" i="5"/>
  <c r="O21" i="5" s="1"/>
  <c r="N10" i="5"/>
  <c r="N21" i="5" s="1"/>
  <c r="M10" i="5"/>
  <c r="M21" i="5" s="1"/>
  <c r="L10" i="5"/>
  <c r="L21" i="5" s="1"/>
  <c r="K10" i="5"/>
  <c r="K21" i="5" s="1"/>
  <c r="J10" i="5"/>
  <c r="J21" i="5" s="1"/>
  <c r="I10" i="5"/>
  <c r="I21" i="5" s="1"/>
  <c r="H10" i="5"/>
  <c r="H21" i="5" s="1"/>
  <c r="AJ9" i="5"/>
  <c r="AI9" i="5"/>
  <c r="AH9" i="5"/>
  <c r="AH13" i="5" s="1"/>
  <c r="AG9" i="5"/>
  <c r="AG13" i="5" s="1"/>
  <c r="AF9" i="5"/>
  <c r="AE9" i="5"/>
  <c r="AD9" i="5"/>
  <c r="AC9" i="5"/>
  <c r="AB9" i="5"/>
  <c r="AA9" i="5"/>
  <c r="AA13" i="5" s="1"/>
  <c r="Z9" i="5"/>
  <c r="Z13" i="5" s="1"/>
  <c r="Y9" i="5"/>
  <c r="Y13" i="5" s="1"/>
  <c r="X9" i="5"/>
  <c r="W9" i="5"/>
  <c r="V9" i="5"/>
  <c r="U9" i="5"/>
  <c r="T9" i="5"/>
  <c r="S9" i="5"/>
  <c r="S13" i="5" s="1"/>
  <c r="R9" i="5"/>
  <c r="R13" i="5" s="1"/>
  <c r="Q9" i="5"/>
  <c r="Q13" i="5" s="1"/>
  <c r="P9" i="5"/>
  <c r="O9" i="5"/>
  <c r="N9" i="5"/>
  <c r="M9" i="5"/>
  <c r="L9" i="5"/>
  <c r="K9" i="5"/>
  <c r="K13" i="5" s="1"/>
  <c r="J9" i="5"/>
  <c r="J13" i="5" s="1"/>
  <c r="I9" i="5"/>
  <c r="I13" i="5" s="1"/>
  <c r="H9" i="5"/>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I53" i="5" l="1"/>
  <c r="I39" i="5" s="1"/>
  <c r="AI29" i="5"/>
  <c r="M29" i="5"/>
  <c r="U29" i="5"/>
  <c r="AC29" i="5"/>
  <c r="AI13" i="5"/>
  <c r="N29" i="5"/>
  <c r="V29" i="5"/>
  <c r="AD29" i="5"/>
  <c r="O29" i="5"/>
  <c r="W29" i="5"/>
  <c r="AE29" i="5"/>
  <c r="AE13" i="5"/>
  <c r="AA12" i="5"/>
  <c r="S12" i="5"/>
  <c r="AI12" i="5"/>
  <c r="K29" i="5"/>
  <c r="AA29" i="5"/>
  <c r="O13" i="5"/>
  <c r="K12" i="5"/>
  <c r="O12" i="5"/>
  <c r="W12" i="5"/>
  <c r="AE12" i="5"/>
  <c r="W13" i="5"/>
  <c r="S29" i="5"/>
  <c r="H12" i="5"/>
  <c r="P12" i="5"/>
  <c r="X12" i="5"/>
  <c r="AF12" i="5"/>
  <c r="L12" i="5"/>
  <c r="T12" i="5"/>
  <c r="AB12" i="5"/>
  <c r="AJ12" i="5"/>
  <c r="I29" i="5"/>
  <c r="Y29" i="5"/>
  <c r="H39" i="5"/>
  <c r="M12" i="5"/>
  <c r="U12" i="5"/>
  <c r="AC12" i="5"/>
  <c r="M13" i="5"/>
  <c r="U13" i="5"/>
  <c r="AC13" i="5"/>
  <c r="N12" i="5"/>
  <c r="V12" i="5"/>
  <c r="AD12" i="5"/>
  <c r="I12" i="5"/>
  <c r="Q12" i="5"/>
  <c r="Y12" i="5"/>
  <c r="AG12" i="5"/>
  <c r="H29" i="5"/>
  <c r="L29" i="5"/>
  <c r="P29" i="5"/>
  <c r="T29" i="5"/>
  <c r="X29" i="5"/>
  <c r="AB29" i="5"/>
  <c r="AF29" i="5"/>
  <c r="AJ29" i="5"/>
  <c r="N13" i="5"/>
  <c r="V13" i="5"/>
  <c r="AD13" i="5"/>
  <c r="Q29" i="5"/>
  <c r="AG29" i="5"/>
  <c r="I62" i="5"/>
  <c r="L13" i="5"/>
  <c r="T13" i="5"/>
  <c r="AB13" i="5"/>
  <c r="AJ13" i="5"/>
  <c r="J29" i="5"/>
  <c r="R29" i="5"/>
  <c r="Z29" i="5"/>
  <c r="AH29" i="5"/>
  <c r="R12" i="5"/>
  <c r="J12" i="5"/>
  <c r="AH12" i="5"/>
  <c r="H13" i="5"/>
  <c r="P13" i="5"/>
  <c r="X13" i="5"/>
  <c r="AF13" i="5"/>
  <c r="I59" i="5"/>
  <c r="Z12" i="5"/>
  <c r="J43" i="5"/>
  <c r="J59" i="5" l="1"/>
  <c r="J62" i="5"/>
  <c r="J53" i="5"/>
  <c r="J39" i="5" s="1"/>
  <c r="J61" i="5"/>
  <c r="K43" i="5"/>
  <c r="K59" i="5" l="1"/>
  <c r="K62" i="5"/>
  <c r="K53" i="5"/>
  <c r="K39" i="5" s="1"/>
  <c r="K61" i="5"/>
  <c r="L43" i="5"/>
  <c r="L62" i="5" l="1"/>
  <c r="L61" i="5"/>
  <c r="L53" i="5"/>
  <c r="L39" i="5" s="1"/>
  <c r="M43" i="5"/>
  <c r="L59" i="5"/>
  <c r="M53" i="5" l="1"/>
  <c r="M39" i="5" s="1"/>
  <c r="M61" i="5"/>
  <c r="N43" i="5"/>
  <c r="M59" i="5"/>
  <c r="M62" i="5"/>
  <c r="N59" i="5" l="1"/>
  <c r="N61" i="5"/>
  <c r="O43" i="5"/>
  <c r="N62" i="5"/>
  <c r="N53" i="5"/>
  <c r="N39" i="5" s="1"/>
  <c r="O62" i="5" l="1"/>
  <c r="O61" i="5"/>
  <c r="P43" i="5"/>
  <c r="O59" i="5"/>
  <c r="O53" i="5"/>
  <c r="O39" i="5" s="1"/>
  <c r="P61" i="5" l="1"/>
  <c r="Q43" i="5"/>
  <c r="P53" i="5"/>
  <c r="P39" i="5" s="1"/>
  <c r="P62" i="5"/>
  <c r="P59" i="5"/>
  <c r="Q61" i="5" l="1"/>
  <c r="R43" i="5"/>
  <c r="Q59" i="5"/>
  <c r="Q53" i="5"/>
  <c r="Q39" i="5" s="1"/>
  <c r="Q62" i="5"/>
  <c r="R59" i="5" l="1"/>
  <c r="R62" i="5"/>
  <c r="R53" i="5"/>
  <c r="R39" i="5" s="1"/>
  <c r="R61" i="5"/>
  <c r="S43" i="5"/>
  <c r="S59" i="5" l="1"/>
  <c r="S62" i="5"/>
  <c r="S53" i="5"/>
  <c r="S39" i="5" s="1"/>
  <c r="S61" i="5"/>
  <c r="T43" i="5"/>
  <c r="T62" i="5" l="1"/>
  <c r="T53" i="5"/>
  <c r="T39" i="5" s="1"/>
  <c r="T61" i="5"/>
  <c r="U43" i="5"/>
  <c r="T59" i="5"/>
  <c r="U53" i="5" l="1"/>
  <c r="U39" i="5" s="1"/>
  <c r="U61" i="5"/>
  <c r="V43" i="5"/>
  <c r="U59" i="5"/>
  <c r="U62" i="5"/>
  <c r="V59" i="5" l="1"/>
  <c r="V61" i="5"/>
  <c r="W43" i="5"/>
  <c r="V62" i="5"/>
  <c r="V53" i="5"/>
  <c r="V39" i="5" s="1"/>
  <c r="W59" i="5" l="1"/>
  <c r="W61" i="5"/>
  <c r="X43" i="5"/>
  <c r="W62" i="5"/>
  <c r="W53" i="5"/>
  <c r="W39" i="5" s="1"/>
  <c r="X61" i="5" l="1"/>
  <c r="Y43" i="5"/>
  <c r="X62" i="5"/>
  <c r="X53" i="5"/>
  <c r="X39" i="5" s="1"/>
  <c r="X59" i="5"/>
  <c r="Y61" i="5" l="1"/>
  <c r="Z43" i="5"/>
  <c r="Y59" i="5"/>
  <c r="Y62" i="5"/>
  <c r="Y53" i="5"/>
  <c r="Y39" i="5" s="1"/>
  <c r="Z59" i="5" l="1"/>
  <c r="Z62" i="5"/>
  <c r="Z53" i="5"/>
  <c r="Z39" i="5" s="1"/>
  <c r="Z61" i="5"/>
  <c r="AA43" i="5"/>
  <c r="AA59" i="5" l="1"/>
  <c r="AA62" i="5"/>
  <c r="AA53" i="5"/>
  <c r="AA39" i="5" s="1"/>
  <c r="AA61" i="5"/>
  <c r="AB43" i="5"/>
  <c r="AB62" i="5" l="1"/>
  <c r="AB53" i="5"/>
  <c r="AB39" i="5" s="1"/>
  <c r="AB61" i="5"/>
  <c r="AC43" i="5"/>
  <c r="AB59" i="5"/>
  <c r="AC53" i="5" l="1"/>
  <c r="AC39" i="5" s="1"/>
  <c r="AC61" i="5"/>
  <c r="AD43" i="5"/>
  <c r="AC59" i="5"/>
  <c r="AC62" i="5"/>
  <c r="AD59" i="5" l="1"/>
  <c r="AD61" i="5"/>
  <c r="AE43" i="5"/>
  <c r="AD62" i="5"/>
  <c r="AD53" i="5"/>
  <c r="AD39" i="5" s="1"/>
  <c r="AE61" i="5" l="1"/>
  <c r="AF43" i="5"/>
  <c r="AE59" i="5"/>
  <c r="AE62" i="5"/>
  <c r="AE53" i="5"/>
  <c r="AE39" i="5" s="1"/>
  <c r="AF62" i="5" l="1"/>
  <c r="AF61" i="5"/>
  <c r="AG43" i="5"/>
  <c r="AF59" i="5"/>
  <c r="AF53" i="5"/>
  <c r="AF39" i="5" s="1"/>
  <c r="AG61" i="5" l="1"/>
  <c r="AH43" i="5"/>
  <c r="AG59" i="5"/>
  <c r="AG53" i="5"/>
  <c r="AG39" i="5" s="1"/>
  <c r="AG62" i="5"/>
  <c r="AH59" i="5" l="1"/>
  <c r="AH62" i="5"/>
  <c r="AH53" i="5"/>
  <c r="AH39" i="5" s="1"/>
  <c r="AH61" i="5"/>
  <c r="AI43" i="5"/>
  <c r="AI59" i="5" l="1"/>
  <c r="AI62" i="5"/>
  <c r="AI53" i="5"/>
  <c r="AI39" i="5" s="1"/>
  <c r="AI61" i="5"/>
  <c r="AJ43" i="5"/>
  <c r="AJ62" i="5" l="1"/>
  <c r="AJ53" i="5"/>
  <c r="AJ39" i="5" s="1"/>
  <c r="AJ61" i="5"/>
  <c r="AJ59" i="5"/>
  <c r="C351" i="14" l="1"/>
  <c r="D351" i="14"/>
  <c r="C352" i="14"/>
  <c r="D352" i="14"/>
  <c r="C353" i="14"/>
  <c r="D353" i="14"/>
  <c r="C354" i="14"/>
  <c r="D354" i="14"/>
  <c r="D350" i="14"/>
  <c r="C350" i="14"/>
  <c r="DW341" i="14" l="1"/>
  <c r="DV341" i="14"/>
  <c r="DU341" i="14"/>
  <c r="DT341" i="14"/>
  <c r="DS341" i="14"/>
  <c r="DR341" i="14"/>
  <c r="DQ341" i="14"/>
  <c r="DP341" i="14"/>
  <c r="DO341" i="14"/>
  <c r="DN341" i="14"/>
  <c r="DM341" i="14"/>
  <c r="DL341" i="14"/>
  <c r="DK341" i="14"/>
  <c r="DJ341" i="14"/>
  <c r="DI341" i="14"/>
  <c r="DH341" i="14"/>
  <c r="DG341" i="14"/>
  <c r="DF341" i="14"/>
  <c r="DE341" i="14"/>
  <c r="DD341" i="14"/>
  <c r="DC341" i="14"/>
  <c r="DB341" i="14"/>
  <c r="DA341" i="14"/>
  <c r="CZ341" i="14"/>
  <c r="CY341" i="14"/>
  <c r="CX341" i="14"/>
  <c r="CW341" i="14"/>
  <c r="CV341" i="14"/>
  <c r="CU341" i="14"/>
  <c r="CT341" i="14"/>
  <c r="CS341" i="14"/>
  <c r="CR341" i="14"/>
  <c r="CQ341" i="14"/>
  <c r="CP341" i="14"/>
  <c r="CO341" i="14"/>
  <c r="CN341" i="14"/>
  <c r="CM341" i="14"/>
  <c r="CL341" i="14"/>
  <c r="CK341" i="14"/>
  <c r="CJ341" i="14"/>
  <c r="CI341" i="14"/>
  <c r="CH341" i="14"/>
  <c r="CG341" i="14"/>
  <c r="CF341" i="14"/>
  <c r="CE341" i="14"/>
  <c r="CD341" i="14"/>
  <c r="CC341" i="14"/>
  <c r="CB341" i="14"/>
  <c r="CA341" i="14"/>
  <c r="BZ341" i="14"/>
  <c r="BY341" i="14"/>
  <c r="BX341" i="14"/>
  <c r="BW341" i="14"/>
  <c r="BV341" i="14"/>
  <c r="BU341" i="14"/>
  <c r="BT341" i="14"/>
  <c r="BS341" i="14"/>
  <c r="BR341" i="14"/>
  <c r="BQ341" i="14"/>
  <c r="BP341" i="14"/>
  <c r="BO341" i="14"/>
  <c r="BN341" i="14"/>
  <c r="BM341" i="14"/>
  <c r="BL341" i="14"/>
  <c r="BK341" i="14"/>
  <c r="BJ341" i="14"/>
  <c r="BI341" i="14"/>
  <c r="BH341" i="14"/>
  <c r="BG341" i="14"/>
  <c r="BF341" i="14"/>
  <c r="BE341" i="14"/>
  <c r="BD341" i="14"/>
  <c r="BC341" i="14"/>
  <c r="BB341" i="14"/>
  <c r="BA341" i="14"/>
  <c r="AZ341" i="14"/>
  <c r="AY341" i="14"/>
  <c r="AX341" i="14"/>
  <c r="AW341" i="14"/>
  <c r="AV341" i="14"/>
  <c r="AU341" i="14"/>
  <c r="AT341" i="14"/>
  <c r="AS341" i="14"/>
  <c r="AR341" i="14"/>
  <c r="AQ341" i="14"/>
  <c r="AP341" i="14"/>
  <c r="AO341" i="14"/>
  <c r="AN341" i="14"/>
  <c r="AM341" i="14"/>
  <c r="AL341" i="14"/>
  <c r="AK341" i="14"/>
  <c r="AJ341" i="14"/>
  <c r="AI341" i="14"/>
  <c r="AH341" i="14"/>
  <c r="AG341" i="14"/>
  <c r="AF341" i="14"/>
  <c r="AE341" i="14"/>
  <c r="AD341" i="14"/>
  <c r="AC341" i="14"/>
  <c r="AB341" i="14"/>
  <c r="AA341" i="14"/>
  <c r="Z341" i="14"/>
  <c r="Y341" i="14"/>
  <c r="X341" i="14"/>
  <c r="DW327" i="14"/>
  <c r="DV327" i="14"/>
  <c r="DU327" i="14"/>
  <c r="DT327" i="14"/>
  <c r="DS327" i="14"/>
  <c r="DR327" i="14"/>
  <c r="DQ327" i="14"/>
  <c r="DP327" i="14"/>
  <c r="DO327" i="14"/>
  <c r="DN327" i="14"/>
  <c r="DM327" i="14"/>
  <c r="DL327" i="14"/>
  <c r="DK327" i="14"/>
  <c r="DJ327" i="14"/>
  <c r="DI327" i="14"/>
  <c r="DH327" i="14"/>
  <c r="DG327" i="14"/>
  <c r="DF327" i="14"/>
  <c r="DE327" i="14"/>
  <c r="DD327" i="14"/>
  <c r="DC327" i="14"/>
  <c r="DB327" i="14"/>
  <c r="DA327" i="14"/>
  <c r="CZ327" i="14"/>
  <c r="CY327" i="14"/>
  <c r="CX327" i="14"/>
  <c r="CW327" i="14"/>
  <c r="CV327" i="14"/>
  <c r="CU327" i="14"/>
  <c r="CT327" i="14"/>
  <c r="CS327" i="14"/>
  <c r="CR327" i="14"/>
  <c r="CQ327" i="14"/>
  <c r="CP327" i="14"/>
  <c r="CO327" i="14"/>
  <c r="CN327" i="14"/>
  <c r="CM327" i="14"/>
  <c r="CL327" i="14"/>
  <c r="CK327" i="14"/>
  <c r="CJ327" i="14"/>
  <c r="CI327" i="14"/>
  <c r="CH327" i="14"/>
  <c r="CG327" i="14"/>
  <c r="CF327" i="14"/>
  <c r="CE327" i="14"/>
  <c r="CD327" i="14"/>
  <c r="CC327" i="14"/>
  <c r="CB327" i="14"/>
  <c r="CA327" i="14"/>
  <c r="BZ327" i="14"/>
  <c r="BY327" i="14"/>
  <c r="BX327" i="14"/>
  <c r="BW327" i="14"/>
  <c r="BV327" i="14"/>
  <c r="BU327" i="14"/>
  <c r="BT327" i="14"/>
  <c r="BS327" i="14"/>
  <c r="BR327" i="14"/>
  <c r="BQ327" i="14"/>
  <c r="BP327" i="14"/>
  <c r="BO327" i="14"/>
  <c r="BN327" i="14"/>
  <c r="BM327" i="14"/>
  <c r="BL327" i="14"/>
  <c r="BK327" i="14"/>
  <c r="BJ327" i="14"/>
  <c r="BI327" i="14"/>
  <c r="BH327" i="14"/>
  <c r="BG327" i="14"/>
  <c r="BF327" i="14"/>
  <c r="BE327" i="14"/>
  <c r="BD327" i="14"/>
  <c r="BC327" i="14"/>
  <c r="BB327" i="14"/>
  <c r="BA327" i="14"/>
  <c r="AZ327" i="14"/>
  <c r="AY327" i="14"/>
  <c r="AX327" i="14"/>
  <c r="AW327" i="14"/>
  <c r="AV327" i="14"/>
  <c r="AU327" i="14"/>
  <c r="AT327" i="14"/>
  <c r="AS327" i="14"/>
  <c r="AR327" i="14"/>
  <c r="AQ327" i="14"/>
  <c r="AP327" i="14"/>
  <c r="AO327" i="14"/>
  <c r="AN327" i="14"/>
  <c r="AM327" i="14"/>
  <c r="AL327" i="14"/>
  <c r="AK327" i="14"/>
  <c r="AJ327" i="14"/>
  <c r="AI327" i="14"/>
  <c r="AH327" i="14"/>
  <c r="AG327" i="14"/>
  <c r="AF327" i="14"/>
  <c r="AE327" i="14"/>
  <c r="AD327" i="14"/>
  <c r="AC327" i="14"/>
  <c r="AB327" i="14"/>
  <c r="AA327" i="14"/>
  <c r="Z327" i="14"/>
  <c r="Y327" i="14"/>
  <c r="X327" i="14"/>
  <c r="DW326" i="14"/>
  <c r="DV326" i="14"/>
  <c r="DU326" i="14"/>
  <c r="DT326" i="14"/>
  <c r="DS326" i="14"/>
  <c r="DR326" i="14"/>
  <c r="DQ326" i="14"/>
  <c r="DP326" i="14"/>
  <c r="DO326" i="14"/>
  <c r="DN326" i="14"/>
  <c r="DM326" i="14"/>
  <c r="DL326" i="14"/>
  <c r="DK326" i="14"/>
  <c r="DJ326" i="14"/>
  <c r="DI326" i="14"/>
  <c r="DH326" i="14"/>
  <c r="DG326" i="14"/>
  <c r="DF326" i="14"/>
  <c r="DE326" i="14"/>
  <c r="DD326" i="14"/>
  <c r="DC326" i="14"/>
  <c r="DB326" i="14"/>
  <c r="DA326" i="14"/>
  <c r="CZ326" i="14"/>
  <c r="CY326" i="14"/>
  <c r="CX326" i="14"/>
  <c r="CW326" i="14"/>
  <c r="CV326" i="14"/>
  <c r="CU326" i="14"/>
  <c r="CT326" i="14"/>
  <c r="CS326" i="14"/>
  <c r="CR326" i="14"/>
  <c r="CQ326" i="14"/>
  <c r="CP326" i="14"/>
  <c r="CO326" i="14"/>
  <c r="CN326" i="14"/>
  <c r="CM326" i="14"/>
  <c r="CL326" i="14"/>
  <c r="CK326" i="14"/>
  <c r="CJ326" i="14"/>
  <c r="CI326" i="14"/>
  <c r="CH326" i="14"/>
  <c r="CG326" i="14"/>
  <c r="CF326" i="14"/>
  <c r="CE326" i="14"/>
  <c r="CD326" i="14"/>
  <c r="CC326" i="14"/>
  <c r="CB326" i="14"/>
  <c r="CA326" i="14"/>
  <c r="BZ326" i="14"/>
  <c r="BY326" i="14"/>
  <c r="BX326" i="14"/>
  <c r="BW326" i="14"/>
  <c r="BV326" i="14"/>
  <c r="BU326" i="14"/>
  <c r="BT326" i="14"/>
  <c r="BS326" i="14"/>
  <c r="BR326" i="14"/>
  <c r="BQ326" i="14"/>
  <c r="BP326" i="14"/>
  <c r="BO326" i="14"/>
  <c r="BN326" i="14"/>
  <c r="BM326" i="14"/>
  <c r="BL326" i="14"/>
  <c r="BK326" i="14"/>
  <c r="BJ326" i="14"/>
  <c r="BI326" i="14"/>
  <c r="BH326" i="14"/>
  <c r="BG326" i="14"/>
  <c r="BF326" i="14"/>
  <c r="BE326" i="14"/>
  <c r="BD326" i="14"/>
  <c r="BC326" i="14"/>
  <c r="BB326" i="14"/>
  <c r="BA326" i="14"/>
  <c r="AZ326" i="14"/>
  <c r="AY326" i="14"/>
  <c r="AX326" i="14"/>
  <c r="AW326" i="14"/>
  <c r="AV326" i="14"/>
  <c r="AU326" i="14"/>
  <c r="AT326" i="14"/>
  <c r="AS326" i="14"/>
  <c r="AR326" i="14"/>
  <c r="AQ326" i="14"/>
  <c r="AP326" i="14"/>
  <c r="AO326" i="14"/>
  <c r="AN326" i="14"/>
  <c r="AM326" i="14"/>
  <c r="AL326" i="14"/>
  <c r="AK326" i="14"/>
  <c r="AJ326" i="14"/>
  <c r="AI326" i="14"/>
  <c r="AH326" i="14"/>
  <c r="AG326" i="14"/>
  <c r="AF326" i="14"/>
  <c r="AE326" i="14"/>
  <c r="AD326" i="14"/>
  <c r="AC326" i="14"/>
  <c r="AB326" i="14"/>
  <c r="AA326" i="14"/>
  <c r="Z326" i="14"/>
  <c r="Y326" i="14"/>
  <c r="X326" i="14"/>
  <c r="DW325" i="14"/>
  <c r="DV325" i="14"/>
  <c r="DU325" i="14"/>
  <c r="DT325" i="14"/>
  <c r="DS325" i="14"/>
  <c r="DR325" i="14"/>
  <c r="DQ325" i="14"/>
  <c r="DP325" i="14"/>
  <c r="DO325" i="14"/>
  <c r="DN325" i="14"/>
  <c r="DM325" i="14"/>
  <c r="DL325" i="14"/>
  <c r="DK325" i="14"/>
  <c r="DJ325" i="14"/>
  <c r="DI325" i="14"/>
  <c r="DH325" i="14"/>
  <c r="DG325" i="14"/>
  <c r="DF325" i="14"/>
  <c r="DE325" i="14"/>
  <c r="DD325" i="14"/>
  <c r="DC325" i="14"/>
  <c r="DB325" i="14"/>
  <c r="DA325" i="14"/>
  <c r="CZ325" i="14"/>
  <c r="CY325" i="14"/>
  <c r="CX325" i="14"/>
  <c r="CW325" i="14"/>
  <c r="CV325" i="14"/>
  <c r="CU325" i="14"/>
  <c r="CT325" i="14"/>
  <c r="CS325" i="14"/>
  <c r="CR325" i="14"/>
  <c r="CQ325" i="14"/>
  <c r="CP325" i="14"/>
  <c r="CO325" i="14"/>
  <c r="CN325" i="14"/>
  <c r="CM325" i="14"/>
  <c r="CL325" i="14"/>
  <c r="CK325" i="14"/>
  <c r="CJ325" i="14"/>
  <c r="CI325" i="14"/>
  <c r="CH325" i="14"/>
  <c r="CG325" i="14"/>
  <c r="CF325" i="14"/>
  <c r="CE325" i="14"/>
  <c r="CD325" i="14"/>
  <c r="CC325" i="14"/>
  <c r="CB325" i="14"/>
  <c r="CA325" i="14"/>
  <c r="BZ325" i="14"/>
  <c r="BY325" i="14"/>
  <c r="BX325" i="14"/>
  <c r="BW325" i="14"/>
  <c r="BV325" i="14"/>
  <c r="BU325" i="14"/>
  <c r="BT325" i="14"/>
  <c r="BS325" i="14"/>
  <c r="BR325" i="14"/>
  <c r="BQ325" i="14"/>
  <c r="BP325" i="14"/>
  <c r="BO325" i="14"/>
  <c r="BN325" i="14"/>
  <c r="BM325" i="14"/>
  <c r="BL325" i="14"/>
  <c r="BK325" i="14"/>
  <c r="BJ325" i="14"/>
  <c r="BI325" i="14"/>
  <c r="BH325" i="14"/>
  <c r="BG325" i="14"/>
  <c r="BF325" i="14"/>
  <c r="BE325" i="14"/>
  <c r="BD325" i="14"/>
  <c r="BC325" i="14"/>
  <c r="BB325" i="14"/>
  <c r="BA325" i="14"/>
  <c r="AZ325" i="14"/>
  <c r="AY325" i="14"/>
  <c r="AX325" i="14"/>
  <c r="AW325" i="14"/>
  <c r="AV325" i="14"/>
  <c r="AU325" i="14"/>
  <c r="AT325" i="14"/>
  <c r="AS325" i="14"/>
  <c r="AR325" i="14"/>
  <c r="AQ325" i="14"/>
  <c r="AP325" i="14"/>
  <c r="AO325" i="14"/>
  <c r="AN325" i="14"/>
  <c r="AM325" i="14"/>
  <c r="AL325" i="14"/>
  <c r="AK325" i="14"/>
  <c r="AJ325" i="14"/>
  <c r="AI325" i="14"/>
  <c r="AH325" i="14"/>
  <c r="AG325" i="14"/>
  <c r="AF325" i="14"/>
  <c r="AE325" i="14"/>
  <c r="AD325" i="14"/>
  <c r="AC325" i="14"/>
  <c r="AB325" i="14"/>
  <c r="AA325" i="14"/>
  <c r="Z325" i="14"/>
  <c r="Y325" i="14"/>
  <c r="X325" i="14"/>
  <c r="DW324" i="14"/>
  <c r="DV324" i="14"/>
  <c r="DU324" i="14"/>
  <c r="DT324" i="14"/>
  <c r="DS324" i="14"/>
  <c r="DR324" i="14"/>
  <c r="DQ324" i="14"/>
  <c r="DP324" i="14"/>
  <c r="DO324" i="14"/>
  <c r="DN324" i="14"/>
  <c r="DM324" i="14"/>
  <c r="DL324" i="14"/>
  <c r="DK324" i="14"/>
  <c r="DJ324" i="14"/>
  <c r="DI324" i="14"/>
  <c r="DH324" i="14"/>
  <c r="DG324" i="14"/>
  <c r="DF324" i="14"/>
  <c r="DE324" i="14"/>
  <c r="DD324" i="14"/>
  <c r="DC324" i="14"/>
  <c r="DB324" i="14"/>
  <c r="DA324" i="14"/>
  <c r="CZ324" i="14"/>
  <c r="CY324" i="14"/>
  <c r="CX324" i="14"/>
  <c r="CW324" i="14"/>
  <c r="CV324" i="14"/>
  <c r="CU324" i="14"/>
  <c r="CT324" i="14"/>
  <c r="CS324" i="14"/>
  <c r="CR324" i="14"/>
  <c r="CQ324" i="14"/>
  <c r="CP324" i="14"/>
  <c r="CO324" i="14"/>
  <c r="CN324" i="14"/>
  <c r="CM324" i="14"/>
  <c r="CL324" i="14"/>
  <c r="CK324" i="14"/>
  <c r="CJ324" i="14"/>
  <c r="CI324" i="14"/>
  <c r="CH324" i="14"/>
  <c r="CG324" i="14"/>
  <c r="CF324" i="14"/>
  <c r="CE324" i="14"/>
  <c r="CD324" i="14"/>
  <c r="CC324" i="14"/>
  <c r="CB324" i="14"/>
  <c r="CA324" i="14"/>
  <c r="BZ324" i="14"/>
  <c r="BY324" i="14"/>
  <c r="BX324" i="14"/>
  <c r="BW324" i="14"/>
  <c r="BV324" i="14"/>
  <c r="BU324" i="14"/>
  <c r="BT324" i="14"/>
  <c r="BS324" i="14"/>
  <c r="BR324" i="14"/>
  <c r="BQ324" i="14"/>
  <c r="BP324" i="14"/>
  <c r="BO324" i="14"/>
  <c r="BN324" i="14"/>
  <c r="BM324" i="14"/>
  <c r="BL324" i="14"/>
  <c r="BK324" i="14"/>
  <c r="BJ324" i="14"/>
  <c r="BI324" i="14"/>
  <c r="BH324" i="14"/>
  <c r="BG324" i="14"/>
  <c r="BF324" i="14"/>
  <c r="BE324" i="14"/>
  <c r="BD324" i="14"/>
  <c r="BC324" i="14"/>
  <c r="BB324" i="14"/>
  <c r="BA324" i="14"/>
  <c r="AZ324" i="14"/>
  <c r="AY324" i="14"/>
  <c r="AX324" i="14"/>
  <c r="AW324" i="14"/>
  <c r="AV324" i="14"/>
  <c r="AU324" i="14"/>
  <c r="AT324" i="14"/>
  <c r="AS324" i="14"/>
  <c r="AR324" i="14"/>
  <c r="AQ324" i="14"/>
  <c r="AP324" i="14"/>
  <c r="AO324" i="14"/>
  <c r="AN324" i="14"/>
  <c r="AM324" i="14"/>
  <c r="AL324" i="14"/>
  <c r="AK324" i="14"/>
  <c r="AJ324" i="14"/>
  <c r="AI324" i="14"/>
  <c r="AH324" i="14"/>
  <c r="AG324" i="14"/>
  <c r="AF324" i="14"/>
  <c r="AE324" i="14"/>
  <c r="AD324" i="14"/>
  <c r="AC324" i="14"/>
  <c r="AB324" i="14"/>
  <c r="AA324" i="14"/>
  <c r="Z324" i="14"/>
  <c r="Y324" i="14"/>
  <c r="X324" i="14"/>
  <c r="DW323" i="14"/>
  <c r="DV323" i="14"/>
  <c r="DU323" i="14"/>
  <c r="DT323" i="14"/>
  <c r="DS323" i="14"/>
  <c r="DR323" i="14"/>
  <c r="DQ323" i="14"/>
  <c r="DP323" i="14"/>
  <c r="DO323" i="14"/>
  <c r="DN323" i="14"/>
  <c r="DM323" i="14"/>
  <c r="DL323" i="14"/>
  <c r="DK323" i="14"/>
  <c r="DJ323" i="14"/>
  <c r="DI323" i="14"/>
  <c r="DH323" i="14"/>
  <c r="DG323" i="14"/>
  <c r="DF323" i="14"/>
  <c r="DE323" i="14"/>
  <c r="DD323" i="14"/>
  <c r="DC323" i="14"/>
  <c r="DB323" i="14"/>
  <c r="DA323" i="14"/>
  <c r="CZ323" i="14"/>
  <c r="CY323" i="14"/>
  <c r="CX323" i="14"/>
  <c r="CW323" i="14"/>
  <c r="CV323" i="14"/>
  <c r="CU323" i="14"/>
  <c r="CT323" i="14"/>
  <c r="CS323" i="14"/>
  <c r="CR323" i="14"/>
  <c r="CQ323" i="14"/>
  <c r="CP323" i="14"/>
  <c r="CO323" i="14"/>
  <c r="CN323" i="14"/>
  <c r="CM323" i="14"/>
  <c r="CL323" i="14"/>
  <c r="CK323" i="14"/>
  <c r="CJ323" i="14"/>
  <c r="CI323" i="14"/>
  <c r="CH323" i="14"/>
  <c r="CG323" i="14"/>
  <c r="CF323" i="14"/>
  <c r="CE323" i="14"/>
  <c r="CD323" i="14"/>
  <c r="CC323" i="14"/>
  <c r="CB323" i="14"/>
  <c r="CA323" i="14"/>
  <c r="BZ323" i="14"/>
  <c r="BY323" i="14"/>
  <c r="BX323" i="14"/>
  <c r="BW323" i="14"/>
  <c r="BV323" i="14"/>
  <c r="BU323" i="14"/>
  <c r="BT323" i="14"/>
  <c r="BS323" i="14"/>
  <c r="BR323" i="14"/>
  <c r="BQ323" i="14"/>
  <c r="BP323" i="14"/>
  <c r="BO323" i="14"/>
  <c r="BN323" i="14"/>
  <c r="BM323" i="14"/>
  <c r="BL323" i="14"/>
  <c r="BK323" i="14"/>
  <c r="BJ323" i="14"/>
  <c r="BI323" i="14"/>
  <c r="BH323" i="14"/>
  <c r="BG323" i="14"/>
  <c r="BF323" i="14"/>
  <c r="BE323" i="14"/>
  <c r="BD323" i="14"/>
  <c r="BC323" i="14"/>
  <c r="BB323" i="14"/>
  <c r="BA323" i="14"/>
  <c r="AZ323" i="14"/>
  <c r="AY323" i="14"/>
  <c r="AX323" i="14"/>
  <c r="AW323" i="14"/>
  <c r="AV323" i="14"/>
  <c r="AU323" i="14"/>
  <c r="AT323" i="14"/>
  <c r="AS323" i="14"/>
  <c r="AR323" i="14"/>
  <c r="AQ323" i="14"/>
  <c r="AP323" i="14"/>
  <c r="AO323" i="14"/>
  <c r="AN323" i="14"/>
  <c r="AM323" i="14"/>
  <c r="AL323" i="14"/>
  <c r="AK323" i="14"/>
  <c r="AJ323" i="14"/>
  <c r="AI323" i="14"/>
  <c r="AH323" i="14"/>
  <c r="AG323" i="14"/>
  <c r="AF323" i="14"/>
  <c r="AE323" i="14"/>
  <c r="AD323" i="14"/>
  <c r="AC323" i="14"/>
  <c r="AB323" i="14"/>
  <c r="AA323" i="14"/>
  <c r="Z323" i="14"/>
  <c r="Y323" i="14"/>
  <c r="X323" i="14"/>
  <c r="DW322" i="14"/>
  <c r="DV322" i="14"/>
  <c r="DU322" i="14"/>
  <c r="DT322" i="14"/>
  <c r="DS322" i="14"/>
  <c r="DR322" i="14"/>
  <c r="DQ322" i="14"/>
  <c r="DP322" i="14"/>
  <c r="DO322" i="14"/>
  <c r="DN322" i="14"/>
  <c r="DM322" i="14"/>
  <c r="DL322" i="14"/>
  <c r="DK322" i="14"/>
  <c r="DJ322" i="14"/>
  <c r="DI322" i="14"/>
  <c r="DH322" i="14"/>
  <c r="DG322" i="14"/>
  <c r="DF322" i="14"/>
  <c r="DE322" i="14"/>
  <c r="DD322" i="14"/>
  <c r="DC322" i="14"/>
  <c r="DB322" i="14"/>
  <c r="DA322" i="14"/>
  <c r="CZ322" i="14"/>
  <c r="CY322" i="14"/>
  <c r="CX322" i="14"/>
  <c r="CW322" i="14"/>
  <c r="CV322" i="14"/>
  <c r="CU322" i="14"/>
  <c r="CT322" i="14"/>
  <c r="CS322" i="14"/>
  <c r="CR322" i="14"/>
  <c r="CQ322" i="14"/>
  <c r="CP322" i="14"/>
  <c r="CO322" i="14"/>
  <c r="CN322" i="14"/>
  <c r="CM322" i="14"/>
  <c r="CL322" i="14"/>
  <c r="CK322" i="14"/>
  <c r="CJ322" i="14"/>
  <c r="CI322" i="14"/>
  <c r="CH322" i="14"/>
  <c r="CG322" i="14"/>
  <c r="CF322" i="14"/>
  <c r="CE322" i="14"/>
  <c r="CD322" i="14"/>
  <c r="CC322" i="14"/>
  <c r="CB322" i="14"/>
  <c r="CA322" i="14"/>
  <c r="BZ322" i="14"/>
  <c r="BY322" i="14"/>
  <c r="BX322" i="14"/>
  <c r="BW322" i="14"/>
  <c r="BV322" i="14"/>
  <c r="BU322" i="14"/>
  <c r="BT322" i="14"/>
  <c r="BS322" i="14"/>
  <c r="BR322" i="14"/>
  <c r="BQ322" i="14"/>
  <c r="BP322" i="14"/>
  <c r="BO322" i="14"/>
  <c r="BN322" i="14"/>
  <c r="BM322" i="14"/>
  <c r="BL322" i="14"/>
  <c r="BK322" i="14"/>
  <c r="BJ322" i="14"/>
  <c r="BI322" i="14"/>
  <c r="BH322" i="14"/>
  <c r="BG322" i="14"/>
  <c r="BF322" i="14"/>
  <c r="BE322" i="14"/>
  <c r="BD322" i="14"/>
  <c r="BC322" i="14"/>
  <c r="BB322" i="14"/>
  <c r="BA322" i="14"/>
  <c r="AZ322" i="14"/>
  <c r="AY322" i="14"/>
  <c r="AX322" i="14"/>
  <c r="AW322" i="14"/>
  <c r="AV322" i="14"/>
  <c r="AU322" i="14"/>
  <c r="AT322" i="14"/>
  <c r="AS322" i="14"/>
  <c r="AR322" i="14"/>
  <c r="AQ322" i="14"/>
  <c r="AP322" i="14"/>
  <c r="AO322" i="14"/>
  <c r="AN322" i="14"/>
  <c r="AM322" i="14"/>
  <c r="AL322" i="14"/>
  <c r="AK322" i="14"/>
  <c r="AJ322" i="14"/>
  <c r="AI322" i="14"/>
  <c r="AH322" i="14"/>
  <c r="AG322" i="14"/>
  <c r="AF322" i="14"/>
  <c r="AE322" i="14"/>
  <c r="AD322" i="14"/>
  <c r="AC322" i="14"/>
  <c r="AB322" i="14"/>
  <c r="AA322" i="14"/>
  <c r="Z322" i="14"/>
  <c r="Y322" i="14"/>
  <c r="X322" i="14"/>
  <c r="I310" i="14"/>
  <c r="DW309" i="14"/>
  <c r="DV309" i="14"/>
  <c r="DU309" i="14"/>
  <c r="DT309" i="14"/>
  <c r="DS309" i="14"/>
  <c r="DR309" i="14"/>
  <c r="DQ309" i="14"/>
  <c r="DP309" i="14"/>
  <c r="DO309" i="14"/>
  <c r="DN309" i="14"/>
  <c r="DM309" i="14"/>
  <c r="DL309" i="14"/>
  <c r="DK309" i="14"/>
  <c r="DJ309" i="14"/>
  <c r="DI309" i="14"/>
  <c r="DH309" i="14"/>
  <c r="DG309" i="14"/>
  <c r="DF309" i="14"/>
  <c r="DE309" i="14"/>
  <c r="DD309" i="14"/>
  <c r="DC309" i="14"/>
  <c r="DB309" i="14"/>
  <c r="DA309" i="14"/>
  <c r="CZ309" i="14"/>
  <c r="CY309" i="14"/>
  <c r="CX309" i="14"/>
  <c r="CW309" i="14"/>
  <c r="CV309" i="14"/>
  <c r="CU309" i="14"/>
  <c r="CT309" i="14"/>
  <c r="CS309" i="14"/>
  <c r="CR309" i="14"/>
  <c r="CQ309" i="14"/>
  <c r="CP309" i="14"/>
  <c r="CO309" i="14"/>
  <c r="CN309" i="14"/>
  <c r="CM309" i="14"/>
  <c r="CL309" i="14"/>
  <c r="CK309" i="14"/>
  <c r="CJ309" i="14"/>
  <c r="CI309" i="14"/>
  <c r="CH309" i="14"/>
  <c r="CG309" i="14"/>
  <c r="CF309" i="14"/>
  <c r="CE309" i="14"/>
  <c r="CD309" i="14"/>
  <c r="CC309" i="14"/>
  <c r="CB309" i="14"/>
  <c r="CA309" i="14"/>
  <c r="BZ309" i="14"/>
  <c r="BY309" i="14"/>
  <c r="BX309" i="14"/>
  <c r="BW309" i="14"/>
  <c r="BV309" i="14"/>
  <c r="BU309" i="14"/>
  <c r="BT309" i="14"/>
  <c r="BS309" i="14"/>
  <c r="BR309" i="14"/>
  <c r="BQ309" i="14"/>
  <c r="BP309" i="14"/>
  <c r="BO309" i="14"/>
  <c r="BN309" i="14"/>
  <c r="BM309" i="14"/>
  <c r="BL309" i="14"/>
  <c r="BK309" i="14"/>
  <c r="BJ309" i="14"/>
  <c r="BI309" i="14"/>
  <c r="BH309" i="14"/>
  <c r="BG309" i="14"/>
  <c r="BF309" i="14"/>
  <c r="BE309" i="14"/>
  <c r="BD309" i="14"/>
  <c r="BC309" i="14"/>
  <c r="BB309" i="14"/>
  <c r="BA309" i="14"/>
  <c r="AZ309" i="14"/>
  <c r="AY309" i="14"/>
  <c r="AX309" i="14"/>
  <c r="AW309" i="14"/>
  <c r="AV309" i="14"/>
  <c r="AU309" i="14"/>
  <c r="AT309" i="14"/>
  <c r="AS309" i="14"/>
  <c r="AR309" i="14"/>
  <c r="AQ309" i="14"/>
  <c r="AP309" i="14"/>
  <c r="AO309" i="14"/>
  <c r="AN309" i="14"/>
  <c r="AM309" i="14"/>
  <c r="AL309" i="14"/>
  <c r="AK309" i="14"/>
  <c r="AJ309" i="14"/>
  <c r="AI309" i="14"/>
  <c r="AH309" i="14"/>
  <c r="AG309" i="14"/>
  <c r="AF309" i="14"/>
  <c r="AE309" i="14"/>
  <c r="AD309" i="14"/>
  <c r="AC309" i="14"/>
  <c r="AB309" i="14"/>
  <c r="AA309" i="14"/>
  <c r="Z309" i="14"/>
  <c r="Y309" i="14"/>
  <c r="X309" i="14"/>
  <c r="DW295" i="14"/>
  <c r="DV295" i="14"/>
  <c r="DU295" i="14"/>
  <c r="DT295" i="14"/>
  <c r="DS295" i="14"/>
  <c r="DR295" i="14"/>
  <c r="DQ295" i="14"/>
  <c r="DP295" i="14"/>
  <c r="DO295" i="14"/>
  <c r="DN295" i="14"/>
  <c r="DM295" i="14"/>
  <c r="DL295" i="14"/>
  <c r="DK295" i="14"/>
  <c r="DJ295" i="14"/>
  <c r="DI295" i="14"/>
  <c r="DH295" i="14"/>
  <c r="DG295" i="14"/>
  <c r="DF295" i="14"/>
  <c r="DE295" i="14"/>
  <c r="DD295" i="14"/>
  <c r="DC295" i="14"/>
  <c r="DB295" i="14"/>
  <c r="DA295" i="14"/>
  <c r="CZ295" i="14"/>
  <c r="CY295" i="14"/>
  <c r="CX295" i="14"/>
  <c r="CW295" i="14"/>
  <c r="CV295" i="14"/>
  <c r="CU295" i="14"/>
  <c r="CT295" i="14"/>
  <c r="CS295" i="14"/>
  <c r="CR295" i="14"/>
  <c r="CQ295" i="14"/>
  <c r="CP295" i="14"/>
  <c r="CO295" i="14"/>
  <c r="CN295" i="14"/>
  <c r="CM295" i="14"/>
  <c r="CL295" i="14"/>
  <c r="CK295" i="14"/>
  <c r="CJ295" i="14"/>
  <c r="CI295" i="14"/>
  <c r="CH295" i="14"/>
  <c r="CG295" i="14"/>
  <c r="CF295" i="14"/>
  <c r="CE295" i="14"/>
  <c r="CD295" i="14"/>
  <c r="CC295" i="14"/>
  <c r="CB295" i="14"/>
  <c r="CA295" i="14"/>
  <c r="BZ295" i="14"/>
  <c r="BY295" i="14"/>
  <c r="BX295" i="14"/>
  <c r="BW295" i="14"/>
  <c r="BV295" i="14"/>
  <c r="BU295" i="14"/>
  <c r="BT295" i="14"/>
  <c r="BS295" i="14"/>
  <c r="BR295" i="14"/>
  <c r="BQ295" i="14"/>
  <c r="BP295" i="14"/>
  <c r="BO295" i="14"/>
  <c r="BN295" i="14"/>
  <c r="BM295" i="14"/>
  <c r="BL295" i="14"/>
  <c r="BK295" i="14"/>
  <c r="BJ295" i="14"/>
  <c r="BI295" i="14"/>
  <c r="BH295" i="14"/>
  <c r="BG295" i="14"/>
  <c r="BF295" i="14"/>
  <c r="BE295" i="14"/>
  <c r="BD295" i="14"/>
  <c r="BC295" i="14"/>
  <c r="BB295" i="14"/>
  <c r="BA295" i="14"/>
  <c r="AZ295" i="14"/>
  <c r="AY295" i="14"/>
  <c r="AX295" i="14"/>
  <c r="AW295" i="14"/>
  <c r="AV295" i="14"/>
  <c r="AU295" i="14"/>
  <c r="AT295" i="14"/>
  <c r="AS295" i="14"/>
  <c r="AR295" i="14"/>
  <c r="AQ295" i="14"/>
  <c r="AP295" i="14"/>
  <c r="AO295" i="14"/>
  <c r="AN295" i="14"/>
  <c r="AM295" i="14"/>
  <c r="AL295" i="14"/>
  <c r="AK295" i="14"/>
  <c r="AJ295" i="14"/>
  <c r="AI295" i="14"/>
  <c r="AH295" i="14"/>
  <c r="AG295" i="14"/>
  <c r="AF295" i="14"/>
  <c r="AE295" i="14"/>
  <c r="AD295" i="14"/>
  <c r="AC295" i="14"/>
  <c r="AB295" i="14"/>
  <c r="AA295" i="14"/>
  <c r="Z295" i="14"/>
  <c r="Y295" i="14"/>
  <c r="X295" i="14"/>
  <c r="DW294" i="14"/>
  <c r="DV294" i="14"/>
  <c r="DU294" i="14"/>
  <c r="DT294" i="14"/>
  <c r="DS294" i="14"/>
  <c r="DR294" i="14"/>
  <c r="DQ294" i="14"/>
  <c r="DP294" i="14"/>
  <c r="DO294" i="14"/>
  <c r="DN294" i="14"/>
  <c r="DM294" i="14"/>
  <c r="DL294" i="14"/>
  <c r="DK294" i="14"/>
  <c r="DJ294" i="14"/>
  <c r="DI294" i="14"/>
  <c r="DH294" i="14"/>
  <c r="DG294" i="14"/>
  <c r="DF294" i="14"/>
  <c r="DE294" i="14"/>
  <c r="DD294" i="14"/>
  <c r="DC294" i="14"/>
  <c r="DB294" i="14"/>
  <c r="DA294" i="14"/>
  <c r="CZ294" i="14"/>
  <c r="CY294" i="14"/>
  <c r="CX294" i="14"/>
  <c r="CW294" i="14"/>
  <c r="CV294" i="14"/>
  <c r="CU294" i="14"/>
  <c r="CT294" i="14"/>
  <c r="CS294" i="14"/>
  <c r="CR294" i="14"/>
  <c r="CQ294" i="14"/>
  <c r="CP294" i="14"/>
  <c r="CO294" i="14"/>
  <c r="CN294" i="14"/>
  <c r="CM294" i="14"/>
  <c r="CL294" i="14"/>
  <c r="CK294" i="14"/>
  <c r="CJ294" i="14"/>
  <c r="CI294" i="14"/>
  <c r="CH294" i="14"/>
  <c r="CG294" i="14"/>
  <c r="CF294" i="14"/>
  <c r="CE294" i="14"/>
  <c r="CD294" i="14"/>
  <c r="CC294" i="14"/>
  <c r="CB294" i="14"/>
  <c r="CA294" i="14"/>
  <c r="BZ294" i="14"/>
  <c r="BY294" i="14"/>
  <c r="BX294" i="14"/>
  <c r="BW294" i="14"/>
  <c r="BV294" i="14"/>
  <c r="BU294" i="14"/>
  <c r="BT294" i="14"/>
  <c r="BS294" i="14"/>
  <c r="BR294" i="14"/>
  <c r="BQ294" i="14"/>
  <c r="BP294" i="14"/>
  <c r="BO294" i="14"/>
  <c r="BN294" i="14"/>
  <c r="BM294" i="14"/>
  <c r="BL294" i="14"/>
  <c r="BK294" i="14"/>
  <c r="BJ294" i="14"/>
  <c r="BI294" i="14"/>
  <c r="BH294" i="14"/>
  <c r="BG294" i="14"/>
  <c r="BF294" i="14"/>
  <c r="BE294" i="14"/>
  <c r="BD294" i="14"/>
  <c r="BC294" i="14"/>
  <c r="BB294" i="14"/>
  <c r="BA294" i="14"/>
  <c r="AZ294" i="14"/>
  <c r="AY294" i="14"/>
  <c r="AX294" i="14"/>
  <c r="AW294" i="14"/>
  <c r="AV294" i="14"/>
  <c r="AU294" i="14"/>
  <c r="AT294" i="14"/>
  <c r="AS294" i="14"/>
  <c r="AR294" i="14"/>
  <c r="AQ294" i="14"/>
  <c r="AP294" i="14"/>
  <c r="AO294" i="14"/>
  <c r="AN294" i="14"/>
  <c r="AM294" i="14"/>
  <c r="AL294" i="14"/>
  <c r="AK294" i="14"/>
  <c r="AJ294" i="14"/>
  <c r="AI294" i="14"/>
  <c r="AH294" i="14"/>
  <c r="AG294" i="14"/>
  <c r="AF294" i="14"/>
  <c r="AE294" i="14"/>
  <c r="AD294" i="14"/>
  <c r="AC294" i="14"/>
  <c r="AB294" i="14"/>
  <c r="AA294" i="14"/>
  <c r="Z294" i="14"/>
  <c r="Y294" i="14"/>
  <c r="X294" i="14"/>
  <c r="DW293" i="14"/>
  <c r="DV293" i="14"/>
  <c r="DU293" i="14"/>
  <c r="DT293" i="14"/>
  <c r="DS293" i="14"/>
  <c r="DR293" i="14"/>
  <c r="DQ293" i="14"/>
  <c r="DP293" i="14"/>
  <c r="DO293" i="14"/>
  <c r="DN293" i="14"/>
  <c r="DM293" i="14"/>
  <c r="DL293" i="14"/>
  <c r="DK293" i="14"/>
  <c r="DJ293" i="14"/>
  <c r="DI293" i="14"/>
  <c r="DH293" i="14"/>
  <c r="DG293" i="14"/>
  <c r="DF293" i="14"/>
  <c r="DE293" i="14"/>
  <c r="DD293" i="14"/>
  <c r="DC293" i="14"/>
  <c r="DB293" i="14"/>
  <c r="DA293" i="14"/>
  <c r="CZ293" i="14"/>
  <c r="CY293" i="14"/>
  <c r="CX293" i="14"/>
  <c r="CW293" i="14"/>
  <c r="CV293" i="14"/>
  <c r="CU293" i="14"/>
  <c r="CT293" i="14"/>
  <c r="CS293" i="14"/>
  <c r="CR293" i="14"/>
  <c r="CQ293" i="14"/>
  <c r="CP293" i="14"/>
  <c r="CO293" i="14"/>
  <c r="CN293" i="14"/>
  <c r="CM293" i="14"/>
  <c r="CL293" i="14"/>
  <c r="CK293" i="14"/>
  <c r="CJ293" i="14"/>
  <c r="CI293" i="14"/>
  <c r="CH293" i="14"/>
  <c r="CG293" i="14"/>
  <c r="CF293" i="14"/>
  <c r="CE293" i="14"/>
  <c r="CD293" i="14"/>
  <c r="CC293" i="14"/>
  <c r="CB293" i="14"/>
  <c r="CA293" i="14"/>
  <c r="BZ293" i="14"/>
  <c r="BY293" i="14"/>
  <c r="BX293" i="14"/>
  <c r="BW293" i="14"/>
  <c r="BV293" i="14"/>
  <c r="BU293" i="14"/>
  <c r="BT293" i="14"/>
  <c r="BS293" i="14"/>
  <c r="BR293" i="14"/>
  <c r="BQ293" i="14"/>
  <c r="BP293" i="14"/>
  <c r="BO293" i="14"/>
  <c r="BN293" i="14"/>
  <c r="BM293" i="14"/>
  <c r="BL293" i="14"/>
  <c r="BK293" i="14"/>
  <c r="BJ293" i="14"/>
  <c r="BI293" i="14"/>
  <c r="BH293" i="14"/>
  <c r="BG293" i="14"/>
  <c r="BF293" i="14"/>
  <c r="BE293" i="14"/>
  <c r="BD293" i="14"/>
  <c r="BC293" i="14"/>
  <c r="BB293" i="14"/>
  <c r="BA293" i="14"/>
  <c r="AZ293" i="14"/>
  <c r="AY293" i="14"/>
  <c r="AX293" i="14"/>
  <c r="AW293" i="14"/>
  <c r="AV293" i="14"/>
  <c r="AU293" i="14"/>
  <c r="AT293" i="14"/>
  <c r="AS293" i="14"/>
  <c r="AR293" i="14"/>
  <c r="AQ293" i="14"/>
  <c r="AP293" i="14"/>
  <c r="AO293" i="14"/>
  <c r="AN293" i="14"/>
  <c r="AM293" i="14"/>
  <c r="AL293" i="14"/>
  <c r="AK293" i="14"/>
  <c r="AJ293" i="14"/>
  <c r="AI293" i="14"/>
  <c r="AH293" i="14"/>
  <c r="AG293" i="14"/>
  <c r="AF293" i="14"/>
  <c r="AE293" i="14"/>
  <c r="AD293" i="14"/>
  <c r="AC293" i="14"/>
  <c r="AB293" i="14"/>
  <c r="AA293" i="14"/>
  <c r="Z293" i="14"/>
  <c r="Y293" i="14"/>
  <c r="X293" i="14"/>
  <c r="DW291" i="14"/>
  <c r="DV291" i="14"/>
  <c r="DU291" i="14"/>
  <c r="DT291" i="14"/>
  <c r="DS291" i="14"/>
  <c r="DR291" i="14"/>
  <c r="DQ291" i="14"/>
  <c r="DP291" i="14"/>
  <c r="DO291" i="14"/>
  <c r="DN291" i="14"/>
  <c r="DM291" i="14"/>
  <c r="DL291" i="14"/>
  <c r="DK291" i="14"/>
  <c r="DJ291" i="14"/>
  <c r="DI291" i="14"/>
  <c r="DH291" i="14"/>
  <c r="DG291" i="14"/>
  <c r="DF291" i="14"/>
  <c r="DE291" i="14"/>
  <c r="DD291" i="14"/>
  <c r="DC291" i="14"/>
  <c r="DB291" i="14"/>
  <c r="DA291" i="14"/>
  <c r="CZ291" i="14"/>
  <c r="CY291" i="14"/>
  <c r="CX291" i="14"/>
  <c r="CW291" i="14"/>
  <c r="CV291" i="14"/>
  <c r="CU291" i="14"/>
  <c r="CT291" i="14"/>
  <c r="CS291" i="14"/>
  <c r="CR291" i="14"/>
  <c r="CQ291" i="14"/>
  <c r="CP291" i="14"/>
  <c r="CO291" i="14"/>
  <c r="CN291" i="14"/>
  <c r="CM291" i="14"/>
  <c r="CL291" i="14"/>
  <c r="CK291" i="14"/>
  <c r="CJ291" i="14"/>
  <c r="CI291" i="14"/>
  <c r="CH291" i="14"/>
  <c r="CG291" i="14"/>
  <c r="CF291" i="14"/>
  <c r="CE291" i="14"/>
  <c r="CD291" i="14"/>
  <c r="CC291" i="14"/>
  <c r="CB291" i="14"/>
  <c r="CA291" i="14"/>
  <c r="BZ291" i="14"/>
  <c r="BY291" i="14"/>
  <c r="BX291" i="14"/>
  <c r="BW291" i="14"/>
  <c r="BV291" i="14"/>
  <c r="BU291" i="14"/>
  <c r="BT291" i="14"/>
  <c r="BS291" i="14"/>
  <c r="BR291" i="14"/>
  <c r="BQ291" i="14"/>
  <c r="BP291" i="14"/>
  <c r="BO291" i="14"/>
  <c r="BN291" i="14"/>
  <c r="BM291" i="14"/>
  <c r="BL291" i="14"/>
  <c r="BK291" i="14"/>
  <c r="BJ291" i="14"/>
  <c r="BI291" i="14"/>
  <c r="BH291" i="14"/>
  <c r="BG291" i="14"/>
  <c r="BF291" i="14"/>
  <c r="BE291" i="14"/>
  <c r="BD291" i="14"/>
  <c r="BC291" i="14"/>
  <c r="BB291" i="14"/>
  <c r="BA291" i="14"/>
  <c r="AZ291" i="14"/>
  <c r="AY291" i="14"/>
  <c r="AX291" i="14"/>
  <c r="AW291" i="14"/>
  <c r="AV291" i="14"/>
  <c r="AU291" i="14"/>
  <c r="AT291" i="14"/>
  <c r="AS291" i="14"/>
  <c r="AR291" i="14"/>
  <c r="AQ291" i="14"/>
  <c r="AP291" i="14"/>
  <c r="AO291" i="14"/>
  <c r="AN291" i="14"/>
  <c r="AM291" i="14"/>
  <c r="AL291" i="14"/>
  <c r="AK291" i="14"/>
  <c r="AJ291" i="14"/>
  <c r="AI291" i="14"/>
  <c r="AH291" i="14"/>
  <c r="AG291" i="14"/>
  <c r="AF291" i="14"/>
  <c r="AE291" i="14"/>
  <c r="AD291" i="14"/>
  <c r="AC291" i="14"/>
  <c r="AB291" i="14"/>
  <c r="AA291" i="14"/>
  <c r="Z291" i="14"/>
  <c r="Y291" i="14"/>
  <c r="X291" i="14"/>
  <c r="DW290" i="14"/>
  <c r="DV290" i="14"/>
  <c r="DU290" i="14"/>
  <c r="DT290" i="14"/>
  <c r="DS290" i="14"/>
  <c r="DR290" i="14"/>
  <c r="DQ290" i="14"/>
  <c r="DP290" i="14"/>
  <c r="DO290" i="14"/>
  <c r="DN290" i="14"/>
  <c r="DM290" i="14"/>
  <c r="DL290" i="14"/>
  <c r="DK290" i="14"/>
  <c r="DJ290" i="14"/>
  <c r="DI290" i="14"/>
  <c r="DH290" i="14"/>
  <c r="DG290" i="14"/>
  <c r="DF290" i="14"/>
  <c r="DE290" i="14"/>
  <c r="DD290" i="14"/>
  <c r="DC290" i="14"/>
  <c r="DB290" i="14"/>
  <c r="DA290" i="14"/>
  <c r="CZ290" i="14"/>
  <c r="CY290" i="14"/>
  <c r="CX290" i="14"/>
  <c r="CW290" i="14"/>
  <c r="CV290" i="14"/>
  <c r="CU290" i="14"/>
  <c r="CT290" i="14"/>
  <c r="CS290" i="14"/>
  <c r="CR290" i="14"/>
  <c r="CQ290" i="14"/>
  <c r="CP290" i="14"/>
  <c r="CO290" i="14"/>
  <c r="CN290" i="14"/>
  <c r="CM290" i="14"/>
  <c r="CL290" i="14"/>
  <c r="CK290" i="14"/>
  <c r="CJ290" i="14"/>
  <c r="CI290" i="14"/>
  <c r="CH290" i="14"/>
  <c r="CG290" i="14"/>
  <c r="CF290" i="14"/>
  <c r="CE290" i="14"/>
  <c r="CD290" i="14"/>
  <c r="CC290" i="14"/>
  <c r="CB290" i="14"/>
  <c r="CA290" i="14"/>
  <c r="BZ290" i="14"/>
  <c r="BY290" i="14"/>
  <c r="BX290" i="14"/>
  <c r="BW290" i="14"/>
  <c r="BV290" i="14"/>
  <c r="BU290" i="14"/>
  <c r="BT290" i="14"/>
  <c r="BS290" i="14"/>
  <c r="BR290" i="14"/>
  <c r="BQ290" i="14"/>
  <c r="BP290" i="14"/>
  <c r="BO290" i="14"/>
  <c r="BN290" i="14"/>
  <c r="BM290" i="14"/>
  <c r="BL290" i="14"/>
  <c r="BK290" i="14"/>
  <c r="BJ290" i="14"/>
  <c r="BI290" i="14"/>
  <c r="BH290" i="14"/>
  <c r="BG290" i="14"/>
  <c r="BF290" i="14"/>
  <c r="BE290" i="14"/>
  <c r="BD290" i="14"/>
  <c r="BC290" i="14"/>
  <c r="BB290" i="14"/>
  <c r="BA290" i="14"/>
  <c r="AZ290" i="14"/>
  <c r="AY290" i="14"/>
  <c r="AX290" i="14"/>
  <c r="AW290" i="14"/>
  <c r="AV290" i="14"/>
  <c r="AU290" i="14"/>
  <c r="AT290" i="14"/>
  <c r="AS290" i="14"/>
  <c r="AR290" i="14"/>
  <c r="AQ290" i="14"/>
  <c r="AP290" i="14"/>
  <c r="AO290" i="14"/>
  <c r="AN290" i="14"/>
  <c r="AM290" i="14"/>
  <c r="AL290" i="14"/>
  <c r="AK290" i="14"/>
  <c r="AJ290" i="14"/>
  <c r="AI290" i="14"/>
  <c r="AH290" i="14"/>
  <c r="AG290" i="14"/>
  <c r="AF290" i="14"/>
  <c r="AE290" i="14"/>
  <c r="AD290" i="14"/>
  <c r="AC290" i="14"/>
  <c r="AB290" i="14"/>
  <c r="AA290" i="14"/>
  <c r="Z290" i="14"/>
  <c r="Y290" i="14"/>
  <c r="X290" i="14"/>
  <c r="DW288" i="14"/>
  <c r="DV288" i="14"/>
  <c r="DU288" i="14"/>
  <c r="DT288" i="14"/>
  <c r="DS288" i="14"/>
  <c r="DR288" i="14"/>
  <c r="DQ288" i="14"/>
  <c r="DP288" i="14"/>
  <c r="DO288" i="14"/>
  <c r="DN288" i="14"/>
  <c r="DM288" i="14"/>
  <c r="DL288" i="14"/>
  <c r="DK288" i="14"/>
  <c r="DJ288" i="14"/>
  <c r="DI288" i="14"/>
  <c r="DH288" i="14"/>
  <c r="DG288" i="14"/>
  <c r="DF288" i="14"/>
  <c r="DE288" i="14"/>
  <c r="DD288" i="14"/>
  <c r="DC288" i="14"/>
  <c r="DB288" i="14"/>
  <c r="DA288" i="14"/>
  <c r="CZ288" i="14"/>
  <c r="CY288" i="14"/>
  <c r="CX288" i="14"/>
  <c r="CW288" i="14"/>
  <c r="CV288" i="14"/>
  <c r="CU288" i="14"/>
  <c r="CT288" i="14"/>
  <c r="CS288" i="14"/>
  <c r="CR288" i="14"/>
  <c r="CQ288" i="14"/>
  <c r="CP288" i="14"/>
  <c r="CO288" i="14"/>
  <c r="CN288" i="14"/>
  <c r="CM288" i="14"/>
  <c r="CL288" i="14"/>
  <c r="CK288" i="14"/>
  <c r="CJ288" i="14"/>
  <c r="CI288" i="14"/>
  <c r="CH288" i="14"/>
  <c r="CG288" i="14"/>
  <c r="CF288" i="14"/>
  <c r="CE288" i="14"/>
  <c r="CD288" i="14"/>
  <c r="CC288" i="14"/>
  <c r="CB288" i="14"/>
  <c r="CA288" i="14"/>
  <c r="BZ288" i="14"/>
  <c r="BY288" i="14"/>
  <c r="BX288" i="14"/>
  <c r="BW288" i="14"/>
  <c r="BV288" i="14"/>
  <c r="BU288" i="14"/>
  <c r="BT288" i="14"/>
  <c r="BS288" i="14"/>
  <c r="BR288" i="14"/>
  <c r="BQ288" i="14"/>
  <c r="BP288" i="14"/>
  <c r="BO288" i="14"/>
  <c r="BN288" i="14"/>
  <c r="BM288" i="14"/>
  <c r="BL288" i="14"/>
  <c r="BK288" i="14"/>
  <c r="BJ288" i="14"/>
  <c r="BI288" i="14"/>
  <c r="BH288" i="14"/>
  <c r="BG288" i="14"/>
  <c r="BF288" i="14"/>
  <c r="BE288" i="14"/>
  <c r="BD288" i="14"/>
  <c r="BC288" i="14"/>
  <c r="BB288" i="14"/>
  <c r="BA288" i="14"/>
  <c r="AZ288" i="14"/>
  <c r="AY288" i="14"/>
  <c r="AX288" i="14"/>
  <c r="AW288" i="14"/>
  <c r="AV288" i="14"/>
  <c r="AU288" i="14"/>
  <c r="AT288" i="14"/>
  <c r="AS288" i="14"/>
  <c r="AR288" i="14"/>
  <c r="AQ288" i="14"/>
  <c r="AP288" i="14"/>
  <c r="AO288" i="14"/>
  <c r="AN288" i="14"/>
  <c r="AM288" i="14"/>
  <c r="AL288" i="14"/>
  <c r="AK288" i="14"/>
  <c r="AJ288" i="14"/>
  <c r="AI288" i="14"/>
  <c r="AH288" i="14"/>
  <c r="AG288" i="14"/>
  <c r="AF288" i="14"/>
  <c r="AE288" i="14"/>
  <c r="AD288" i="14"/>
  <c r="AC288" i="14"/>
  <c r="AB288" i="14"/>
  <c r="AA288" i="14"/>
  <c r="Z288" i="14"/>
  <c r="Y288" i="14"/>
  <c r="X288" i="14"/>
  <c r="DW274" i="14"/>
  <c r="DV274" i="14"/>
  <c r="DU274" i="14"/>
  <c r="DT274" i="14"/>
  <c r="DS274" i="14"/>
  <c r="DR274" i="14"/>
  <c r="DQ274" i="14"/>
  <c r="DP274" i="14"/>
  <c r="DO274" i="14"/>
  <c r="DN274" i="14"/>
  <c r="DM274" i="14"/>
  <c r="DL274" i="14"/>
  <c r="DK274" i="14"/>
  <c r="DJ274" i="14"/>
  <c r="DI274" i="14"/>
  <c r="DH274" i="14"/>
  <c r="DG274" i="14"/>
  <c r="DF274" i="14"/>
  <c r="DE274" i="14"/>
  <c r="DD274" i="14"/>
  <c r="DC274" i="14"/>
  <c r="DB274" i="14"/>
  <c r="DA274" i="14"/>
  <c r="CZ274" i="14"/>
  <c r="DW261" i="14"/>
  <c r="DV261" i="14"/>
  <c r="DU261" i="14"/>
  <c r="DT261" i="14"/>
  <c r="DS261" i="14"/>
  <c r="DR261" i="14"/>
  <c r="DQ261" i="14"/>
  <c r="DP261" i="14"/>
  <c r="DO261" i="14"/>
  <c r="DN261" i="14"/>
  <c r="DM261" i="14"/>
  <c r="DL261" i="14"/>
  <c r="DK261" i="14"/>
  <c r="DJ261" i="14"/>
  <c r="DI261" i="14"/>
  <c r="DH261" i="14"/>
  <c r="DG261" i="14"/>
  <c r="DF261" i="14"/>
  <c r="DE261" i="14"/>
  <c r="DD261" i="14"/>
  <c r="DC261" i="14"/>
  <c r="DB261" i="14"/>
  <c r="DA261" i="14"/>
  <c r="CZ261" i="14"/>
  <c r="CY261" i="14"/>
  <c r="CX261" i="14"/>
  <c r="CW261" i="14"/>
  <c r="CV261" i="14"/>
  <c r="CU261" i="14"/>
  <c r="CT261" i="14"/>
  <c r="CS261" i="14"/>
  <c r="CR261" i="14"/>
  <c r="CQ261" i="14"/>
  <c r="CP261" i="14"/>
  <c r="CO261" i="14"/>
  <c r="CN261" i="14"/>
  <c r="CM261" i="14"/>
  <c r="CL261" i="14"/>
  <c r="CK261" i="14"/>
  <c r="CJ261" i="14"/>
  <c r="CI261" i="14"/>
  <c r="CH261" i="14"/>
  <c r="CG261" i="14"/>
  <c r="CF261" i="14"/>
  <c r="CE261" i="14"/>
  <c r="CD261" i="14"/>
  <c r="CC261" i="14"/>
  <c r="CB261" i="14"/>
  <c r="CA261" i="14"/>
  <c r="BZ261" i="14"/>
  <c r="BY261" i="14"/>
  <c r="BX261" i="14"/>
  <c r="BW261" i="14"/>
  <c r="BV261" i="14"/>
  <c r="BU261" i="14"/>
  <c r="BT261" i="14"/>
  <c r="BS261" i="14"/>
  <c r="BR261" i="14"/>
  <c r="BQ261" i="14"/>
  <c r="BP261" i="14"/>
  <c r="BO261" i="14"/>
  <c r="BN261" i="14"/>
  <c r="BM261" i="14"/>
  <c r="BL261" i="14"/>
  <c r="BK261" i="14"/>
  <c r="BJ261" i="14"/>
  <c r="BI261" i="14"/>
  <c r="BH261" i="14"/>
  <c r="BG261" i="14"/>
  <c r="BF261" i="14"/>
  <c r="BE261" i="14"/>
  <c r="BD261" i="14"/>
  <c r="BC261" i="14"/>
  <c r="BB261" i="14"/>
  <c r="BA261" i="14"/>
  <c r="AZ261" i="14"/>
  <c r="AY261" i="14"/>
  <c r="AX261" i="14"/>
  <c r="AW261" i="14"/>
  <c r="AV261" i="14"/>
  <c r="AU261" i="14"/>
  <c r="AT261" i="14"/>
  <c r="AS261" i="14"/>
  <c r="AR261" i="14"/>
  <c r="AQ261" i="14"/>
  <c r="AP261" i="14"/>
  <c r="AO261" i="14"/>
  <c r="AN261" i="14"/>
  <c r="AM261" i="14"/>
  <c r="AL261" i="14"/>
  <c r="AK261" i="14"/>
  <c r="AJ261" i="14"/>
  <c r="AI261" i="14"/>
  <c r="AH261" i="14"/>
  <c r="AG261" i="14"/>
  <c r="AF261" i="14"/>
  <c r="AE261" i="14"/>
  <c r="AD261" i="14"/>
  <c r="AC261" i="14"/>
  <c r="AB261" i="14"/>
  <c r="AA261" i="14"/>
  <c r="Z261" i="14"/>
  <c r="Y261" i="14"/>
  <c r="X261" i="14"/>
  <c r="DW259" i="14"/>
  <c r="DV259" i="14"/>
  <c r="DU259" i="14"/>
  <c r="DT259" i="14"/>
  <c r="DS259" i="14"/>
  <c r="DR259" i="14"/>
  <c r="DQ259" i="14"/>
  <c r="DP259" i="14"/>
  <c r="DO259" i="14"/>
  <c r="DN259" i="14"/>
  <c r="DM259" i="14"/>
  <c r="DL259" i="14"/>
  <c r="DK259" i="14"/>
  <c r="DJ259" i="14"/>
  <c r="DI259" i="14"/>
  <c r="DH259" i="14"/>
  <c r="DG259" i="14"/>
  <c r="DF259" i="14"/>
  <c r="DE259" i="14"/>
  <c r="DD259" i="14"/>
  <c r="DC259" i="14"/>
  <c r="DB259" i="14"/>
  <c r="DA259" i="14"/>
  <c r="CZ259" i="14"/>
  <c r="CY259" i="14"/>
  <c r="CX259" i="14"/>
  <c r="CW259" i="14"/>
  <c r="CV259" i="14"/>
  <c r="CU259" i="14"/>
  <c r="CT259" i="14"/>
  <c r="CS259" i="14"/>
  <c r="CR259" i="14"/>
  <c r="CQ259" i="14"/>
  <c r="CP259" i="14"/>
  <c r="CO259" i="14"/>
  <c r="CN259" i="14"/>
  <c r="CM259" i="14"/>
  <c r="CL259" i="14"/>
  <c r="CK259" i="14"/>
  <c r="CJ259" i="14"/>
  <c r="CI259" i="14"/>
  <c r="CH259" i="14"/>
  <c r="CG259" i="14"/>
  <c r="CF259" i="14"/>
  <c r="CE259" i="14"/>
  <c r="CD259" i="14"/>
  <c r="CC259" i="14"/>
  <c r="CB259" i="14"/>
  <c r="CA259" i="14"/>
  <c r="BZ259" i="14"/>
  <c r="BY259" i="14"/>
  <c r="BX259" i="14"/>
  <c r="BW259" i="14"/>
  <c r="BV259" i="14"/>
  <c r="BU259" i="14"/>
  <c r="BT259" i="14"/>
  <c r="BS259" i="14"/>
  <c r="BR259" i="14"/>
  <c r="BQ259" i="14"/>
  <c r="BP259" i="14"/>
  <c r="BO259" i="14"/>
  <c r="BN259" i="14"/>
  <c r="BM259" i="14"/>
  <c r="BL259" i="14"/>
  <c r="BK259" i="14"/>
  <c r="BJ259" i="14"/>
  <c r="BI259" i="14"/>
  <c r="BH259" i="14"/>
  <c r="BG259" i="14"/>
  <c r="BF259" i="14"/>
  <c r="BE259" i="14"/>
  <c r="BD259" i="14"/>
  <c r="BC259" i="14"/>
  <c r="BB259" i="14"/>
  <c r="BA259" i="14"/>
  <c r="AZ259" i="14"/>
  <c r="AY259" i="14"/>
  <c r="AX259" i="14"/>
  <c r="AW259" i="14"/>
  <c r="AV259" i="14"/>
  <c r="AU259" i="14"/>
  <c r="AT259" i="14"/>
  <c r="AS259" i="14"/>
  <c r="AR259" i="14"/>
  <c r="AQ259" i="14"/>
  <c r="AP259" i="14"/>
  <c r="AO259" i="14"/>
  <c r="AN259" i="14"/>
  <c r="AM259" i="14"/>
  <c r="AL259" i="14"/>
  <c r="AK259" i="14"/>
  <c r="AJ259" i="14"/>
  <c r="AI259" i="14"/>
  <c r="AH259" i="14"/>
  <c r="AG259" i="14"/>
  <c r="AF259" i="14"/>
  <c r="AE259" i="14"/>
  <c r="AD259" i="14"/>
  <c r="AC259" i="14"/>
  <c r="AB259" i="14"/>
  <c r="AA259" i="14"/>
  <c r="Z259" i="14"/>
  <c r="Y259" i="14"/>
  <c r="X259" i="14"/>
  <c r="I247" i="14"/>
  <c r="DW246" i="14"/>
  <c r="DV246" i="14"/>
  <c r="DU246" i="14"/>
  <c r="DT246" i="14"/>
  <c r="DS246" i="14"/>
  <c r="DR246" i="14"/>
  <c r="DQ246" i="14"/>
  <c r="DP246" i="14"/>
  <c r="DO246" i="14"/>
  <c r="DN246" i="14"/>
  <c r="DM246" i="14"/>
  <c r="DL246" i="14"/>
  <c r="DK246" i="14"/>
  <c r="DJ246" i="14"/>
  <c r="DI246" i="14"/>
  <c r="DH246" i="14"/>
  <c r="DG246" i="14"/>
  <c r="DF246" i="14"/>
  <c r="DE246" i="14"/>
  <c r="DD246" i="14"/>
  <c r="DC246" i="14"/>
  <c r="DB246" i="14"/>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DW245" i="14"/>
  <c r="DV245" i="14"/>
  <c r="DU245" i="14"/>
  <c r="DT245" i="14"/>
  <c r="DS245" i="14"/>
  <c r="DR245" i="14"/>
  <c r="DQ245" i="14"/>
  <c r="DP245" i="14"/>
  <c r="DO245" i="14"/>
  <c r="DN245" i="14"/>
  <c r="DM245" i="14"/>
  <c r="DL245" i="14"/>
  <c r="DK245" i="14"/>
  <c r="DJ245" i="14"/>
  <c r="DI245" i="14"/>
  <c r="DH245" i="14"/>
  <c r="DG245" i="14"/>
  <c r="DF245" i="14"/>
  <c r="DE245" i="14"/>
  <c r="DD245" i="14"/>
  <c r="DC245" i="14"/>
  <c r="DB245" i="14"/>
  <c r="DA245" i="14"/>
  <c r="CZ245" i="14"/>
  <c r="CY245" i="14"/>
  <c r="CX245" i="14"/>
  <c r="CW245" i="14"/>
  <c r="CV245" i="14"/>
  <c r="CU245" i="14"/>
  <c r="CT245" i="14"/>
  <c r="CS245" i="14"/>
  <c r="CR245" i="14"/>
  <c r="CQ245" i="14"/>
  <c r="CP245" i="14"/>
  <c r="CO245" i="14"/>
  <c r="CN245" i="14"/>
  <c r="CM245" i="14"/>
  <c r="CL245" i="14"/>
  <c r="CK245" i="14"/>
  <c r="CJ245" i="14"/>
  <c r="CI245" i="14"/>
  <c r="CH245" i="14"/>
  <c r="CG245" i="14"/>
  <c r="CF245" i="14"/>
  <c r="CE245" i="14"/>
  <c r="CD245" i="14"/>
  <c r="CC245" i="14"/>
  <c r="CB245" i="14"/>
  <c r="CA245" i="14"/>
  <c r="BZ245" i="14"/>
  <c r="BY245" i="14"/>
  <c r="BX245" i="14"/>
  <c r="BW245" i="14"/>
  <c r="BV245" i="14"/>
  <c r="BU245" i="14"/>
  <c r="BT245" i="14"/>
  <c r="BS245" i="14"/>
  <c r="BR245" i="14"/>
  <c r="BQ245" i="14"/>
  <c r="BP245" i="14"/>
  <c r="BO245" i="14"/>
  <c r="BN245" i="14"/>
  <c r="BM245" i="14"/>
  <c r="BL245" i="14"/>
  <c r="BK245" i="14"/>
  <c r="BJ245" i="14"/>
  <c r="BI245" i="14"/>
  <c r="BH245" i="14"/>
  <c r="BG245" i="14"/>
  <c r="BF245" i="14"/>
  <c r="BE245" i="14"/>
  <c r="BD245" i="14"/>
  <c r="BC245" i="14"/>
  <c r="BB245" i="14"/>
  <c r="BA245" i="14"/>
  <c r="AZ245" i="14"/>
  <c r="AY245" i="14"/>
  <c r="AX245" i="14"/>
  <c r="AW245" i="14"/>
  <c r="AV245" i="14"/>
  <c r="AU245" i="14"/>
  <c r="AT245" i="14"/>
  <c r="AS245" i="14"/>
  <c r="AR245" i="14"/>
  <c r="AQ245" i="14"/>
  <c r="AP245" i="14"/>
  <c r="AO245" i="14"/>
  <c r="AN245" i="14"/>
  <c r="AM245" i="14"/>
  <c r="AL245" i="14"/>
  <c r="AK245" i="14"/>
  <c r="AJ245" i="14"/>
  <c r="AI245" i="14"/>
  <c r="AH245" i="14"/>
  <c r="AG245" i="14"/>
  <c r="AF245" i="14"/>
  <c r="AE245" i="14"/>
  <c r="AD245" i="14"/>
  <c r="AC245" i="14"/>
  <c r="AB245" i="14"/>
  <c r="AA245" i="14"/>
  <c r="Z245" i="14"/>
  <c r="Y245" i="14"/>
  <c r="X245" i="14"/>
  <c r="DW244" i="14"/>
  <c r="DV244" i="14"/>
  <c r="DU244" i="14"/>
  <c r="DT244" i="14"/>
  <c r="DS244" i="14"/>
  <c r="DR244" i="14"/>
  <c r="DQ244" i="14"/>
  <c r="DP244" i="14"/>
  <c r="DO244" i="14"/>
  <c r="DN244" i="14"/>
  <c r="DM244" i="14"/>
  <c r="DL244" i="14"/>
  <c r="DK244" i="14"/>
  <c r="DJ244" i="14"/>
  <c r="DI244" i="14"/>
  <c r="DH244" i="14"/>
  <c r="DG244" i="14"/>
  <c r="DF244" i="14"/>
  <c r="DE244" i="14"/>
  <c r="DD244" i="14"/>
  <c r="DC244" i="14"/>
  <c r="DB244" i="14"/>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DW243" i="14"/>
  <c r="DV243" i="14"/>
  <c r="DU243" i="14"/>
  <c r="DT243" i="14"/>
  <c r="DS243" i="14"/>
  <c r="DR243" i="14"/>
  <c r="DQ243" i="14"/>
  <c r="DP243" i="14"/>
  <c r="DO243" i="14"/>
  <c r="DN243" i="14"/>
  <c r="DM243" i="14"/>
  <c r="DL243" i="14"/>
  <c r="DK243" i="14"/>
  <c r="DJ243" i="14"/>
  <c r="DI243" i="14"/>
  <c r="DH243" i="14"/>
  <c r="DG243" i="14"/>
  <c r="DF243" i="14"/>
  <c r="DE243" i="14"/>
  <c r="DD243" i="14"/>
  <c r="DC243" i="14"/>
  <c r="DB243" i="14"/>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DW242" i="14"/>
  <c r="DV242" i="14"/>
  <c r="DU242" i="14"/>
  <c r="DT242" i="14"/>
  <c r="DS242" i="14"/>
  <c r="DR242" i="14"/>
  <c r="DQ242" i="14"/>
  <c r="DP242" i="14"/>
  <c r="DO242" i="14"/>
  <c r="DN242" i="14"/>
  <c r="DM242" i="14"/>
  <c r="DL242" i="14"/>
  <c r="DK242" i="14"/>
  <c r="DJ242" i="14"/>
  <c r="DI242" i="14"/>
  <c r="DH242" i="14"/>
  <c r="DG242" i="14"/>
  <c r="DF242" i="14"/>
  <c r="DE242" i="14"/>
  <c r="DD242" i="14"/>
  <c r="DC242" i="14"/>
  <c r="DB242" i="14"/>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I230" i="14"/>
  <c r="DW229" i="14"/>
  <c r="DV229" i="14"/>
  <c r="DU229" i="14"/>
  <c r="DT229" i="14"/>
  <c r="DS229" i="14"/>
  <c r="DR229" i="14"/>
  <c r="DQ229" i="14"/>
  <c r="DP229" i="14"/>
  <c r="DO229" i="14"/>
  <c r="DN229" i="14"/>
  <c r="DM229" i="14"/>
  <c r="DL229" i="14"/>
  <c r="DK229" i="14"/>
  <c r="DJ229" i="14"/>
  <c r="DI229" i="14"/>
  <c r="DH229" i="14"/>
  <c r="DG229" i="14"/>
  <c r="DF229" i="14"/>
  <c r="DE229" i="14"/>
  <c r="DD229" i="14"/>
  <c r="DC229" i="14"/>
  <c r="DB229" i="14"/>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I217" i="14"/>
  <c r="DW216" i="14"/>
  <c r="DV216" i="14"/>
  <c r="DU216" i="14"/>
  <c r="DT216" i="14"/>
  <c r="DS216" i="14"/>
  <c r="DR216" i="14"/>
  <c r="DQ216" i="14"/>
  <c r="DP216" i="14"/>
  <c r="DO216" i="14"/>
  <c r="DN216" i="14"/>
  <c r="DM216" i="14"/>
  <c r="DL216" i="14"/>
  <c r="DK216" i="14"/>
  <c r="DJ216" i="14"/>
  <c r="DI216" i="14"/>
  <c r="DH216" i="14"/>
  <c r="DG216" i="14"/>
  <c r="DF216" i="14"/>
  <c r="DE216" i="14"/>
  <c r="DD216" i="14"/>
  <c r="DC216" i="14"/>
  <c r="DB216" i="14"/>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DW215" i="14"/>
  <c r="DV215" i="14"/>
  <c r="DU215" i="14"/>
  <c r="DT215" i="14"/>
  <c r="DS215" i="14"/>
  <c r="DR215" i="14"/>
  <c r="DQ215" i="14"/>
  <c r="DP215" i="14"/>
  <c r="DO215" i="14"/>
  <c r="DN215" i="14"/>
  <c r="DM215" i="14"/>
  <c r="DL215" i="14"/>
  <c r="DK215" i="14"/>
  <c r="DJ215" i="14"/>
  <c r="DI215" i="14"/>
  <c r="DH215" i="14"/>
  <c r="DG215" i="14"/>
  <c r="DF215" i="14"/>
  <c r="DE215" i="14"/>
  <c r="DD215" i="14"/>
  <c r="DC215" i="14"/>
  <c r="DB215" i="14"/>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I203" i="14"/>
  <c r="DW202" i="14"/>
  <c r="DV202" i="14"/>
  <c r="DU202" i="14"/>
  <c r="DT202" i="14"/>
  <c r="DS202" i="14"/>
  <c r="DR202" i="14"/>
  <c r="DQ202" i="14"/>
  <c r="DP202" i="14"/>
  <c r="DO202" i="14"/>
  <c r="DN202" i="14"/>
  <c r="DM202" i="14"/>
  <c r="DL202" i="14"/>
  <c r="DK202" i="14"/>
  <c r="DJ202" i="14"/>
  <c r="DI202" i="14"/>
  <c r="DH202" i="14"/>
  <c r="DG202" i="14"/>
  <c r="DF202" i="14"/>
  <c r="DE202" i="14"/>
  <c r="DD202" i="14"/>
  <c r="DC202" i="14"/>
  <c r="DB202" i="14"/>
  <c r="DA202" i="14"/>
  <c r="CZ202" i="14"/>
  <c r="CY202" i="14"/>
  <c r="CX202" i="14"/>
  <c r="CW202" i="14"/>
  <c r="CV202" i="14"/>
  <c r="CU202" i="14"/>
  <c r="CT202" i="14"/>
  <c r="CS202" i="14"/>
  <c r="CR202" i="14"/>
  <c r="CQ202" i="14"/>
  <c r="CP202" i="14"/>
  <c r="CO202" i="14"/>
  <c r="CN202" i="14"/>
  <c r="CM202" i="14"/>
  <c r="CL202" i="14"/>
  <c r="CK202" i="14"/>
  <c r="CJ202" i="14"/>
  <c r="CI202" i="14"/>
  <c r="CH202" i="14"/>
  <c r="CG202" i="14"/>
  <c r="CF202" i="14"/>
  <c r="CE202" i="14"/>
  <c r="CD202" i="14"/>
  <c r="CC202" i="14"/>
  <c r="CB202" i="14"/>
  <c r="CA202" i="14"/>
  <c r="BZ202" i="14"/>
  <c r="BY202" i="14"/>
  <c r="BX202" i="14"/>
  <c r="BW202" i="14"/>
  <c r="BV202" i="14"/>
  <c r="BU202" i="14"/>
  <c r="BT202" i="14"/>
  <c r="BS202" i="14"/>
  <c r="BR202" i="14"/>
  <c r="BQ202" i="14"/>
  <c r="BP202" i="14"/>
  <c r="BO202" i="14"/>
  <c r="BN202" i="14"/>
  <c r="BM202" i="14"/>
  <c r="BL202" i="14"/>
  <c r="BK202" i="14"/>
  <c r="BJ202" i="14"/>
  <c r="BI202" i="14"/>
  <c r="BH202" i="14"/>
  <c r="BG202" i="14"/>
  <c r="BF202" i="14"/>
  <c r="BE202" i="14"/>
  <c r="BD202" i="14"/>
  <c r="BC202" i="14"/>
  <c r="BB202" i="14"/>
  <c r="BA202" i="14"/>
  <c r="AZ202" i="14"/>
  <c r="AY202" i="14"/>
  <c r="AX202" i="14"/>
  <c r="AW202" i="14"/>
  <c r="AV202" i="14"/>
  <c r="AU202" i="14"/>
  <c r="AT202" i="14"/>
  <c r="AS202" i="14"/>
  <c r="AR202" i="14"/>
  <c r="AQ202" i="14"/>
  <c r="AP202" i="14"/>
  <c r="AO202" i="14"/>
  <c r="AN202" i="14"/>
  <c r="AM202" i="14"/>
  <c r="AL202" i="14"/>
  <c r="AK202" i="14"/>
  <c r="AJ202" i="14"/>
  <c r="AI202" i="14"/>
  <c r="AH202" i="14"/>
  <c r="AG202" i="14"/>
  <c r="AF202" i="14"/>
  <c r="AE202" i="14"/>
  <c r="AD202" i="14"/>
  <c r="AC202" i="14"/>
  <c r="AB202" i="14"/>
  <c r="AA202" i="14"/>
  <c r="Z202" i="14"/>
  <c r="Y202" i="14"/>
  <c r="X202" i="14"/>
  <c r="I190" i="14"/>
  <c r="DW189" i="14"/>
  <c r="DV189" i="14"/>
  <c r="DU189" i="14"/>
  <c r="DT189" i="14"/>
  <c r="DS189" i="14"/>
  <c r="DR189" i="14"/>
  <c r="DQ189" i="14"/>
  <c r="DP189" i="14"/>
  <c r="DO189" i="14"/>
  <c r="DN189" i="14"/>
  <c r="DM189" i="14"/>
  <c r="DL189" i="14"/>
  <c r="DK189" i="14"/>
  <c r="DJ189" i="14"/>
  <c r="DI189" i="14"/>
  <c r="DH189" i="14"/>
  <c r="DG189" i="14"/>
  <c r="DF189" i="14"/>
  <c r="DE189" i="14"/>
  <c r="DD189" i="14"/>
  <c r="DC189" i="14"/>
  <c r="DB189" i="14"/>
  <c r="DA189" i="14"/>
  <c r="CZ189" i="14"/>
  <c r="CY189" i="14"/>
  <c r="CX189" i="14"/>
  <c r="CW189" i="14"/>
  <c r="CV189" i="14"/>
  <c r="CU189" i="14"/>
  <c r="CT189" i="14"/>
  <c r="CS189" i="14"/>
  <c r="CR189" i="14"/>
  <c r="CQ189" i="14"/>
  <c r="CP189" i="14"/>
  <c r="CO189" i="14"/>
  <c r="CN189" i="14"/>
  <c r="CM189" i="14"/>
  <c r="CL189" i="14"/>
  <c r="CK189" i="14"/>
  <c r="CJ189" i="14"/>
  <c r="CI189" i="14"/>
  <c r="CH189" i="14"/>
  <c r="CG189" i="14"/>
  <c r="CF189" i="14"/>
  <c r="CE189" i="14"/>
  <c r="CD189" i="14"/>
  <c r="CC189" i="14"/>
  <c r="CB189" i="14"/>
  <c r="CA189" i="14"/>
  <c r="BZ189" i="14"/>
  <c r="BY189" i="14"/>
  <c r="BX189" i="14"/>
  <c r="BW189" i="14"/>
  <c r="BV189" i="14"/>
  <c r="BU189" i="14"/>
  <c r="BT189" i="14"/>
  <c r="BS189" i="14"/>
  <c r="BR189" i="14"/>
  <c r="BQ189" i="14"/>
  <c r="BP189" i="14"/>
  <c r="BO189" i="14"/>
  <c r="BN189" i="14"/>
  <c r="BM189" i="14"/>
  <c r="BL189" i="14"/>
  <c r="BK189" i="14"/>
  <c r="BJ189" i="14"/>
  <c r="BI189" i="14"/>
  <c r="BH189" i="14"/>
  <c r="BG189" i="14"/>
  <c r="BF189" i="14"/>
  <c r="BE189" i="14"/>
  <c r="BD189" i="14"/>
  <c r="BC189" i="14"/>
  <c r="BB189" i="14"/>
  <c r="BA189" i="14"/>
  <c r="AZ189" i="14"/>
  <c r="AY189" i="14"/>
  <c r="AX189" i="14"/>
  <c r="AW189" i="14"/>
  <c r="AV189" i="14"/>
  <c r="AU189" i="14"/>
  <c r="AT189" i="14"/>
  <c r="AS189" i="14"/>
  <c r="AR189" i="14"/>
  <c r="AQ189" i="14"/>
  <c r="AP189" i="14"/>
  <c r="AO189" i="14"/>
  <c r="AN189" i="14"/>
  <c r="AM189" i="14"/>
  <c r="AL189" i="14"/>
  <c r="AK189" i="14"/>
  <c r="AJ189" i="14"/>
  <c r="AI189" i="14"/>
  <c r="AH189" i="14"/>
  <c r="AG189" i="14"/>
  <c r="AF189" i="14"/>
  <c r="AE189" i="14"/>
  <c r="AD189" i="14"/>
  <c r="AC189" i="14"/>
  <c r="AB189" i="14"/>
  <c r="AA189" i="14"/>
  <c r="Z189" i="14"/>
  <c r="Y189" i="14"/>
  <c r="X189" i="14"/>
  <c r="I177" i="14"/>
  <c r="DW176" i="14"/>
  <c r="DV176" i="14"/>
  <c r="DU176" i="14"/>
  <c r="DT176" i="14"/>
  <c r="DS176" i="14"/>
  <c r="DR176" i="14"/>
  <c r="DQ176" i="14"/>
  <c r="DP176" i="14"/>
  <c r="DO176" i="14"/>
  <c r="DN176" i="14"/>
  <c r="DM176" i="14"/>
  <c r="DL176" i="14"/>
  <c r="DK176" i="14"/>
  <c r="DJ176" i="14"/>
  <c r="DI176" i="14"/>
  <c r="DH176" i="14"/>
  <c r="DG176" i="14"/>
  <c r="DF176" i="14"/>
  <c r="DE176" i="14"/>
  <c r="DD176" i="14"/>
  <c r="DC176" i="14"/>
  <c r="DB176" i="14"/>
  <c r="DA176" i="14"/>
  <c r="CZ176" i="14"/>
  <c r="CY176" i="14"/>
  <c r="CX176" i="14"/>
  <c r="CW176" i="14"/>
  <c r="CV176" i="14"/>
  <c r="CU176" i="14"/>
  <c r="CT176" i="14"/>
  <c r="CS176" i="14"/>
  <c r="CR176" i="14"/>
  <c r="CQ176" i="14"/>
  <c r="CP176" i="14"/>
  <c r="CO176" i="14"/>
  <c r="CN176" i="14"/>
  <c r="CM176" i="14"/>
  <c r="CL176" i="14"/>
  <c r="CK176" i="14"/>
  <c r="CJ176" i="14"/>
  <c r="CI176" i="14"/>
  <c r="CH176" i="14"/>
  <c r="CG176" i="14"/>
  <c r="CF176" i="14"/>
  <c r="CE176" i="14"/>
  <c r="CD176" i="14"/>
  <c r="CC176" i="14"/>
  <c r="CB176" i="14"/>
  <c r="CA176" i="14"/>
  <c r="BZ176" i="14"/>
  <c r="BY176" i="14"/>
  <c r="BX176" i="14"/>
  <c r="BW176" i="14"/>
  <c r="BV176" i="14"/>
  <c r="BU176" i="14"/>
  <c r="BT176" i="14"/>
  <c r="BS176" i="14"/>
  <c r="BR176" i="14"/>
  <c r="BQ176" i="14"/>
  <c r="BP176" i="14"/>
  <c r="BO176" i="14"/>
  <c r="BN176" i="14"/>
  <c r="BM176" i="14"/>
  <c r="BL176" i="14"/>
  <c r="BK176" i="14"/>
  <c r="BJ176" i="14"/>
  <c r="BI176" i="14"/>
  <c r="BH176" i="14"/>
  <c r="BG176" i="14"/>
  <c r="BF176" i="14"/>
  <c r="BE176" i="14"/>
  <c r="BD176" i="14"/>
  <c r="BC176" i="14"/>
  <c r="BB176" i="14"/>
  <c r="BA176" i="14"/>
  <c r="AZ176" i="14"/>
  <c r="AY176" i="14"/>
  <c r="AX176" i="14"/>
  <c r="AW176" i="14"/>
  <c r="AV176" i="14"/>
  <c r="AU176" i="14"/>
  <c r="AT176" i="14"/>
  <c r="AS176" i="14"/>
  <c r="AR176" i="14"/>
  <c r="AQ176" i="14"/>
  <c r="AP176" i="14"/>
  <c r="AO176" i="14"/>
  <c r="AN176" i="14"/>
  <c r="AM176" i="14"/>
  <c r="AL176" i="14"/>
  <c r="AK176" i="14"/>
  <c r="AJ176" i="14"/>
  <c r="AI176" i="14"/>
  <c r="AH176" i="14"/>
  <c r="AG176" i="14"/>
  <c r="AF176" i="14"/>
  <c r="AE176" i="14"/>
  <c r="AD176" i="14"/>
  <c r="AC176" i="14"/>
  <c r="AB176" i="14"/>
  <c r="AA176" i="14"/>
  <c r="Z176" i="14"/>
  <c r="Y176" i="14"/>
  <c r="X176" i="14"/>
  <c r="I164" i="14"/>
  <c r="DW163" i="14"/>
  <c r="DV163" i="14"/>
  <c r="DU163" i="14"/>
  <c r="DT163" i="14"/>
  <c r="DS163" i="14"/>
  <c r="DR163" i="14"/>
  <c r="DQ163" i="14"/>
  <c r="DP163" i="14"/>
  <c r="DO163" i="14"/>
  <c r="DN163" i="14"/>
  <c r="DM163" i="14"/>
  <c r="DL163" i="14"/>
  <c r="DK163" i="14"/>
  <c r="DJ163" i="14"/>
  <c r="DI163" i="14"/>
  <c r="DH163" i="14"/>
  <c r="DG163" i="14"/>
  <c r="DF163" i="14"/>
  <c r="DE163" i="14"/>
  <c r="DD163" i="14"/>
  <c r="DC163" i="14"/>
  <c r="DB163" i="14"/>
  <c r="DA163" i="14"/>
  <c r="CZ163" i="14"/>
  <c r="CY163" i="14"/>
  <c r="CX163" i="14"/>
  <c r="CW163" i="14"/>
  <c r="CV163" i="14"/>
  <c r="CU163" i="14"/>
  <c r="CT163" i="14"/>
  <c r="CS163" i="14"/>
  <c r="CR163" i="14"/>
  <c r="CQ163" i="14"/>
  <c r="CP163" i="14"/>
  <c r="CO163" i="14"/>
  <c r="CN163" i="14"/>
  <c r="CM163" i="14"/>
  <c r="CL163" i="14"/>
  <c r="CK163" i="14"/>
  <c r="CJ163" i="14"/>
  <c r="CI163" i="14"/>
  <c r="CH163" i="14"/>
  <c r="CG163" i="14"/>
  <c r="CF163" i="14"/>
  <c r="CE163" i="14"/>
  <c r="CD163" i="14"/>
  <c r="CC163" i="14"/>
  <c r="CB163" i="14"/>
  <c r="CA163" i="14"/>
  <c r="BZ163" i="14"/>
  <c r="BY163" i="14"/>
  <c r="BX163" i="14"/>
  <c r="BW163" i="14"/>
  <c r="BV163" i="14"/>
  <c r="BU163" i="14"/>
  <c r="BT163" i="14"/>
  <c r="BS163" i="14"/>
  <c r="BR163" i="14"/>
  <c r="BQ163" i="14"/>
  <c r="BP163" i="14"/>
  <c r="BO163" i="14"/>
  <c r="BN163" i="14"/>
  <c r="BM163" i="14"/>
  <c r="BL163" i="14"/>
  <c r="BK163" i="14"/>
  <c r="BJ163" i="14"/>
  <c r="BI163" i="14"/>
  <c r="BH163" i="14"/>
  <c r="BG163" i="14"/>
  <c r="BF163" i="14"/>
  <c r="BE163" i="14"/>
  <c r="BD163" i="14"/>
  <c r="BC163" i="14"/>
  <c r="BB163" i="14"/>
  <c r="BA163" i="14"/>
  <c r="AZ163" i="14"/>
  <c r="AY163" i="14"/>
  <c r="AX163" i="14"/>
  <c r="AW163" i="14"/>
  <c r="AV163" i="14"/>
  <c r="AU163" i="14"/>
  <c r="AT163" i="14"/>
  <c r="AS163" i="14"/>
  <c r="AR163" i="14"/>
  <c r="AQ163" i="14"/>
  <c r="AP163" i="14"/>
  <c r="AO163" i="14"/>
  <c r="AN163" i="14"/>
  <c r="AM163" i="14"/>
  <c r="AL163" i="14"/>
  <c r="AK163" i="14"/>
  <c r="AJ163" i="14"/>
  <c r="AI163" i="14"/>
  <c r="AH163" i="14"/>
  <c r="AG163" i="14"/>
  <c r="AF163" i="14"/>
  <c r="AE163" i="14"/>
  <c r="AD163" i="14"/>
  <c r="AC163" i="14"/>
  <c r="AB163" i="14"/>
  <c r="AA163" i="14"/>
  <c r="Z163" i="14"/>
  <c r="Y163" i="14"/>
  <c r="X163" i="14"/>
  <c r="DW162" i="14"/>
  <c r="DV162" i="14"/>
  <c r="DU162" i="14"/>
  <c r="DT162" i="14"/>
  <c r="DS162" i="14"/>
  <c r="DR162" i="14"/>
  <c r="DQ162" i="14"/>
  <c r="DP162" i="14"/>
  <c r="DO162" i="14"/>
  <c r="DN162" i="14"/>
  <c r="DM162" i="14"/>
  <c r="DL162" i="14"/>
  <c r="DK162" i="14"/>
  <c r="DJ162" i="14"/>
  <c r="DI162" i="14"/>
  <c r="DH162" i="14"/>
  <c r="DG162" i="14"/>
  <c r="DF162" i="14"/>
  <c r="DE162" i="14"/>
  <c r="DD162" i="14"/>
  <c r="DC162" i="14"/>
  <c r="DB162" i="14"/>
  <c r="DA162" i="14"/>
  <c r="CZ162" i="14"/>
  <c r="CY162" i="14"/>
  <c r="CX162" i="14"/>
  <c r="CW162" i="14"/>
  <c r="CV162" i="14"/>
  <c r="CU162" i="14"/>
  <c r="CT162" i="14"/>
  <c r="CS162" i="14"/>
  <c r="CR162" i="14"/>
  <c r="CQ162" i="14"/>
  <c r="CP162" i="14"/>
  <c r="CO162" i="14"/>
  <c r="CN162" i="14"/>
  <c r="CM162" i="14"/>
  <c r="CL162" i="14"/>
  <c r="CK162" i="14"/>
  <c r="CJ162" i="14"/>
  <c r="CI162" i="14"/>
  <c r="CH162" i="14"/>
  <c r="CG162" i="14"/>
  <c r="CF162" i="14"/>
  <c r="CE162" i="14"/>
  <c r="CD162" i="14"/>
  <c r="CC162" i="14"/>
  <c r="CB162" i="14"/>
  <c r="CA162" i="14"/>
  <c r="BZ162" i="14"/>
  <c r="BY162" i="14"/>
  <c r="BX162" i="14"/>
  <c r="BW162" i="14"/>
  <c r="BV162" i="14"/>
  <c r="BU162" i="14"/>
  <c r="BT162" i="14"/>
  <c r="BS162" i="14"/>
  <c r="BR162" i="14"/>
  <c r="BQ162" i="14"/>
  <c r="BP162" i="14"/>
  <c r="BO162" i="14"/>
  <c r="BN162" i="14"/>
  <c r="BM162" i="14"/>
  <c r="BL162" i="14"/>
  <c r="BK162" i="14"/>
  <c r="BJ162" i="14"/>
  <c r="BI162" i="14"/>
  <c r="BH162" i="14"/>
  <c r="BG162" i="14"/>
  <c r="BF162" i="14"/>
  <c r="BE162" i="14"/>
  <c r="BD162" i="14"/>
  <c r="BC162" i="14"/>
  <c r="BB162" i="14"/>
  <c r="BA162" i="14"/>
  <c r="AZ162" i="14"/>
  <c r="AY162" i="14"/>
  <c r="AX162" i="14"/>
  <c r="AW162" i="14"/>
  <c r="AV162" i="14"/>
  <c r="AU162" i="14"/>
  <c r="AT162" i="14"/>
  <c r="AS162" i="14"/>
  <c r="AR162" i="14"/>
  <c r="AQ162" i="14"/>
  <c r="AP162" i="14"/>
  <c r="AO162" i="14"/>
  <c r="AN162" i="14"/>
  <c r="AM162" i="14"/>
  <c r="AL162" i="14"/>
  <c r="AK162" i="14"/>
  <c r="AJ162" i="14"/>
  <c r="AI162" i="14"/>
  <c r="AH162" i="14"/>
  <c r="AG162" i="14"/>
  <c r="AF162" i="14"/>
  <c r="AE162" i="14"/>
  <c r="AD162" i="14"/>
  <c r="AC162" i="14"/>
  <c r="AB162" i="14"/>
  <c r="AA162" i="14"/>
  <c r="Z162" i="14"/>
  <c r="Y162" i="14"/>
  <c r="X162" i="14"/>
  <c r="I150" i="14"/>
  <c r="DW149" i="14"/>
  <c r="DV149" i="14"/>
  <c r="DU149" i="14"/>
  <c r="DT149" i="14"/>
  <c r="DS149" i="14"/>
  <c r="DR149" i="14"/>
  <c r="DQ149" i="14"/>
  <c r="DP149" i="14"/>
  <c r="DO149" i="14"/>
  <c r="DN149" i="14"/>
  <c r="DM149" i="14"/>
  <c r="DL149" i="14"/>
  <c r="DK149" i="14"/>
  <c r="DJ149" i="14"/>
  <c r="DI149" i="14"/>
  <c r="DH149" i="14"/>
  <c r="DG149" i="14"/>
  <c r="DF149" i="14"/>
  <c r="DE149" i="14"/>
  <c r="DD149" i="14"/>
  <c r="DC149" i="14"/>
  <c r="DB149" i="14"/>
  <c r="DA149" i="14"/>
  <c r="CZ149" i="14"/>
  <c r="CY149" i="14"/>
  <c r="CX149" i="14"/>
  <c r="CW149" i="14"/>
  <c r="CV149" i="14"/>
  <c r="CU149" i="14"/>
  <c r="CT149" i="14"/>
  <c r="CS149" i="14"/>
  <c r="CR149" i="14"/>
  <c r="CQ149" i="14"/>
  <c r="CP149" i="14"/>
  <c r="CO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AC149" i="14"/>
  <c r="AB149" i="14"/>
  <c r="AA149" i="14"/>
  <c r="Z149" i="14"/>
  <c r="Y149" i="14"/>
  <c r="X149" i="14"/>
  <c r="I137" i="14"/>
  <c r="DW136" i="14"/>
  <c r="DV136" i="14"/>
  <c r="DU136" i="14"/>
  <c r="DT136" i="14"/>
  <c r="DS136" i="14"/>
  <c r="DR136" i="14"/>
  <c r="DQ136" i="14"/>
  <c r="DP136" i="14"/>
  <c r="DO136" i="14"/>
  <c r="DN136" i="14"/>
  <c r="DM136" i="14"/>
  <c r="DL136" i="14"/>
  <c r="DK136" i="14"/>
  <c r="DJ136" i="14"/>
  <c r="DI136" i="14"/>
  <c r="DH136" i="14"/>
  <c r="DG136" i="14"/>
  <c r="DF136" i="14"/>
  <c r="DE136" i="14"/>
  <c r="DD136" i="14"/>
  <c r="DC136" i="14"/>
  <c r="DB136" i="14"/>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I124" i="14"/>
  <c r="DW123" i="14"/>
  <c r="DV123" i="14"/>
  <c r="DU123" i="14"/>
  <c r="DT123" i="14"/>
  <c r="DS123" i="14"/>
  <c r="DR123" i="14"/>
  <c r="DQ123" i="14"/>
  <c r="DP123" i="14"/>
  <c r="DO123" i="14"/>
  <c r="DN123" i="14"/>
  <c r="DM123" i="14"/>
  <c r="DL123" i="14"/>
  <c r="DK123" i="14"/>
  <c r="DJ123" i="14"/>
  <c r="DI123" i="14"/>
  <c r="DH123" i="14"/>
  <c r="DG123" i="14"/>
  <c r="DF123" i="14"/>
  <c r="DE123" i="14"/>
  <c r="DD123" i="14"/>
  <c r="DC123" i="14"/>
  <c r="DB123" i="14"/>
  <c r="DA123" i="14"/>
  <c r="CZ123" i="14"/>
  <c r="CY123" i="14"/>
  <c r="CX123" i="14"/>
  <c r="CW123" i="14"/>
  <c r="CV123" i="14"/>
  <c r="CU123" i="14"/>
  <c r="CT123" i="14"/>
  <c r="CS123" i="14"/>
  <c r="CR123" i="14"/>
  <c r="CQ123" i="14"/>
  <c r="CP123" i="14"/>
  <c r="CO123" i="14"/>
  <c r="CN123" i="14"/>
  <c r="CM123" i="14"/>
  <c r="CL123" i="14"/>
  <c r="CK123" i="14"/>
  <c r="CJ123" i="14"/>
  <c r="CI123" i="14"/>
  <c r="CH123" i="14"/>
  <c r="CG123" i="14"/>
  <c r="CF123" i="14"/>
  <c r="CE123" i="14"/>
  <c r="CD123" i="14"/>
  <c r="CC123" i="14"/>
  <c r="CB123" i="14"/>
  <c r="CA123" i="14"/>
  <c r="BZ123" i="14"/>
  <c r="BY123" i="14"/>
  <c r="BX123" i="14"/>
  <c r="BW123" i="14"/>
  <c r="BV123" i="14"/>
  <c r="BU123" i="14"/>
  <c r="BT123" i="14"/>
  <c r="BS123" i="14"/>
  <c r="BR123" i="14"/>
  <c r="BQ123" i="14"/>
  <c r="BP123" i="14"/>
  <c r="BO123" i="14"/>
  <c r="BN123" i="14"/>
  <c r="BM123" i="14"/>
  <c r="BL123" i="14"/>
  <c r="BK123" i="14"/>
  <c r="BJ123" i="14"/>
  <c r="BI123" i="14"/>
  <c r="BH123" i="14"/>
  <c r="BG123" i="14"/>
  <c r="BF123" i="14"/>
  <c r="BE123" i="14"/>
  <c r="BD123" i="14"/>
  <c r="BC123" i="14"/>
  <c r="BB123" i="14"/>
  <c r="BA123" i="14"/>
  <c r="AZ123" i="14"/>
  <c r="AY123" i="14"/>
  <c r="AX123" i="14"/>
  <c r="AW123" i="14"/>
  <c r="AV123" i="14"/>
  <c r="AU123" i="14"/>
  <c r="AT123" i="14"/>
  <c r="AS123" i="14"/>
  <c r="AR123" i="14"/>
  <c r="AQ123" i="14"/>
  <c r="AP123" i="14"/>
  <c r="AO123" i="14"/>
  <c r="AN123" i="14"/>
  <c r="AM123" i="14"/>
  <c r="AL123" i="14"/>
  <c r="AK123" i="14"/>
  <c r="AJ123" i="14"/>
  <c r="AI123" i="14"/>
  <c r="AH123" i="14"/>
  <c r="AG123" i="14"/>
  <c r="AF123" i="14"/>
  <c r="AE123" i="14"/>
  <c r="AD123" i="14"/>
  <c r="AC123" i="14"/>
  <c r="AB123" i="14"/>
  <c r="AA123" i="14"/>
  <c r="Z123" i="14"/>
  <c r="Y123" i="14"/>
  <c r="X123" i="14"/>
  <c r="I111" i="14"/>
  <c r="DW110" i="14"/>
  <c r="DV110" i="14"/>
  <c r="DU110" i="14"/>
  <c r="DT110" i="14"/>
  <c r="DS110" i="14"/>
  <c r="DR110" i="14"/>
  <c r="DQ110" i="14"/>
  <c r="DP110" i="14"/>
  <c r="DO110" i="14"/>
  <c r="DN110" i="14"/>
  <c r="DM110" i="14"/>
  <c r="DL110" i="14"/>
  <c r="DK110" i="14"/>
  <c r="DJ110" i="14"/>
  <c r="DI110" i="14"/>
  <c r="DH110" i="14"/>
  <c r="DG110" i="14"/>
  <c r="DF110" i="14"/>
  <c r="DE110" i="14"/>
  <c r="DD110" i="14"/>
  <c r="DC110" i="14"/>
  <c r="DB110" i="14"/>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I98" i="14"/>
  <c r="DW97" i="14"/>
  <c r="DV97" i="14"/>
  <c r="DU97" i="14"/>
  <c r="DT97" i="14"/>
  <c r="DS97" i="14"/>
  <c r="DR97" i="14"/>
  <c r="DQ97" i="14"/>
  <c r="DP97" i="14"/>
  <c r="DO97" i="14"/>
  <c r="DN97" i="14"/>
  <c r="DM97" i="14"/>
  <c r="DL97" i="14"/>
  <c r="DK97" i="14"/>
  <c r="DJ97" i="14"/>
  <c r="DI97" i="14"/>
  <c r="DH97" i="14"/>
  <c r="DG97" i="14"/>
  <c r="DF97" i="14"/>
  <c r="DE97" i="14"/>
  <c r="DD97" i="14"/>
  <c r="DC97" i="14"/>
  <c r="DB97" i="14"/>
  <c r="DA97" i="14"/>
  <c r="CZ97" i="14"/>
  <c r="CY97" i="14"/>
  <c r="CX97" i="14"/>
  <c r="CW97" i="14"/>
  <c r="CV97" i="14"/>
  <c r="CU97" i="14"/>
  <c r="CT97" i="14"/>
  <c r="CS97" i="14"/>
  <c r="CR97" i="14"/>
  <c r="CQ97" i="14"/>
  <c r="CP97" i="14"/>
  <c r="CO97" i="14"/>
  <c r="CN97" i="14"/>
  <c r="CM97" i="14"/>
  <c r="CL97" i="14"/>
  <c r="CK97" i="14"/>
  <c r="CJ97" i="14"/>
  <c r="CI97" i="14"/>
  <c r="CH97" i="14"/>
  <c r="CG97" i="14"/>
  <c r="CF97" i="14"/>
  <c r="CE97" i="14"/>
  <c r="CD97" i="14"/>
  <c r="CC97" i="14"/>
  <c r="CB97" i="14"/>
  <c r="CA97" i="14"/>
  <c r="BZ97" i="14"/>
  <c r="BY97" i="14"/>
  <c r="BX97" i="14"/>
  <c r="BW97" i="14"/>
  <c r="BV97" i="14"/>
  <c r="BU97" i="14"/>
  <c r="BT97" i="14"/>
  <c r="BS97" i="14"/>
  <c r="BR97" i="14"/>
  <c r="BQ97" i="14"/>
  <c r="BP97" i="14"/>
  <c r="BO97" i="14"/>
  <c r="BN97" i="14"/>
  <c r="BM97" i="14"/>
  <c r="BL97" i="14"/>
  <c r="BK97" i="14"/>
  <c r="BJ97" i="14"/>
  <c r="BI97" i="14"/>
  <c r="BH97" i="14"/>
  <c r="BG97" i="14"/>
  <c r="BF97" i="14"/>
  <c r="BE97" i="14"/>
  <c r="BD97" i="14"/>
  <c r="BC97" i="14"/>
  <c r="BB97" i="14"/>
  <c r="BA97" i="14"/>
  <c r="AZ97" i="14"/>
  <c r="AY97" i="14"/>
  <c r="AX97" i="14"/>
  <c r="AW97" i="14"/>
  <c r="AV97" i="14"/>
  <c r="AU97" i="14"/>
  <c r="AT97" i="14"/>
  <c r="AS97" i="14"/>
  <c r="AR97" i="14"/>
  <c r="AQ97" i="14"/>
  <c r="AP97" i="14"/>
  <c r="AO97" i="14"/>
  <c r="AN97" i="14"/>
  <c r="AM97" i="14"/>
  <c r="AL97" i="14"/>
  <c r="AK97" i="14"/>
  <c r="AJ97" i="14"/>
  <c r="AI97" i="14"/>
  <c r="AH97" i="14"/>
  <c r="AG97" i="14"/>
  <c r="AF97" i="14"/>
  <c r="AE97" i="14"/>
  <c r="AD97" i="14"/>
  <c r="AC97" i="14"/>
  <c r="AB97" i="14"/>
  <c r="AA97" i="14"/>
  <c r="Z97" i="14"/>
  <c r="Y97" i="14"/>
  <c r="X97" i="14"/>
  <c r="I85" i="14"/>
  <c r="DW84" i="14"/>
  <c r="DV84" i="14"/>
  <c r="DU84" i="14"/>
  <c r="DT84" i="14"/>
  <c r="DS84" i="14"/>
  <c r="DR84" i="14"/>
  <c r="DQ84" i="14"/>
  <c r="DP84" i="14"/>
  <c r="DO84" i="14"/>
  <c r="DN84" i="14"/>
  <c r="DM84" i="14"/>
  <c r="DL84" i="14"/>
  <c r="DK84" i="14"/>
  <c r="DJ84" i="14"/>
  <c r="DI84" i="14"/>
  <c r="DH84" i="14"/>
  <c r="DG84" i="14"/>
  <c r="DF84" i="14"/>
  <c r="DE84" i="14"/>
  <c r="DD84" i="14"/>
  <c r="DC84" i="14"/>
  <c r="DB84" i="14"/>
  <c r="DA84" i="14"/>
  <c r="CZ84" i="14"/>
  <c r="CY84" i="14"/>
  <c r="CX84" i="14"/>
  <c r="CW84" i="14"/>
  <c r="CV84" i="14"/>
  <c r="CU84" i="14"/>
  <c r="CT84" i="14"/>
  <c r="CS84" i="14"/>
  <c r="CR84" i="14"/>
  <c r="CQ84" i="14"/>
  <c r="CP84" i="14"/>
  <c r="CO84" i="14"/>
  <c r="CN84" i="14"/>
  <c r="CM84" i="14"/>
  <c r="CL84" i="14"/>
  <c r="CK84" i="14"/>
  <c r="CJ84" i="14"/>
  <c r="CI84" i="14"/>
  <c r="CH84" i="14"/>
  <c r="CG84" i="14"/>
  <c r="CF84" i="14"/>
  <c r="CE84" i="14"/>
  <c r="CD84" i="14"/>
  <c r="CC84" i="14"/>
  <c r="CB84" i="14"/>
  <c r="CA84" i="14"/>
  <c r="BZ84" i="14"/>
  <c r="BY84" i="14"/>
  <c r="BX84" i="14"/>
  <c r="BW84" i="14"/>
  <c r="BV84" i="14"/>
  <c r="BU84" i="14"/>
  <c r="BT84" i="14"/>
  <c r="BS84" i="14"/>
  <c r="BR84" i="14"/>
  <c r="BQ84" i="14"/>
  <c r="BP84" i="14"/>
  <c r="BO84" i="14"/>
  <c r="BN84" i="14"/>
  <c r="BM84" i="14"/>
  <c r="BL84" i="14"/>
  <c r="BK84" i="14"/>
  <c r="BJ84" i="14"/>
  <c r="BI84" i="14"/>
  <c r="BH84" i="14"/>
  <c r="BG84" i="14"/>
  <c r="BF84" i="14"/>
  <c r="BE84" i="14"/>
  <c r="BD84" i="14"/>
  <c r="BC84" i="14"/>
  <c r="BB84" i="14"/>
  <c r="BA84" i="14"/>
  <c r="AZ84" i="14"/>
  <c r="AY84" i="14"/>
  <c r="AX84" i="14"/>
  <c r="AW84" i="14"/>
  <c r="AV84" i="14"/>
  <c r="AU84" i="14"/>
  <c r="AT84" i="14"/>
  <c r="AS84" i="14"/>
  <c r="AR84" i="14"/>
  <c r="AQ84" i="14"/>
  <c r="AP84" i="14"/>
  <c r="AO84" i="14"/>
  <c r="AN84" i="14"/>
  <c r="AM84" i="14"/>
  <c r="AL84" i="14"/>
  <c r="AK84" i="14"/>
  <c r="AJ84" i="14"/>
  <c r="AI84" i="14"/>
  <c r="AH84" i="14"/>
  <c r="AG84" i="14"/>
  <c r="AF84" i="14"/>
  <c r="AE84" i="14"/>
  <c r="AD84" i="14"/>
  <c r="AC84" i="14"/>
  <c r="AB84" i="14"/>
  <c r="AA84" i="14"/>
  <c r="Z84" i="14"/>
  <c r="Y84" i="14"/>
  <c r="X84" i="14"/>
  <c r="I72" i="14"/>
  <c r="DW71" i="14"/>
  <c r="DV71" i="14"/>
  <c r="DU71" i="14"/>
  <c r="DT71" i="14"/>
  <c r="DS71" i="14"/>
  <c r="DR71" i="14"/>
  <c r="DQ71" i="14"/>
  <c r="DP71" i="14"/>
  <c r="DO71" i="14"/>
  <c r="DN71" i="14"/>
  <c r="DM71" i="14"/>
  <c r="DL71" i="14"/>
  <c r="DK71" i="14"/>
  <c r="DJ71" i="14"/>
  <c r="DI71" i="14"/>
  <c r="DH71" i="14"/>
  <c r="DG71" i="14"/>
  <c r="DF71" i="14"/>
  <c r="DE71" i="14"/>
  <c r="DD71" i="14"/>
  <c r="DC71" i="14"/>
  <c r="DB71" i="14"/>
  <c r="DA71" i="14"/>
  <c r="CZ71" i="14"/>
  <c r="CY71" i="14"/>
  <c r="CX71" i="14"/>
  <c r="CW71" i="14"/>
  <c r="CV71" i="14"/>
  <c r="CU71" i="14"/>
  <c r="CT71" i="14"/>
  <c r="CS71" i="14"/>
  <c r="CR71" i="14"/>
  <c r="CQ71" i="14"/>
  <c r="CP71" i="14"/>
  <c r="CO71" i="14"/>
  <c r="CN71" i="14"/>
  <c r="CM71" i="14"/>
  <c r="CL71" i="14"/>
  <c r="CK71" i="14"/>
  <c r="CJ71" i="14"/>
  <c r="CI71" i="14"/>
  <c r="CH71" i="14"/>
  <c r="CG71" i="14"/>
  <c r="CF71" i="14"/>
  <c r="CE71" i="14"/>
  <c r="CD71" i="14"/>
  <c r="CC71" i="14"/>
  <c r="CB71" i="14"/>
  <c r="CA71" i="14"/>
  <c r="BZ71" i="14"/>
  <c r="BY71" i="14"/>
  <c r="BX71" i="14"/>
  <c r="BW71" i="14"/>
  <c r="BV71" i="14"/>
  <c r="BU71" i="14"/>
  <c r="BT71" i="14"/>
  <c r="BS71" i="14"/>
  <c r="BR71" i="14"/>
  <c r="BQ71" i="14"/>
  <c r="BP71" i="14"/>
  <c r="BO71" i="14"/>
  <c r="BN71" i="14"/>
  <c r="BM71" i="14"/>
  <c r="BL71" i="14"/>
  <c r="BK71" i="14"/>
  <c r="BJ71" i="14"/>
  <c r="BI71" i="14"/>
  <c r="BH71" i="14"/>
  <c r="BG71" i="14"/>
  <c r="BF71" i="14"/>
  <c r="BE71" i="14"/>
  <c r="BD71" i="14"/>
  <c r="BC71" i="14"/>
  <c r="BB71" i="14"/>
  <c r="BA71" i="14"/>
  <c r="AZ71" i="14"/>
  <c r="AY71" i="14"/>
  <c r="AX71" i="14"/>
  <c r="AW71" i="14"/>
  <c r="AV71" i="14"/>
  <c r="AU71" i="14"/>
  <c r="AT71" i="14"/>
  <c r="AS71" i="14"/>
  <c r="AR71" i="14"/>
  <c r="AQ71" i="14"/>
  <c r="AP71" i="14"/>
  <c r="AO71" i="14"/>
  <c r="AN71" i="14"/>
  <c r="AM71" i="14"/>
  <c r="AL71" i="14"/>
  <c r="AK71" i="14"/>
  <c r="AJ71" i="14"/>
  <c r="AI71" i="14"/>
  <c r="AH71" i="14"/>
  <c r="AG71" i="14"/>
  <c r="AF71" i="14"/>
  <c r="AE71" i="14"/>
  <c r="AD71" i="14"/>
  <c r="AC71" i="14"/>
  <c r="AB71" i="14"/>
  <c r="AA71" i="14"/>
  <c r="Z71" i="14"/>
  <c r="Y71" i="14"/>
  <c r="X71" i="14"/>
  <c r="I59" i="14"/>
  <c r="DW58" i="14"/>
  <c r="DV58" i="14"/>
  <c r="DU58" i="14"/>
  <c r="DT58" i="14"/>
  <c r="DS58" i="14"/>
  <c r="DR58" i="14"/>
  <c r="DQ58" i="14"/>
  <c r="DP58" i="14"/>
  <c r="DO58" i="14"/>
  <c r="DN58" i="14"/>
  <c r="DM58" i="14"/>
  <c r="DL58" i="14"/>
  <c r="DK58" i="14"/>
  <c r="DJ58" i="14"/>
  <c r="DI58" i="14"/>
  <c r="DH58" i="14"/>
  <c r="DG58" i="14"/>
  <c r="DF58" i="14"/>
  <c r="DE58" i="14"/>
  <c r="DD58" i="14"/>
  <c r="DC58" i="14"/>
  <c r="DB58" i="14"/>
  <c r="DA58" i="14"/>
  <c r="CZ58" i="14"/>
  <c r="CY58" i="14"/>
  <c r="CX58" i="14"/>
  <c r="CW58" i="14"/>
  <c r="CV58" i="14"/>
  <c r="CU58" i="14"/>
  <c r="CT58" i="14"/>
  <c r="CS58" i="14"/>
  <c r="CR58" i="14"/>
  <c r="CQ58" i="14"/>
  <c r="CP58" i="14"/>
  <c r="CO58" i="14"/>
  <c r="CN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I46" i="14"/>
  <c r="DW45" i="14"/>
  <c r="DV45" i="14"/>
  <c r="DU45" i="14"/>
  <c r="DT45" i="14"/>
  <c r="DS45" i="14"/>
  <c r="DR45" i="14"/>
  <c r="DQ45" i="14"/>
  <c r="DP45" i="14"/>
  <c r="DO45" i="14"/>
  <c r="DN45" i="14"/>
  <c r="DM45" i="14"/>
  <c r="DL45" i="14"/>
  <c r="DK45" i="14"/>
  <c r="DJ45" i="14"/>
  <c r="DI45" i="14"/>
  <c r="DH45" i="14"/>
  <c r="DG45" i="14"/>
  <c r="DF45" i="14"/>
  <c r="DE45" i="14"/>
  <c r="DD45" i="14"/>
  <c r="DC45" i="14"/>
  <c r="DB45" i="14"/>
  <c r="DA45" i="14"/>
  <c r="CZ45" i="14"/>
  <c r="CY45" i="14"/>
  <c r="CX45" i="14"/>
  <c r="CW45" i="14"/>
  <c r="CV45" i="14"/>
  <c r="CU45" i="14"/>
  <c r="CT45" i="14"/>
  <c r="CS45" i="14"/>
  <c r="CR45" i="14"/>
  <c r="CQ45" i="14"/>
  <c r="CP45" i="14"/>
  <c r="CO45" i="14"/>
  <c r="CN45" i="14"/>
  <c r="CM45" i="14"/>
  <c r="CL45" i="14"/>
  <c r="CK45" i="14"/>
  <c r="CJ45" i="14"/>
  <c r="CI45" i="14"/>
  <c r="CH45" i="14"/>
  <c r="CG45" i="14"/>
  <c r="CF45" i="14"/>
  <c r="CE45" i="14"/>
  <c r="CD45" i="14"/>
  <c r="CC45" i="14"/>
  <c r="CB45" i="14"/>
  <c r="CA45" i="14"/>
  <c r="BZ45" i="14"/>
  <c r="BY45" i="14"/>
  <c r="BX45" i="14"/>
  <c r="BW45" i="14"/>
  <c r="BV45" i="14"/>
  <c r="BU45" i="14"/>
  <c r="BT45" i="14"/>
  <c r="BS45" i="14"/>
  <c r="BR45" i="14"/>
  <c r="BQ45" i="14"/>
  <c r="BP45" i="14"/>
  <c r="BO45" i="14"/>
  <c r="BN45" i="14"/>
  <c r="BM45" i="14"/>
  <c r="BL45" i="14"/>
  <c r="BK45" i="14"/>
  <c r="BJ45" i="14"/>
  <c r="BI45" i="14"/>
  <c r="BH45" i="14"/>
  <c r="BG45" i="14"/>
  <c r="BF45" i="14"/>
  <c r="BE45" i="14"/>
  <c r="BD45" i="14"/>
  <c r="BC45" i="14"/>
  <c r="BB45" i="14"/>
  <c r="BA45" i="14"/>
  <c r="AZ45" i="14"/>
  <c r="AY45"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I33" i="14"/>
  <c r="DW32" i="14"/>
  <c r="DV32" i="14"/>
  <c r="DU32" i="14"/>
  <c r="DT32" i="14"/>
  <c r="DS32" i="14"/>
  <c r="DR32" i="14"/>
  <c r="DQ32" i="14"/>
  <c r="DP32" i="14"/>
  <c r="DO32" i="14"/>
  <c r="DN32" i="14"/>
  <c r="DM32" i="14"/>
  <c r="DL32" i="14"/>
  <c r="DK32" i="14"/>
  <c r="DJ32" i="14"/>
  <c r="DI32" i="14"/>
  <c r="DH32" i="14"/>
  <c r="DG32" i="14"/>
  <c r="DF32" i="14"/>
  <c r="DE32" i="14"/>
  <c r="DD32" i="14"/>
  <c r="DC32" i="14"/>
  <c r="DB32" i="14"/>
  <c r="DA32" i="14"/>
  <c r="CZ32" i="14"/>
  <c r="CY32" i="14"/>
  <c r="CX32" i="14"/>
  <c r="CW32" i="14"/>
  <c r="CV32" i="14"/>
  <c r="CU32" i="14"/>
  <c r="CT32" i="14"/>
  <c r="CS32" i="14"/>
  <c r="CR32" i="14"/>
  <c r="CQ32" i="14"/>
  <c r="CP32" i="14"/>
  <c r="CO32" i="14"/>
  <c r="CN32" i="14"/>
  <c r="CM32" i="14"/>
  <c r="CL32" i="14"/>
  <c r="CK32" i="14"/>
  <c r="CJ32" i="14"/>
  <c r="CI32" i="14"/>
  <c r="CH32" i="14"/>
  <c r="CG32" i="14"/>
  <c r="CF32" i="14"/>
  <c r="CE32" i="14"/>
  <c r="CD32" i="14"/>
  <c r="CC32" i="14"/>
  <c r="CB32" i="14"/>
  <c r="CA32" i="14"/>
  <c r="BZ32" i="14"/>
  <c r="BY32" i="14"/>
  <c r="BX32" i="14"/>
  <c r="BW32" i="14"/>
  <c r="BV32" i="14"/>
  <c r="BU32" i="14"/>
  <c r="BT32" i="14"/>
  <c r="BS32" i="14"/>
  <c r="BR32" i="14"/>
  <c r="BQ32" i="14"/>
  <c r="BP32" i="14"/>
  <c r="BO32" i="14"/>
  <c r="BN32" i="14"/>
  <c r="BM32" i="14"/>
  <c r="BL32" i="14"/>
  <c r="BK32" i="14"/>
  <c r="BJ32" i="14"/>
  <c r="BI32" i="14"/>
  <c r="BH32" i="14"/>
  <c r="BG32" i="14"/>
  <c r="BF32" i="14"/>
  <c r="BE32" i="14"/>
  <c r="BD32" i="14"/>
  <c r="BC32" i="14"/>
  <c r="BB32"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I20" i="14"/>
  <c r="DW19" i="14"/>
  <c r="DV19" i="14"/>
  <c r="DU19" i="14"/>
  <c r="DT19" i="14"/>
  <c r="DS19" i="14"/>
  <c r="DR19" i="14"/>
  <c r="DQ19" i="14"/>
  <c r="DP19" i="14"/>
  <c r="DO19" i="14"/>
  <c r="DN19" i="14"/>
  <c r="DM19" i="14"/>
  <c r="DL19" i="14"/>
  <c r="DK19" i="14"/>
  <c r="DJ19" i="14"/>
  <c r="DI19" i="14"/>
  <c r="DH19" i="14"/>
  <c r="DG19" i="14"/>
  <c r="DF19" i="14"/>
  <c r="DE19" i="14"/>
  <c r="DD19" i="14"/>
  <c r="DC19" i="14"/>
  <c r="DB19" i="14"/>
  <c r="DA19" i="14"/>
  <c r="CZ19" i="14"/>
  <c r="CY19" i="14"/>
  <c r="CX19" i="14"/>
  <c r="CW19" i="14"/>
  <c r="CV19" i="14"/>
  <c r="CU19" i="14"/>
  <c r="CT19" i="14"/>
  <c r="CS19" i="14"/>
  <c r="CR19" i="14"/>
  <c r="CQ19" i="14"/>
  <c r="CP19" i="14"/>
  <c r="CO19" i="14"/>
  <c r="CN19" i="14"/>
  <c r="CM19" i="14"/>
  <c r="CL19" i="14"/>
  <c r="CK19" i="14"/>
  <c r="CJ19" i="14"/>
  <c r="CI19" i="14"/>
  <c r="CH19" i="14"/>
  <c r="CG19" i="14"/>
  <c r="CF19" i="14"/>
  <c r="CE19" i="14"/>
  <c r="CD19" i="14"/>
  <c r="CC19" i="14"/>
  <c r="CB19" i="14"/>
  <c r="CA19" i="14"/>
  <c r="BZ19" i="14"/>
  <c r="BY19" i="14"/>
  <c r="BX19" i="14"/>
  <c r="BW19" i="14"/>
  <c r="BV19" i="14"/>
  <c r="BU19" i="14"/>
  <c r="BT19" i="14"/>
  <c r="BS19" i="14"/>
  <c r="BR19" i="14"/>
  <c r="BQ19" i="14"/>
  <c r="BP19" i="14"/>
  <c r="BO19" i="14"/>
  <c r="BN19" i="14"/>
  <c r="BM19" i="14"/>
  <c r="BL19" i="14"/>
  <c r="BK19" i="14"/>
  <c r="BJ19" i="14"/>
  <c r="BI19" i="14"/>
  <c r="BH19" i="14"/>
  <c r="BG19" i="14"/>
  <c r="BF19" i="14"/>
  <c r="BE19" i="14"/>
  <c r="BD19" i="14"/>
  <c r="BC19" i="14"/>
  <c r="BB19" i="14"/>
  <c r="BA19" i="14"/>
  <c r="AZ19" i="14"/>
  <c r="AY19" i="14"/>
  <c r="AX19" i="14"/>
  <c r="AW19" i="14"/>
  <c r="AV19" i="14"/>
  <c r="AU19"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I7" i="14"/>
  <c r="DW6" i="14"/>
  <c r="DV6" i="14"/>
  <c r="DU6" i="14"/>
  <c r="DT6" i="14"/>
  <c r="DS6" i="14"/>
  <c r="DR6" i="14"/>
  <c r="DQ6" i="14"/>
  <c r="DP6" i="14"/>
  <c r="DO6" i="14"/>
  <c r="DN6" i="14"/>
  <c r="DM6" i="14"/>
  <c r="DL6" i="14"/>
  <c r="DK6" i="14"/>
  <c r="DJ6" i="14"/>
  <c r="DI6" i="14"/>
  <c r="DH6" i="14"/>
  <c r="DG6" i="14"/>
  <c r="DF6" i="14"/>
  <c r="DE6" i="14"/>
  <c r="DD6" i="14"/>
  <c r="DC6" i="14"/>
  <c r="DB6" i="14"/>
  <c r="DA6" i="14"/>
  <c r="CZ6" i="14"/>
  <c r="CY6" i="14"/>
  <c r="CX6" i="14"/>
  <c r="CW6" i="14"/>
  <c r="CV6" i="14"/>
  <c r="CU6" i="14"/>
  <c r="CT6" i="14"/>
  <c r="CS6" i="14"/>
  <c r="CR6" i="14"/>
  <c r="CQ6" i="14"/>
  <c r="CP6" i="14"/>
  <c r="CO6" i="14"/>
  <c r="CN6" i="14"/>
  <c r="CM6" i="14"/>
  <c r="CL6" i="14"/>
  <c r="CK6" i="14"/>
  <c r="CJ6" i="14"/>
  <c r="CI6" i="14"/>
  <c r="CH6" i="14"/>
  <c r="CG6" i="14"/>
  <c r="CF6" i="14"/>
  <c r="CE6" i="14"/>
  <c r="CD6" i="14"/>
  <c r="CC6" i="14"/>
  <c r="CB6" i="14"/>
  <c r="CA6" i="14"/>
  <c r="BZ6" i="14"/>
  <c r="BY6" i="14"/>
  <c r="BX6" i="14"/>
  <c r="BW6" i="14"/>
  <c r="BV6" i="14"/>
  <c r="BU6" i="14"/>
  <c r="BT6" i="14"/>
  <c r="BS6" i="14"/>
  <c r="BR6" i="14"/>
  <c r="BQ6" i="14"/>
  <c r="BP6" i="14"/>
  <c r="BO6" i="14"/>
  <c r="BN6" i="14"/>
  <c r="BM6" i="14"/>
  <c r="BL6" i="14"/>
  <c r="BK6" i="14"/>
  <c r="BJ6" i="14"/>
  <c r="BI6" i="14"/>
  <c r="BH6" i="14"/>
  <c r="BG6" i="14"/>
  <c r="BF6" i="14"/>
  <c r="BE6" i="14"/>
  <c r="BD6" i="14"/>
  <c r="BC6" i="14"/>
  <c r="BB6" i="14"/>
  <c r="BA6" i="14"/>
  <c r="AZ6" i="14"/>
  <c r="AY6" i="14"/>
  <c r="AX6" i="14"/>
  <c r="AW6" i="14"/>
  <c r="AV6" i="14"/>
  <c r="AU6" i="14"/>
  <c r="AT6" i="14"/>
  <c r="AS6" i="14"/>
  <c r="AR6" i="14"/>
  <c r="AQ6" i="14"/>
  <c r="AP6" i="14"/>
  <c r="AO6" i="14"/>
  <c r="AN6" i="14"/>
  <c r="AM6" i="14"/>
  <c r="AL6" i="14"/>
  <c r="AK6" i="14"/>
  <c r="AJ6" i="14"/>
  <c r="AI6" i="14"/>
  <c r="AH6" i="14"/>
  <c r="AG6" i="14"/>
  <c r="AF6" i="14"/>
  <c r="AE6" i="14"/>
  <c r="AD6" i="14"/>
  <c r="AC6" i="14"/>
  <c r="AB6" i="14"/>
  <c r="AA6" i="14"/>
  <c r="Z6" i="14"/>
  <c r="Y6" i="14"/>
  <c r="X6" i="14"/>
  <c r="Y3" i="14"/>
  <c r="Z3" i="14" s="1"/>
  <c r="AA3" i="14" l="1"/>
  <c r="Y2" i="14"/>
  <c r="Z2" i="14" l="1"/>
  <c r="AB3" i="14"/>
  <c r="AA2" i="14" l="1"/>
  <c r="AC3" i="14"/>
  <c r="AB2" i="14" l="1"/>
  <c r="AD3" i="14"/>
  <c r="AC2" i="14" l="1"/>
  <c r="AE3" i="14"/>
  <c r="AD2" i="14"/>
  <c r="AF3" i="14" l="1"/>
  <c r="AE2" i="14"/>
  <c r="AG3" i="14" l="1"/>
  <c r="AF2" i="14"/>
  <c r="AH3" i="14" l="1"/>
  <c r="AG2" i="14"/>
  <c r="AI3" i="14" l="1"/>
  <c r="AH2" i="14"/>
  <c r="AJ3" i="14" l="1"/>
  <c r="AI2" i="14"/>
  <c r="AK3" i="14" l="1"/>
  <c r="AJ2" i="14"/>
  <c r="AL3" i="14" l="1"/>
  <c r="AK2" i="14"/>
  <c r="AM3" i="14" l="1"/>
  <c r="AL2" i="14"/>
  <c r="AN3" i="14" l="1"/>
  <c r="AM2" i="14"/>
  <c r="AO3" i="14" l="1"/>
  <c r="AN2" i="14"/>
  <c r="AP3" i="14" l="1"/>
  <c r="AO2" i="14"/>
  <c r="AQ3" i="14" l="1"/>
  <c r="AP2" i="14"/>
  <c r="AR3" i="14" l="1"/>
  <c r="AQ2" i="14"/>
  <c r="AS3" i="14" l="1"/>
  <c r="AR2" i="14"/>
  <c r="AT3" i="14" l="1"/>
  <c r="AS2" i="14"/>
  <c r="AU3" i="14" l="1"/>
  <c r="AT2" i="14"/>
  <c r="AV3" i="14" l="1"/>
  <c r="AU2" i="14"/>
  <c r="AW3" i="14" l="1"/>
  <c r="AV2" i="14"/>
  <c r="AX3" i="14" l="1"/>
  <c r="AW2" i="14"/>
  <c r="AY3" i="14" l="1"/>
  <c r="AX2" i="14"/>
  <c r="AZ3" i="14" l="1"/>
  <c r="AY2" i="14"/>
  <c r="BA3" i="14" l="1"/>
  <c r="AZ2" i="14"/>
  <c r="BB3" i="14" l="1"/>
  <c r="BA2" i="14"/>
  <c r="BC3" i="14" l="1"/>
  <c r="BB2" i="14"/>
  <c r="BD3" i="14" l="1"/>
  <c r="BC2" i="14"/>
  <c r="BE3" i="14" l="1"/>
  <c r="BD2" i="14"/>
  <c r="BF3" i="14" l="1"/>
  <c r="BE2" i="14"/>
  <c r="BG3" i="14" l="1"/>
  <c r="BF2" i="14"/>
  <c r="BH3" i="14" l="1"/>
  <c r="BG2" i="14"/>
  <c r="BI3" i="14" l="1"/>
  <c r="BH2" i="14"/>
  <c r="BJ3" i="14" l="1"/>
  <c r="BI2" i="14"/>
  <c r="BK3" i="14" l="1"/>
  <c r="BJ2" i="14"/>
  <c r="BL3" i="14" l="1"/>
  <c r="BK2" i="14"/>
  <c r="BM3" i="14" l="1"/>
  <c r="BL2" i="14"/>
  <c r="BN3" i="14" l="1"/>
  <c r="BM2" i="14"/>
  <c r="BO3" i="14" l="1"/>
  <c r="BN2" i="14"/>
  <c r="BP3" i="14" l="1"/>
  <c r="BO2" i="14"/>
  <c r="BQ3" i="14" l="1"/>
  <c r="BP2" i="14"/>
  <c r="BR3" i="14" l="1"/>
  <c r="BQ2" i="14"/>
  <c r="BS3" i="14" l="1"/>
  <c r="BR2" i="14"/>
  <c r="BT3" i="14" l="1"/>
  <c r="BS2" i="14"/>
  <c r="BU3" i="14" l="1"/>
  <c r="BT2" i="14"/>
  <c r="BV3" i="14" l="1"/>
  <c r="BU2" i="14"/>
  <c r="BW3" i="14" l="1"/>
  <c r="BV2" i="14"/>
  <c r="BX3" i="14" l="1"/>
  <c r="BW2" i="14"/>
  <c r="BX2" i="14" l="1"/>
  <c r="BY3" i="14"/>
  <c r="BZ3" i="14" l="1"/>
  <c r="BY2" i="14"/>
  <c r="CA3" i="14" l="1"/>
  <c r="BZ2" i="14"/>
  <c r="CB3" i="14" l="1"/>
  <c r="CA2" i="14"/>
  <c r="CC3" i="14" l="1"/>
  <c r="CB2" i="14"/>
  <c r="CD3" i="14" l="1"/>
  <c r="CC2" i="14"/>
  <c r="CE3" i="14" l="1"/>
  <c r="CD2" i="14"/>
  <c r="CF3" i="14" l="1"/>
  <c r="CE2" i="14"/>
  <c r="CF2" i="14" l="1"/>
  <c r="CG3" i="14"/>
  <c r="CH3" i="14" l="1"/>
  <c r="CG2" i="14"/>
  <c r="CI3" i="14" l="1"/>
  <c r="CH2" i="14"/>
  <c r="CJ3" i="14" l="1"/>
  <c r="CI2" i="14"/>
  <c r="CK3" i="14" l="1"/>
  <c r="CJ2" i="14"/>
  <c r="CL3" i="14" l="1"/>
  <c r="CK2" i="14"/>
  <c r="CM3" i="14" l="1"/>
  <c r="CL2" i="14"/>
  <c r="CN3" i="14" l="1"/>
  <c r="CM2" i="14"/>
  <c r="CO3" i="14" l="1"/>
  <c r="CN2" i="14"/>
  <c r="CP3" i="14" l="1"/>
  <c r="CO2" i="14"/>
  <c r="CQ3" i="14" l="1"/>
  <c r="CP2" i="14"/>
  <c r="CR3" i="14" l="1"/>
  <c r="CQ2" i="14"/>
  <c r="CS3" i="14" l="1"/>
  <c r="CR2" i="14"/>
  <c r="CT3" i="14" l="1"/>
  <c r="CS2" i="14"/>
  <c r="CU3" i="14" l="1"/>
  <c r="CT2" i="14"/>
  <c r="CV3" i="14" l="1"/>
  <c r="CU2" i="14"/>
  <c r="CW3" i="14" l="1"/>
  <c r="CV2" i="14"/>
  <c r="CX3" i="14" l="1"/>
  <c r="CW2" i="14"/>
  <c r="CY3" i="14" l="1"/>
  <c r="CX2" i="14"/>
  <c r="CZ3" i="14" l="1"/>
  <c r="DA3" i="14" s="1"/>
  <c r="DB3" i="14" s="1"/>
  <c r="DC3" i="14" s="1"/>
  <c r="DD3" i="14" s="1"/>
  <c r="DE3" i="14" s="1"/>
  <c r="DF3" i="14" s="1"/>
  <c r="DG3" i="14" s="1"/>
  <c r="DH3" i="14" s="1"/>
  <c r="DI3" i="14" s="1"/>
  <c r="DJ3" i="14" s="1"/>
  <c r="DK3" i="14" s="1"/>
  <c r="DL3" i="14" s="1"/>
  <c r="DM3" i="14" s="1"/>
  <c r="DN3" i="14" s="1"/>
  <c r="DO3" i="14" s="1"/>
  <c r="DP3" i="14" s="1"/>
  <c r="DQ3" i="14" s="1"/>
  <c r="DR3" i="14" s="1"/>
  <c r="DS3" i="14" s="1"/>
  <c r="DT3" i="14" s="1"/>
  <c r="DU3" i="14" s="1"/>
  <c r="DV3" i="14" s="1"/>
  <c r="DW3" i="14" s="1"/>
  <c r="CY2" i="14"/>
  <c r="J328" i="14" l="1"/>
  <c r="L328" i="14"/>
  <c r="O328" i="14"/>
  <c r="K328" i="14"/>
  <c r="P328" i="14" s="1"/>
  <c r="R328" i="14" s="1"/>
  <c r="N328" i="14"/>
  <c r="M296" i="14"/>
  <c r="M262" i="14"/>
  <c r="L275" i="14"/>
  <c r="K262" i="14"/>
  <c r="N262" i="14"/>
  <c r="K275" i="14"/>
  <c r="O262" i="14"/>
  <c r="J262" i="14"/>
  <c r="M275" i="14"/>
  <c r="L262" i="14"/>
  <c r="J275" i="14"/>
  <c r="N275" i="14"/>
  <c r="O275" i="14"/>
  <c r="O296" i="14"/>
  <c r="K296" i="14"/>
  <c r="L296" i="14"/>
  <c r="N296" i="14"/>
  <c r="J296" i="14"/>
  <c r="J7" i="14"/>
  <c r="K310" i="14"/>
  <c r="K230" i="14"/>
  <c r="L310" i="14"/>
  <c r="L59" i="14"/>
  <c r="J72" i="14"/>
  <c r="J247" i="14"/>
  <c r="M98" i="14"/>
  <c r="O20" i="14"/>
  <c r="N177" i="14"/>
  <c r="K111" i="14"/>
  <c r="J137" i="14"/>
  <c r="M59" i="14"/>
  <c r="K7" i="14"/>
  <c r="M124" i="14"/>
  <c r="K137" i="14"/>
  <c r="M137" i="14"/>
  <c r="N72" i="14"/>
  <c r="O247" i="14"/>
  <c r="J85" i="14"/>
  <c r="K72" i="14"/>
  <c r="J203" i="14"/>
  <c r="L177" i="14"/>
  <c r="M72" i="14"/>
  <c r="N203" i="14"/>
  <c r="M217" i="14"/>
  <c r="L217" i="14"/>
  <c r="O203" i="14"/>
  <c r="L98" i="14"/>
  <c r="L46" i="14"/>
  <c r="K247" i="14"/>
  <c r="M33" i="14"/>
  <c r="O111" i="14"/>
  <c r="J217" i="14"/>
  <c r="J150" i="14"/>
  <c r="J59" i="14"/>
  <c r="N124" i="14"/>
  <c r="L247" i="14"/>
  <c r="J124" i="14"/>
  <c r="J164" i="14"/>
  <c r="O33" i="14"/>
  <c r="O310" i="14"/>
  <c r="L33" i="14"/>
  <c r="N190" i="14"/>
  <c r="L230" i="14"/>
  <c r="K124" i="14"/>
  <c r="L124" i="14"/>
  <c r="N230" i="14"/>
  <c r="O98" i="14"/>
  <c r="N85" i="14"/>
  <c r="K150" i="14"/>
  <c r="N46" i="14"/>
  <c r="O137" i="14"/>
  <c r="K20" i="14"/>
  <c r="J310" i="14"/>
  <c r="M247" i="14"/>
  <c r="J177" i="14"/>
  <c r="J46" i="14"/>
  <c r="O59" i="14"/>
  <c r="N98" i="14"/>
  <c r="M230" i="14"/>
  <c r="L72" i="14"/>
  <c r="K190" i="14"/>
  <c r="M190" i="14"/>
  <c r="L85" i="14"/>
  <c r="K46" i="14"/>
  <c r="L203" i="14"/>
  <c r="N111" i="14"/>
  <c r="N20" i="14"/>
  <c r="J20" i="14"/>
  <c r="K98" i="14"/>
  <c r="M164" i="14"/>
  <c r="J98" i="14"/>
  <c r="N59" i="14"/>
  <c r="O177" i="14"/>
  <c r="M203" i="14"/>
  <c r="N247" i="14"/>
  <c r="O72" i="14"/>
  <c r="N150" i="14"/>
  <c r="O190" i="14"/>
  <c r="N137" i="14"/>
  <c r="J230" i="14"/>
  <c r="K217" i="14"/>
  <c r="O150" i="14"/>
  <c r="O85" i="14"/>
  <c r="K59" i="14"/>
  <c r="O217" i="14"/>
  <c r="K203" i="14"/>
  <c r="O230" i="14"/>
  <c r="M150" i="14"/>
  <c r="L164" i="14"/>
  <c r="O124" i="14"/>
  <c r="K85" i="14"/>
  <c r="N310" i="14"/>
  <c r="L111" i="14"/>
  <c r="K33" i="14"/>
  <c r="M7" i="14"/>
  <c r="M111" i="14"/>
  <c r="M85" i="14"/>
  <c r="M20" i="14"/>
  <c r="N217" i="14"/>
  <c r="N33" i="14"/>
  <c r="L7" i="14"/>
  <c r="O46" i="14"/>
  <c r="K164" i="14"/>
  <c r="L137" i="14"/>
  <c r="L150" i="14"/>
  <c r="O164" i="14"/>
  <c r="M177" i="14"/>
  <c r="N7" i="14"/>
  <c r="L190" i="14"/>
  <c r="J111" i="14"/>
  <c r="M46" i="14"/>
  <c r="J190" i="14"/>
  <c r="J33" i="14"/>
  <c r="N164" i="14"/>
  <c r="K177" i="14"/>
  <c r="L20" i="14"/>
  <c r="O7" i="14"/>
  <c r="Q328" i="14" l="1"/>
  <c r="Q296" i="14"/>
  <c r="P275" i="14"/>
  <c r="R275" i="14" s="1"/>
  <c r="Q262" i="14"/>
  <c r="P262" i="14"/>
  <c r="R262" i="14" s="1"/>
  <c r="Q275" i="14"/>
  <c r="P296" i="14"/>
  <c r="R296" i="14" s="1"/>
  <c r="Q33" i="14"/>
  <c r="P98" i="14"/>
  <c r="R98" i="14" s="1"/>
  <c r="P203" i="14"/>
  <c r="R203" i="14" s="1"/>
  <c r="P177" i="14"/>
  <c r="R177" i="14" s="1"/>
  <c r="Q98" i="14"/>
  <c r="P85" i="14"/>
  <c r="R85" i="14" s="1"/>
  <c r="P59" i="14"/>
  <c r="R59" i="14" s="1"/>
  <c r="Q177" i="14"/>
  <c r="Q7" i="14"/>
  <c r="P247" i="14"/>
  <c r="R247" i="14" s="1"/>
  <c r="P137" i="14"/>
  <c r="R137" i="14" s="1"/>
  <c r="Q20" i="14"/>
  <c r="P190" i="14"/>
  <c r="R190" i="14" s="1"/>
  <c r="P150" i="14"/>
  <c r="R150" i="14" s="1"/>
  <c r="Q59" i="14"/>
  <c r="Q190" i="14"/>
  <c r="P164" i="14"/>
  <c r="R164" i="14" s="1"/>
  <c r="Q111" i="14"/>
  <c r="P33" i="14"/>
  <c r="R33" i="14" s="1"/>
  <c r="Q310" i="14"/>
  <c r="Q150" i="14"/>
  <c r="Q203" i="14"/>
  <c r="Q247" i="14"/>
  <c r="P217" i="14"/>
  <c r="R217" i="14" s="1"/>
  <c r="Q217" i="14"/>
  <c r="P72" i="14"/>
  <c r="R72" i="14" s="1"/>
  <c r="P7" i="14"/>
  <c r="R7" i="14" s="1"/>
  <c r="Q72" i="14"/>
  <c r="Q230" i="14"/>
  <c r="P20" i="14"/>
  <c r="R20" i="14" s="1"/>
  <c r="Q164" i="14"/>
  <c r="Q85" i="14"/>
  <c r="Q124" i="14"/>
  <c r="Q137" i="14"/>
  <c r="P46" i="14"/>
  <c r="R46" i="14" s="1"/>
  <c r="Q46" i="14"/>
  <c r="P310" i="14"/>
  <c r="R310" i="14" s="1"/>
  <c r="P124" i="14"/>
  <c r="R124" i="14" s="1"/>
  <c r="P111" i="14"/>
  <c r="R111" i="14" s="1"/>
  <c r="P230" i="14"/>
  <c r="R230" i="14" s="1"/>
  <c r="H3" i="9" l="1"/>
  <c r="I8" i="11" l="1"/>
  <c r="J8" i="11"/>
  <c r="K8" i="11"/>
  <c r="M3" i="9" l="1"/>
  <c r="N3" i="9"/>
  <c r="O3" i="9"/>
  <c r="P3" i="9"/>
  <c r="Q3" i="9"/>
  <c r="R3" i="9"/>
  <c r="S3" i="9"/>
  <c r="T3" i="9"/>
  <c r="U3" i="9"/>
  <c r="V3" i="9"/>
  <c r="W3" i="9"/>
  <c r="X3" i="9"/>
  <c r="Y3" i="9"/>
  <c r="Z3" i="9"/>
  <c r="AA3" i="9"/>
  <c r="AB3" i="9"/>
  <c r="AC3" i="9"/>
  <c r="AD3" i="9"/>
  <c r="AE3" i="9"/>
  <c r="AF3" i="9"/>
  <c r="AG3" i="9"/>
  <c r="AH3" i="9"/>
  <c r="AI3" i="9"/>
  <c r="AJ3" i="9"/>
  <c r="I3" i="9"/>
  <c r="J3" i="9"/>
  <c r="K3" i="9"/>
  <c r="L3" i="9"/>
  <c r="H29" i="3" l="1"/>
  <c r="H38" i="3" l="1"/>
  <c r="H35" i="3"/>
  <c r="H25" i="3"/>
  <c r="H21" i="3"/>
  <c r="H17" i="3"/>
  <c r="H16" i="3" l="1"/>
  <c r="AJ3" i="6"/>
  <c r="AI3" i="6"/>
  <c r="AH3" i="6"/>
  <c r="AG3" i="6"/>
  <c r="AF3" i="6"/>
  <c r="AE3" i="6"/>
  <c r="AD3" i="6"/>
  <c r="AC3" i="6"/>
  <c r="AB3" i="6"/>
  <c r="AA3" i="6"/>
  <c r="Z3" i="6"/>
  <c r="Y3" i="6"/>
  <c r="X3" i="6"/>
  <c r="W3" i="6"/>
  <c r="V3" i="6"/>
  <c r="U3" i="6"/>
  <c r="T3" i="6"/>
  <c r="S3" i="6"/>
  <c r="R3" i="6"/>
  <c r="Q3" i="6"/>
  <c r="P3" i="6"/>
  <c r="O3" i="6"/>
  <c r="N3" i="6"/>
  <c r="M3" i="6"/>
  <c r="L3" i="6"/>
  <c r="K3" i="6"/>
  <c r="J3" i="6"/>
  <c r="I3" i="6"/>
  <c r="H3" i="6" l="1"/>
  <c r="D3" i="2" l="1"/>
  <c r="X28" i="2"/>
  <c r="E18" i="11" l="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H61" i="10" s="1"/>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2" i="8"/>
  <c r="C82" i="8"/>
  <c r="D81" i="8"/>
  <c r="C81" i="8"/>
  <c r="D80" i="8"/>
  <c r="C80" i="8"/>
  <c r="D79" i="8"/>
  <c r="C79" i="8"/>
  <c r="D78" i="8"/>
  <c r="C78"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2" i="4"/>
  <c r="D32" i="4"/>
  <c r="E31" i="4"/>
  <c r="D31" i="4"/>
  <c r="E30" i="4"/>
  <c r="D30" i="4"/>
  <c r="E29" i="4"/>
  <c r="D29" i="4"/>
  <c r="E28" i="4"/>
  <c r="D28"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4" i="2"/>
  <c r="I103" i="2"/>
  <c r="I102" i="2"/>
  <c r="I101" i="2"/>
  <c r="I100" i="2"/>
  <c r="G22" i="2"/>
  <c r="F22" i="2"/>
  <c r="E22" i="2"/>
  <c r="D7" i="2"/>
  <c r="E51" i="3"/>
  <c r="E55" i="3"/>
  <c r="E54" i="3"/>
  <c r="E53" i="3"/>
  <c r="E52" i="3"/>
  <c r="I47" i="3"/>
  <c r="H47" i="3"/>
  <c r="I43" i="3"/>
  <c r="H43" i="3"/>
  <c r="I4" i="3"/>
  <c r="H4" i="3"/>
  <c r="AJ8" i="11"/>
  <c r="AF22" i="2" s="1"/>
  <c r="AI8" i="11"/>
  <c r="AE22" i="2" s="1"/>
  <c r="AH8" i="11"/>
  <c r="AD22" i="2" s="1"/>
  <c r="AG8" i="11"/>
  <c r="AC22" i="2" s="1"/>
  <c r="AF8" i="11"/>
  <c r="AB22" i="2" s="1"/>
  <c r="AE8" i="11"/>
  <c r="AA22" i="2" s="1"/>
  <c r="AD8" i="11"/>
  <c r="Z22" i="2" s="1"/>
  <c r="AC8" i="11"/>
  <c r="Y22" i="2" s="1"/>
  <c r="AB8" i="11"/>
  <c r="X22" i="2" s="1"/>
  <c r="AA8" i="11"/>
  <c r="W22" i="2" s="1"/>
  <c r="Z8" i="11"/>
  <c r="V22" i="2" s="1"/>
  <c r="Y8" i="11"/>
  <c r="U22" i="2" s="1"/>
  <c r="X8" i="11"/>
  <c r="T22" i="2" s="1"/>
  <c r="W8" i="11"/>
  <c r="S22" i="2" s="1"/>
  <c r="V8" i="11"/>
  <c r="R22" i="2" s="1"/>
  <c r="U8" i="11"/>
  <c r="Q22" i="2" s="1"/>
  <c r="T8" i="11"/>
  <c r="P22" i="2" s="1"/>
  <c r="S8" i="11"/>
  <c r="O22" i="2" s="1"/>
  <c r="R8" i="11"/>
  <c r="N22" i="2" s="1"/>
  <c r="Q8" i="11"/>
  <c r="M22" i="2" s="1"/>
  <c r="P8" i="11"/>
  <c r="L22" i="2" s="1"/>
  <c r="O8" i="11"/>
  <c r="K22" i="2" s="1"/>
  <c r="N8" i="11"/>
  <c r="J22" i="2" s="1"/>
  <c r="M8" i="11"/>
  <c r="I22" i="2" s="1"/>
  <c r="L8" i="11"/>
  <c r="H22" i="2" s="1"/>
  <c r="H8" i="11"/>
  <c r="D22" i="2" s="1"/>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4" i="8"/>
  <c r="AJ36" i="10" s="1"/>
  <c r="AI74" i="8"/>
  <c r="AI36" i="10" s="1"/>
  <c r="AH74" i="8"/>
  <c r="AH36" i="10" s="1"/>
  <c r="AG74" i="8"/>
  <c r="AG36" i="10" s="1"/>
  <c r="AF74" i="8"/>
  <c r="AF36" i="10" s="1"/>
  <c r="AE74" i="8"/>
  <c r="AE36" i="10" s="1"/>
  <c r="AD74" i="8"/>
  <c r="AD36" i="10" s="1"/>
  <c r="AC74" i="8"/>
  <c r="AC36" i="10" s="1"/>
  <c r="AB74" i="8"/>
  <c r="AB36" i="10" s="1"/>
  <c r="AA74" i="8"/>
  <c r="AA36" i="10" s="1"/>
  <c r="Z74" i="8"/>
  <c r="Z36" i="10" s="1"/>
  <c r="Y74" i="8"/>
  <c r="Y36" i="10" s="1"/>
  <c r="X74" i="8"/>
  <c r="X36" i="10" s="1"/>
  <c r="W74" i="8"/>
  <c r="W36" i="10" s="1"/>
  <c r="V74" i="8"/>
  <c r="V36" i="10" s="1"/>
  <c r="U74" i="8"/>
  <c r="U36" i="10" s="1"/>
  <c r="T74" i="8"/>
  <c r="T36" i="10" s="1"/>
  <c r="S74" i="8"/>
  <c r="S36" i="10" s="1"/>
  <c r="R74" i="8"/>
  <c r="R36" i="10" s="1"/>
  <c r="Q74" i="8"/>
  <c r="Q36" i="10" s="1"/>
  <c r="P74" i="8"/>
  <c r="P36" i="10" s="1"/>
  <c r="O74" i="8"/>
  <c r="O36" i="10" s="1"/>
  <c r="N74" i="8"/>
  <c r="N36" i="10" s="1"/>
  <c r="M74" i="8"/>
  <c r="M36" i="10" s="1"/>
  <c r="L74" i="8"/>
  <c r="L36" i="10" s="1"/>
  <c r="K74" i="8"/>
  <c r="K36" i="10" s="1"/>
  <c r="J74" i="8"/>
  <c r="J36" i="10" s="1"/>
  <c r="I74" i="8"/>
  <c r="I36" i="10" s="1"/>
  <c r="H74" i="8"/>
  <c r="H36" i="10" s="1"/>
  <c r="AJ71" i="8"/>
  <c r="AJ35" i="10" s="1"/>
  <c r="AI71" i="8"/>
  <c r="AI35" i="10" s="1"/>
  <c r="AH71" i="8"/>
  <c r="AH35" i="10" s="1"/>
  <c r="AG71" i="8"/>
  <c r="AG35" i="10" s="1"/>
  <c r="AF71" i="8"/>
  <c r="AF35" i="10" s="1"/>
  <c r="AE71" i="8"/>
  <c r="AE35" i="10" s="1"/>
  <c r="AD71" i="8"/>
  <c r="AD35" i="10" s="1"/>
  <c r="AC71" i="8"/>
  <c r="AC35" i="10" s="1"/>
  <c r="AB71" i="8"/>
  <c r="AB35" i="10" s="1"/>
  <c r="AA71" i="8"/>
  <c r="AA35" i="10" s="1"/>
  <c r="Z71" i="8"/>
  <c r="Z35" i="10" s="1"/>
  <c r="Y71" i="8"/>
  <c r="Y35" i="10" s="1"/>
  <c r="X71" i="8"/>
  <c r="X35" i="10" s="1"/>
  <c r="W71" i="8"/>
  <c r="W35" i="10" s="1"/>
  <c r="V71" i="8"/>
  <c r="V35" i="10" s="1"/>
  <c r="U71" i="8"/>
  <c r="U35" i="10" s="1"/>
  <c r="T71" i="8"/>
  <c r="T35" i="10" s="1"/>
  <c r="S71" i="8"/>
  <c r="S35" i="10" s="1"/>
  <c r="R71" i="8"/>
  <c r="R35" i="10" s="1"/>
  <c r="Q71" i="8"/>
  <c r="Q35" i="10" s="1"/>
  <c r="P71" i="8"/>
  <c r="P35" i="10" s="1"/>
  <c r="O71" i="8"/>
  <c r="O35" i="10" s="1"/>
  <c r="N71" i="8"/>
  <c r="N35" i="10" s="1"/>
  <c r="M71" i="8"/>
  <c r="M35" i="10" s="1"/>
  <c r="L71" i="8"/>
  <c r="L35" i="10" s="1"/>
  <c r="K71" i="8"/>
  <c r="K35" i="10" s="1"/>
  <c r="J71" i="8"/>
  <c r="J35" i="10" s="1"/>
  <c r="I71" i="8"/>
  <c r="I35" i="10" s="1"/>
  <c r="H71" i="8"/>
  <c r="H35" i="10" s="1"/>
  <c r="AJ68" i="8"/>
  <c r="AI68" i="8"/>
  <c r="AH68" i="8"/>
  <c r="AG68" i="8"/>
  <c r="AF68" i="8"/>
  <c r="AE68" i="8"/>
  <c r="AD68" i="8"/>
  <c r="AC68" i="8"/>
  <c r="AB68" i="8"/>
  <c r="AA68" i="8"/>
  <c r="Z68" i="8"/>
  <c r="Y68" i="8"/>
  <c r="X68" i="8"/>
  <c r="W68" i="8"/>
  <c r="V68" i="8"/>
  <c r="U68" i="8"/>
  <c r="T68" i="8"/>
  <c r="S68" i="8"/>
  <c r="R68" i="8"/>
  <c r="Q68" i="8"/>
  <c r="P68" i="8"/>
  <c r="O68" i="8"/>
  <c r="N68" i="8"/>
  <c r="M68" i="8"/>
  <c r="L68" i="8"/>
  <c r="K68" i="8"/>
  <c r="K34" i="10" s="1"/>
  <c r="J68" i="8"/>
  <c r="J34" i="10" s="1"/>
  <c r="I68" i="8"/>
  <c r="I34" i="10" s="1"/>
  <c r="H68" i="8"/>
  <c r="H34" i="10" s="1"/>
  <c r="AJ65" i="8"/>
  <c r="AJ33" i="10" s="1"/>
  <c r="AI65" i="8"/>
  <c r="AI33" i="10" s="1"/>
  <c r="AH65" i="8"/>
  <c r="AH33" i="10" s="1"/>
  <c r="AG65" i="8"/>
  <c r="AG33" i="10" s="1"/>
  <c r="AF65" i="8"/>
  <c r="AF33" i="10" s="1"/>
  <c r="AE65" i="8"/>
  <c r="AE33" i="10" s="1"/>
  <c r="AD65" i="8"/>
  <c r="AD33" i="10" s="1"/>
  <c r="AC65" i="8"/>
  <c r="AC33" i="10" s="1"/>
  <c r="AB65" i="8"/>
  <c r="AB33" i="10" s="1"/>
  <c r="AA65" i="8"/>
  <c r="AA33" i="10" s="1"/>
  <c r="Z65" i="8"/>
  <c r="Z33" i="10" s="1"/>
  <c r="Y65" i="8"/>
  <c r="Y33" i="10" s="1"/>
  <c r="X65" i="8"/>
  <c r="X33" i="10" s="1"/>
  <c r="W65" i="8"/>
  <c r="W33" i="10" s="1"/>
  <c r="V65" i="8"/>
  <c r="V33" i="10" s="1"/>
  <c r="U65" i="8"/>
  <c r="U33" i="10" s="1"/>
  <c r="T65" i="8"/>
  <c r="T33" i="10" s="1"/>
  <c r="S65" i="8"/>
  <c r="S33" i="10" s="1"/>
  <c r="R65" i="8"/>
  <c r="R33" i="10" s="1"/>
  <c r="Q65" i="8"/>
  <c r="Q33" i="10" s="1"/>
  <c r="P65" i="8"/>
  <c r="P33" i="10" s="1"/>
  <c r="O65" i="8"/>
  <c r="O33" i="10" s="1"/>
  <c r="N65" i="8"/>
  <c r="N33" i="10" s="1"/>
  <c r="M65" i="8"/>
  <c r="M33" i="10" s="1"/>
  <c r="L65" i="8"/>
  <c r="L33" i="10" s="1"/>
  <c r="K65" i="8"/>
  <c r="K33" i="10" s="1"/>
  <c r="J65" i="8"/>
  <c r="J33" i="10" s="1"/>
  <c r="I65" i="8"/>
  <c r="I33" i="10" s="1"/>
  <c r="H65" i="8"/>
  <c r="H33" i="10" s="1"/>
  <c r="AJ62" i="8"/>
  <c r="AJ32" i="10" s="1"/>
  <c r="AI62" i="8"/>
  <c r="AI32" i="10" s="1"/>
  <c r="AH62" i="8"/>
  <c r="AH32" i="10" s="1"/>
  <c r="AG62" i="8"/>
  <c r="AG32" i="10" s="1"/>
  <c r="AF62" i="8"/>
  <c r="AF32" i="10" s="1"/>
  <c r="AE62" i="8"/>
  <c r="AE32" i="10" s="1"/>
  <c r="AD62" i="8"/>
  <c r="AD32" i="10" s="1"/>
  <c r="AC62" i="8"/>
  <c r="AC32" i="10" s="1"/>
  <c r="AB62" i="8"/>
  <c r="AB32" i="10" s="1"/>
  <c r="AA62" i="8"/>
  <c r="AA32" i="10" s="1"/>
  <c r="Z62" i="8"/>
  <c r="Z32" i="10" s="1"/>
  <c r="Y62" i="8"/>
  <c r="Y32" i="10" s="1"/>
  <c r="X62" i="8"/>
  <c r="X32" i="10" s="1"/>
  <c r="W62" i="8"/>
  <c r="W32" i="10" s="1"/>
  <c r="V62" i="8"/>
  <c r="V32" i="10" s="1"/>
  <c r="U62" i="8"/>
  <c r="U32" i="10" s="1"/>
  <c r="T62" i="8"/>
  <c r="T32" i="10" s="1"/>
  <c r="S62" i="8"/>
  <c r="S32" i="10" s="1"/>
  <c r="R62" i="8"/>
  <c r="R32" i="10" s="1"/>
  <c r="Q62" i="8"/>
  <c r="Q32" i="10" s="1"/>
  <c r="P62" i="8"/>
  <c r="P32" i="10" s="1"/>
  <c r="O62" i="8"/>
  <c r="O32" i="10" s="1"/>
  <c r="N62" i="8"/>
  <c r="N32" i="10" s="1"/>
  <c r="M62" i="8"/>
  <c r="M32" i="10" s="1"/>
  <c r="L62" i="8"/>
  <c r="L32" i="10" s="1"/>
  <c r="K62" i="8"/>
  <c r="K32" i="10" s="1"/>
  <c r="J62" i="8"/>
  <c r="J32" i="10" s="1"/>
  <c r="I62" i="8"/>
  <c r="I32" i="10" s="1"/>
  <c r="H62" i="8"/>
  <c r="H32" i="10" s="1"/>
  <c r="AJ59" i="8"/>
  <c r="AJ30" i="10" s="1"/>
  <c r="AI59" i="8"/>
  <c r="AI30" i="10" s="1"/>
  <c r="AH59" i="8"/>
  <c r="AH30" i="10" s="1"/>
  <c r="AG59" i="8"/>
  <c r="AG30" i="10" s="1"/>
  <c r="AF59" i="8"/>
  <c r="AF30" i="10" s="1"/>
  <c r="AE59" i="8"/>
  <c r="AE30" i="10" s="1"/>
  <c r="AD59" i="8"/>
  <c r="AD30" i="10" s="1"/>
  <c r="AC59" i="8"/>
  <c r="AC30" i="10" s="1"/>
  <c r="AB59" i="8"/>
  <c r="AB30" i="10" s="1"/>
  <c r="AA59" i="8"/>
  <c r="AA30" i="10" s="1"/>
  <c r="Z59" i="8"/>
  <c r="Z30" i="10" s="1"/>
  <c r="Y59" i="8"/>
  <c r="Y30" i="10" s="1"/>
  <c r="X59" i="8"/>
  <c r="X30" i="10" s="1"/>
  <c r="W59" i="8"/>
  <c r="W30" i="10" s="1"/>
  <c r="V59" i="8"/>
  <c r="V30" i="10" s="1"/>
  <c r="U59" i="8"/>
  <c r="U30" i="10" s="1"/>
  <c r="T59" i="8"/>
  <c r="T30" i="10" s="1"/>
  <c r="S59" i="8"/>
  <c r="S30" i="10" s="1"/>
  <c r="R59" i="8"/>
  <c r="R30" i="10" s="1"/>
  <c r="Q59" i="8"/>
  <c r="Q30" i="10" s="1"/>
  <c r="P59" i="8"/>
  <c r="P30" i="10" s="1"/>
  <c r="O59" i="8"/>
  <c r="O30" i="10" s="1"/>
  <c r="N59" i="8"/>
  <c r="N30" i="10" s="1"/>
  <c r="M59" i="8"/>
  <c r="M30" i="10" s="1"/>
  <c r="L59" i="8"/>
  <c r="L30" i="10" s="1"/>
  <c r="K59" i="8"/>
  <c r="K30" i="10" s="1"/>
  <c r="J59" i="8"/>
  <c r="J30" i="10" s="1"/>
  <c r="I59" i="8"/>
  <c r="I30" i="10" s="1"/>
  <c r="H59" i="8"/>
  <c r="H30" i="10" s="1"/>
  <c r="AJ56" i="8"/>
  <c r="AI56" i="8"/>
  <c r="AI6" i="10" s="1"/>
  <c r="AH56" i="8"/>
  <c r="AG56" i="8"/>
  <c r="AF56" i="8"/>
  <c r="AE56" i="8"/>
  <c r="AE6" i="10" s="1"/>
  <c r="AD56" i="8"/>
  <c r="AD6" i="10" s="1"/>
  <c r="AC56" i="8"/>
  <c r="AB56" i="8"/>
  <c r="AA56" i="8"/>
  <c r="Z56" i="8"/>
  <c r="Y56" i="8"/>
  <c r="X56" i="8"/>
  <c r="W56" i="8"/>
  <c r="W6" i="10" s="1"/>
  <c r="V56" i="8"/>
  <c r="V6" i="10" s="1"/>
  <c r="U56" i="8"/>
  <c r="T56" i="8"/>
  <c r="S56" i="8"/>
  <c r="R56" i="8"/>
  <c r="Q56" i="8"/>
  <c r="P56" i="8"/>
  <c r="O56" i="8"/>
  <c r="O6" i="10" s="1"/>
  <c r="N56" i="8"/>
  <c r="N6" i="10" s="1"/>
  <c r="M56" i="8"/>
  <c r="M6" i="10" s="1"/>
  <c r="L56" i="8"/>
  <c r="K56" i="8"/>
  <c r="K6" i="10" s="1"/>
  <c r="J56" i="8"/>
  <c r="J6" i="10" s="1"/>
  <c r="I56" i="8"/>
  <c r="I6" i="10" s="1"/>
  <c r="H56" i="8"/>
  <c r="H6" i="10" s="1"/>
  <c r="AJ52" i="8"/>
  <c r="AI52" i="8"/>
  <c r="AH52" i="8"/>
  <c r="AG52" i="8"/>
  <c r="AF52" i="8"/>
  <c r="AE52" i="8"/>
  <c r="AD52" i="8"/>
  <c r="AC52" i="8"/>
  <c r="AB52" i="8"/>
  <c r="AA52" i="8"/>
  <c r="Z52" i="8"/>
  <c r="Y52" i="8"/>
  <c r="X52" i="8"/>
  <c r="W52" i="8"/>
  <c r="V52" i="8"/>
  <c r="U52" i="8"/>
  <c r="T52" i="8"/>
  <c r="S52" i="8"/>
  <c r="R52" i="8"/>
  <c r="Q52" i="8"/>
  <c r="P52" i="8"/>
  <c r="O52" i="8"/>
  <c r="N52" i="8"/>
  <c r="M52" i="8"/>
  <c r="L52" i="8"/>
  <c r="K52" i="8"/>
  <c r="K5" i="10" s="1"/>
  <c r="J52" i="8"/>
  <c r="J5" i="10" s="1"/>
  <c r="I52" i="8"/>
  <c r="I5" i="10" s="1"/>
  <c r="H52" i="8"/>
  <c r="H5" i="10" s="1"/>
  <c r="AJ49" i="8"/>
  <c r="AJ4" i="10" s="1"/>
  <c r="AI49" i="8"/>
  <c r="AH49" i="8"/>
  <c r="AH4" i="10" s="1"/>
  <c r="AG49" i="8"/>
  <c r="AG4" i="10" s="1"/>
  <c r="AF49" i="8"/>
  <c r="AF4" i="10" s="1"/>
  <c r="AE49" i="8"/>
  <c r="AD49" i="8"/>
  <c r="AD4" i="10" s="1"/>
  <c r="AC49" i="8"/>
  <c r="AC4" i="10" s="1"/>
  <c r="AB49" i="8"/>
  <c r="AB4" i="10" s="1"/>
  <c r="AA49" i="8"/>
  <c r="AA4" i="10" s="1"/>
  <c r="Z49" i="8"/>
  <c r="Z4" i="10" s="1"/>
  <c r="Y49" i="8"/>
  <c r="Y4" i="10" s="1"/>
  <c r="X49" i="8"/>
  <c r="X4" i="10" s="1"/>
  <c r="W49" i="8"/>
  <c r="W4" i="10" s="1"/>
  <c r="V49" i="8"/>
  <c r="V4" i="10" s="1"/>
  <c r="U49" i="8"/>
  <c r="U4" i="10" s="1"/>
  <c r="T49" i="8"/>
  <c r="T4" i="10" s="1"/>
  <c r="S49" i="8"/>
  <c r="S4" i="10" s="1"/>
  <c r="R49" i="8"/>
  <c r="R4" i="10" s="1"/>
  <c r="Q49" i="8"/>
  <c r="Q4" i="10" s="1"/>
  <c r="P49" i="8"/>
  <c r="O49" i="8"/>
  <c r="N49" i="8"/>
  <c r="N4" i="10" s="1"/>
  <c r="M49" i="8"/>
  <c r="M4" i="10" s="1"/>
  <c r="L49" i="8"/>
  <c r="L4" i="10" s="1"/>
  <c r="K49" i="8"/>
  <c r="J49" i="8"/>
  <c r="J4" i="10" s="1"/>
  <c r="I49" i="8"/>
  <c r="I4" i="10" s="1"/>
  <c r="H49" i="8"/>
  <c r="H4" i="10" s="1"/>
  <c r="AJ46" i="8"/>
  <c r="AI46" i="8"/>
  <c r="AI3" i="10" s="1"/>
  <c r="AH46" i="8"/>
  <c r="AH3" i="10" s="1"/>
  <c r="AG46" i="8"/>
  <c r="AG3" i="10" s="1"/>
  <c r="AF46" i="8"/>
  <c r="AE46" i="8"/>
  <c r="AE3" i="10" s="1"/>
  <c r="AD46" i="8"/>
  <c r="AD3" i="10" s="1"/>
  <c r="AC46" i="8"/>
  <c r="AC3" i="10" s="1"/>
  <c r="AB46" i="8"/>
  <c r="AB3" i="10" s="1"/>
  <c r="AA46" i="8"/>
  <c r="AA3" i="10" s="1"/>
  <c r="Z46" i="8"/>
  <c r="Z3" i="10" s="1"/>
  <c r="Y46" i="8"/>
  <c r="Y3" i="10" s="1"/>
  <c r="X46" i="8"/>
  <c r="W46" i="8"/>
  <c r="V46" i="8"/>
  <c r="V3" i="10" s="1"/>
  <c r="U46" i="8"/>
  <c r="U3" i="10" s="1"/>
  <c r="T46" i="8"/>
  <c r="S46" i="8"/>
  <c r="S3" i="10" s="1"/>
  <c r="R46" i="8"/>
  <c r="R3" i="10" s="1"/>
  <c r="Q46" i="8"/>
  <c r="Q3" i="10" s="1"/>
  <c r="P46" i="8"/>
  <c r="P3" i="10" s="1"/>
  <c r="O46" i="8"/>
  <c r="O3" i="10" s="1"/>
  <c r="N46" i="8"/>
  <c r="N3" i="10" s="1"/>
  <c r="M46" i="8"/>
  <c r="M3" i="10" s="1"/>
  <c r="L46" i="8"/>
  <c r="L3" i="10" s="1"/>
  <c r="K46" i="8"/>
  <c r="K3" i="10" s="1"/>
  <c r="J46" i="8"/>
  <c r="J3" i="10" s="1"/>
  <c r="I46" i="8"/>
  <c r="I3" i="10" s="1"/>
  <c r="H46" i="8"/>
  <c r="AJ42" i="8"/>
  <c r="AJ28" i="9" s="1"/>
  <c r="AI42" i="8"/>
  <c r="AI28" i="9" s="1"/>
  <c r="AH42" i="8"/>
  <c r="AH28" i="9" s="1"/>
  <c r="AG42" i="8"/>
  <c r="AG28" i="9" s="1"/>
  <c r="AF42" i="8"/>
  <c r="AF28" i="9" s="1"/>
  <c r="AE42" i="8"/>
  <c r="AE28" i="9" s="1"/>
  <c r="AD42" i="8"/>
  <c r="AD28" i="9" s="1"/>
  <c r="AC42" i="8"/>
  <c r="AC28" i="9" s="1"/>
  <c r="AB42" i="8"/>
  <c r="AB28" i="9" s="1"/>
  <c r="AA42" i="8"/>
  <c r="AA28" i="9" s="1"/>
  <c r="Z42" i="8"/>
  <c r="Z28" i="9" s="1"/>
  <c r="Y42" i="8"/>
  <c r="Y28" i="9" s="1"/>
  <c r="X42" i="8"/>
  <c r="X28" i="9" s="1"/>
  <c r="W42" i="8"/>
  <c r="W28" i="9" s="1"/>
  <c r="V42" i="8"/>
  <c r="V28" i="9" s="1"/>
  <c r="U42" i="8"/>
  <c r="U28" i="9" s="1"/>
  <c r="T42" i="8"/>
  <c r="T28" i="9" s="1"/>
  <c r="S42" i="8"/>
  <c r="S28" i="9" s="1"/>
  <c r="R42" i="8"/>
  <c r="R28" i="9" s="1"/>
  <c r="Q42" i="8"/>
  <c r="Q28" i="9" s="1"/>
  <c r="P42" i="8"/>
  <c r="P28" i="9" s="1"/>
  <c r="O42" i="8"/>
  <c r="O28" i="9" s="1"/>
  <c r="N42" i="8"/>
  <c r="N28" i="9" s="1"/>
  <c r="M42" i="8"/>
  <c r="M28" i="9" s="1"/>
  <c r="L42" i="8"/>
  <c r="L28" i="9" s="1"/>
  <c r="K42" i="8"/>
  <c r="K28" i="9" s="1"/>
  <c r="J42" i="8"/>
  <c r="J28" i="9" s="1"/>
  <c r="I42" i="8"/>
  <c r="I28" i="9" s="1"/>
  <c r="H42" i="8"/>
  <c r="H28" i="9" s="1"/>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AJ35" i="8"/>
  <c r="AJ31" i="10" s="1"/>
  <c r="AI35" i="8"/>
  <c r="AI31" i="10" s="1"/>
  <c r="AH35" i="8"/>
  <c r="AH31" i="10" s="1"/>
  <c r="AG35" i="8"/>
  <c r="AG31" i="10" s="1"/>
  <c r="AF35" i="8"/>
  <c r="AF31" i="10" s="1"/>
  <c r="AE35" i="8"/>
  <c r="AE31" i="10" s="1"/>
  <c r="AD35" i="8"/>
  <c r="AD31" i="10" s="1"/>
  <c r="AC35" i="8"/>
  <c r="AC31" i="10" s="1"/>
  <c r="AB35" i="8"/>
  <c r="AA35" i="8"/>
  <c r="AA31" i="10" s="1"/>
  <c r="Z35" i="8"/>
  <c r="Z31" i="10" s="1"/>
  <c r="Y35" i="8"/>
  <c r="Y31" i="10" s="1"/>
  <c r="X35" i="8"/>
  <c r="X31" i="10" s="1"/>
  <c r="W35" i="8"/>
  <c r="W31" i="10" s="1"/>
  <c r="V35" i="8"/>
  <c r="V31" i="10" s="1"/>
  <c r="U35" i="8"/>
  <c r="U31" i="10" s="1"/>
  <c r="T35" i="8"/>
  <c r="T31" i="10" s="1"/>
  <c r="S35" i="8"/>
  <c r="S31" i="10" s="1"/>
  <c r="R35" i="8"/>
  <c r="R31" i="10" s="1"/>
  <c r="Q35" i="8"/>
  <c r="Q31" i="10" s="1"/>
  <c r="P35" i="8"/>
  <c r="O35" i="8"/>
  <c r="O31" i="10" s="1"/>
  <c r="N35" i="8"/>
  <c r="N31" i="10" s="1"/>
  <c r="M35" i="8"/>
  <c r="M31" i="10" s="1"/>
  <c r="L35" i="8"/>
  <c r="L31" i="10" s="1"/>
  <c r="K35" i="8"/>
  <c r="K31" i="10" s="1"/>
  <c r="J35" i="8"/>
  <c r="J31" i="10" s="1"/>
  <c r="I35" i="8"/>
  <c r="I31" i="10" s="1"/>
  <c r="H35" i="8"/>
  <c r="H31" i="10" s="1"/>
  <c r="AJ32" i="8"/>
  <c r="AI32" i="8"/>
  <c r="AI37" i="10" s="1"/>
  <c r="AH32" i="8"/>
  <c r="AG32" i="8"/>
  <c r="AG37" i="10" s="1"/>
  <c r="AF32" i="8"/>
  <c r="AF37" i="10" s="1"/>
  <c r="AE32" i="8"/>
  <c r="AE37" i="10" s="1"/>
  <c r="AD32" i="8"/>
  <c r="AC32" i="8"/>
  <c r="AC37" i="10" s="1"/>
  <c r="AB32" i="8"/>
  <c r="AB37" i="10" s="1"/>
  <c r="AA32" i="8"/>
  <c r="AA37" i="10" s="1"/>
  <c r="Z32" i="8"/>
  <c r="Y32" i="8"/>
  <c r="Y37" i="10" s="1"/>
  <c r="X32" i="8"/>
  <c r="X37" i="10" s="1"/>
  <c r="W32" i="8"/>
  <c r="W37" i="10" s="1"/>
  <c r="V32" i="8"/>
  <c r="U32" i="8"/>
  <c r="U37" i="10" s="1"/>
  <c r="T32" i="8"/>
  <c r="S32" i="8"/>
  <c r="S37" i="10" s="1"/>
  <c r="R32" i="8"/>
  <c r="Q32" i="8"/>
  <c r="Q37" i="10" s="1"/>
  <c r="P32" i="8"/>
  <c r="P37" i="10" s="1"/>
  <c r="O32" i="8"/>
  <c r="O37" i="10" s="1"/>
  <c r="N32" i="8"/>
  <c r="M32" i="8"/>
  <c r="M37" i="10" s="1"/>
  <c r="L32" i="8"/>
  <c r="L37" i="10" s="1"/>
  <c r="K32" i="8"/>
  <c r="K37" i="10" s="1"/>
  <c r="J32" i="8"/>
  <c r="I32" i="8"/>
  <c r="I37" i="10" s="1"/>
  <c r="H32" i="8"/>
  <c r="B31" i="8"/>
  <c r="AJ27" i="8"/>
  <c r="AI27" i="8"/>
  <c r="AH27" i="8"/>
  <c r="AG27" i="8"/>
  <c r="AF27" i="8"/>
  <c r="AE27" i="8"/>
  <c r="AD27" i="8"/>
  <c r="AC27" i="8"/>
  <c r="AB27" i="8"/>
  <c r="AA27" i="8"/>
  <c r="Z27" i="8"/>
  <c r="Y27" i="8"/>
  <c r="X27" i="8"/>
  <c r="W27" i="8"/>
  <c r="V27" i="8"/>
  <c r="U27" i="8"/>
  <c r="T27" i="8"/>
  <c r="S27" i="8"/>
  <c r="R27" i="8"/>
  <c r="P27" i="8"/>
  <c r="O27" i="8"/>
  <c r="N27" i="8"/>
  <c r="M27" i="8"/>
  <c r="L27" i="8"/>
  <c r="K27" i="8"/>
  <c r="J27" i="8"/>
  <c r="I27" i="8"/>
  <c r="H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L5" i="8"/>
  <c r="K5" i="8"/>
  <c r="J5" i="8"/>
  <c r="I5" i="8"/>
  <c r="H5" i="8"/>
  <c r="B5" i="8"/>
  <c r="B8" i="8" s="1"/>
  <c r="B11" i="8" s="1"/>
  <c r="B14" i="8" s="1"/>
  <c r="B17" i="8" s="1"/>
  <c r="B18" i="8" s="1"/>
  <c r="B21" i="8" s="1"/>
  <c r="AJ8" i="6"/>
  <c r="AF21" i="2" s="1"/>
  <c r="AI8" i="6"/>
  <c r="AE21" i="2" s="1"/>
  <c r="AH8" i="6"/>
  <c r="AD21" i="2" s="1"/>
  <c r="AG8" i="6"/>
  <c r="AC21" i="2" s="1"/>
  <c r="AF8" i="6"/>
  <c r="AB21" i="2" s="1"/>
  <c r="AE8" i="6"/>
  <c r="AA21" i="2" s="1"/>
  <c r="AD8" i="6"/>
  <c r="Z21" i="2" s="1"/>
  <c r="AC8" i="6"/>
  <c r="Y21" i="2" s="1"/>
  <c r="AB8" i="6"/>
  <c r="X21" i="2" s="1"/>
  <c r="AA8" i="6"/>
  <c r="W21" i="2" s="1"/>
  <c r="Z8" i="6"/>
  <c r="V21" i="2" s="1"/>
  <c r="Y8" i="6"/>
  <c r="U21" i="2" s="1"/>
  <c r="X8" i="6"/>
  <c r="T21" i="2" s="1"/>
  <c r="W8" i="6"/>
  <c r="S21" i="2" s="1"/>
  <c r="V8" i="6"/>
  <c r="R21" i="2" s="1"/>
  <c r="U8" i="6"/>
  <c r="Q21" i="2" s="1"/>
  <c r="T8" i="6"/>
  <c r="P21" i="2" s="1"/>
  <c r="S8" i="6"/>
  <c r="O21" i="2" s="1"/>
  <c r="R8" i="6"/>
  <c r="N21" i="2" s="1"/>
  <c r="Q8" i="6"/>
  <c r="M21" i="2" s="1"/>
  <c r="P8" i="6"/>
  <c r="L21" i="2" s="1"/>
  <c r="O8" i="6"/>
  <c r="K21" i="2" s="1"/>
  <c r="N8" i="6"/>
  <c r="J21" i="2" s="1"/>
  <c r="M8" i="6"/>
  <c r="I21" i="2" s="1"/>
  <c r="L8" i="6"/>
  <c r="H21" i="2" s="1"/>
  <c r="K8" i="6"/>
  <c r="G21" i="2" s="1"/>
  <c r="J8" i="6"/>
  <c r="F21" i="2" s="1"/>
  <c r="I8" i="6"/>
  <c r="E21" i="2" s="1"/>
  <c r="H8" i="6"/>
  <c r="D21" i="2" s="1"/>
  <c r="AB14" i="2"/>
  <c r="AA14" i="2"/>
  <c r="Z14" i="2"/>
  <c r="Y14" i="2"/>
  <c r="X14" i="2"/>
  <c r="W14" i="2"/>
  <c r="V14" i="2"/>
  <c r="U14" i="2"/>
  <c r="T14" i="2"/>
  <c r="S14" i="2"/>
  <c r="R14" i="2"/>
  <c r="Q14" i="2"/>
  <c r="P14" i="2"/>
  <c r="O14" i="2"/>
  <c r="N14" i="2"/>
  <c r="M14" i="2"/>
  <c r="L14" i="2"/>
  <c r="K14" i="2"/>
  <c r="J14" i="2"/>
  <c r="I14" i="2"/>
  <c r="H14" i="2"/>
  <c r="G14" i="2"/>
  <c r="F14" i="2"/>
  <c r="E14" i="2"/>
  <c r="D14" i="2"/>
  <c r="AC8" i="2"/>
  <c r="Y8" i="2"/>
  <c r="Q8" i="2"/>
  <c r="AE10" i="2"/>
  <c r="Z10" i="2"/>
  <c r="Y10" i="2"/>
  <c r="V10" i="2"/>
  <c r="R10" i="2"/>
  <c r="O10" i="2"/>
  <c r="N10" i="2"/>
  <c r="J10" i="2"/>
  <c r="I10" i="2"/>
  <c r="AJ20" i="4"/>
  <c r="AJ18" i="4" s="1"/>
  <c r="AI20" i="4"/>
  <c r="AI18" i="4" s="1"/>
  <c r="AH20" i="4"/>
  <c r="AH18" i="4" s="1"/>
  <c r="AG20" i="4"/>
  <c r="AG18" i="4" s="1"/>
  <c r="AF20" i="4"/>
  <c r="AF18" i="4" s="1"/>
  <c r="AE20" i="4"/>
  <c r="AE18" i="4" s="1"/>
  <c r="AD20" i="4"/>
  <c r="AD18" i="4" s="1"/>
  <c r="AC20" i="4"/>
  <c r="AC18" i="4" s="1"/>
  <c r="AB20" i="4"/>
  <c r="AB18" i="4" s="1"/>
  <c r="AA20" i="4"/>
  <c r="AA18" i="4" s="1"/>
  <c r="Z20" i="4"/>
  <c r="Z18" i="4" s="1"/>
  <c r="Y20" i="4"/>
  <c r="Y18" i="4" s="1"/>
  <c r="X20" i="4"/>
  <c r="X18" i="4" s="1"/>
  <c r="W20" i="4"/>
  <c r="W18" i="4" s="1"/>
  <c r="V20" i="4"/>
  <c r="V18" i="4" s="1"/>
  <c r="U20" i="4"/>
  <c r="U18" i="4" s="1"/>
  <c r="T20" i="4"/>
  <c r="T18" i="4" s="1"/>
  <c r="S20" i="4"/>
  <c r="S18" i="4" s="1"/>
  <c r="R20" i="4"/>
  <c r="R18" i="4" s="1"/>
  <c r="Q20" i="4"/>
  <c r="Q18" i="4" s="1"/>
  <c r="P20" i="4"/>
  <c r="P18" i="4" s="1"/>
  <c r="O20" i="4"/>
  <c r="O18" i="4" s="1"/>
  <c r="N20" i="4"/>
  <c r="N18" i="4" s="1"/>
  <c r="M20" i="4"/>
  <c r="M18" i="4" s="1"/>
  <c r="L20" i="4"/>
  <c r="L18" i="4" s="1"/>
  <c r="K20" i="4"/>
  <c r="K18" i="4" s="1"/>
  <c r="J20" i="4"/>
  <c r="J18" i="4" s="1"/>
  <c r="I20" i="4"/>
  <c r="I18" i="4" s="1"/>
  <c r="H20" i="4"/>
  <c r="H18" i="4" s="1"/>
  <c r="AJ14" i="4"/>
  <c r="AI14" i="4"/>
  <c r="AH14" i="4"/>
  <c r="AG14" i="4"/>
  <c r="AG17" i="9" s="1"/>
  <c r="AF14" i="4"/>
  <c r="AE14" i="4"/>
  <c r="AD14" i="4"/>
  <c r="AC14" i="4"/>
  <c r="AB14" i="4"/>
  <c r="AA14" i="4"/>
  <c r="Z14" i="4"/>
  <c r="Y14" i="4"/>
  <c r="Y17" i="9" s="1"/>
  <c r="X14" i="4"/>
  <c r="W14" i="4"/>
  <c r="V14" i="4"/>
  <c r="U14" i="4"/>
  <c r="U17" i="9" s="1"/>
  <c r="T14" i="4"/>
  <c r="S14" i="4"/>
  <c r="R14" i="4"/>
  <c r="Q14" i="4"/>
  <c r="P14" i="4"/>
  <c r="O14" i="4"/>
  <c r="N14" i="4"/>
  <c r="M14" i="4"/>
  <c r="M17" i="9" s="1"/>
  <c r="L14" i="4"/>
  <c r="K14" i="4"/>
  <c r="J14" i="4"/>
  <c r="I14" i="4"/>
  <c r="I17" i="9" s="1"/>
  <c r="H14"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7" i="4"/>
  <c r="AI7" i="4"/>
  <c r="AH7" i="4"/>
  <c r="AG7" i="4"/>
  <c r="AF7" i="4"/>
  <c r="AE7" i="4"/>
  <c r="AD7" i="4"/>
  <c r="AC7" i="4"/>
  <c r="AB7" i="4"/>
  <c r="AA7" i="4"/>
  <c r="Z7" i="4"/>
  <c r="Y7" i="4"/>
  <c r="X7" i="4"/>
  <c r="W7" i="4"/>
  <c r="V7" i="4"/>
  <c r="U7" i="4"/>
  <c r="T7" i="4"/>
  <c r="S7" i="4"/>
  <c r="R7" i="4"/>
  <c r="Q7" i="4"/>
  <c r="P7" i="4"/>
  <c r="O7" i="4"/>
  <c r="N7" i="4"/>
  <c r="M7" i="4"/>
  <c r="L7" i="4"/>
  <c r="K7" i="4"/>
  <c r="J7" i="4"/>
  <c r="I7" i="4"/>
  <c r="H7" i="4"/>
  <c r="AJ4" i="4"/>
  <c r="AI4" i="4"/>
  <c r="AH4" i="4"/>
  <c r="AG4" i="4"/>
  <c r="AF4" i="4"/>
  <c r="AE4" i="4"/>
  <c r="AD4" i="4"/>
  <c r="AC4" i="4"/>
  <c r="AB4" i="4"/>
  <c r="AA4" i="4"/>
  <c r="Z4" i="4"/>
  <c r="Y4" i="4"/>
  <c r="X4" i="4"/>
  <c r="W4" i="4"/>
  <c r="V4" i="4"/>
  <c r="U4" i="4"/>
  <c r="T4" i="4"/>
  <c r="S4" i="4"/>
  <c r="R4" i="4"/>
  <c r="Q4" i="4"/>
  <c r="P4" i="4"/>
  <c r="O4" i="4"/>
  <c r="N4" i="4"/>
  <c r="M4" i="4"/>
  <c r="L4" i="4"/>
  <c r="K4" i="4"/>
  <c r="J4" i="4"/>
  <c r="I4" i="4"/>
  <c r="H4" i="4"/>
  <c r="AA63" i="2"/>
  <c r="Z63" i="2"/>
  <c r="Y63" i="2"/>
  <c r="X63" i="2"/>
  <c r="W63" i="2"/>
  <c r="V63" i="2"/>
  <c r="U63" i="2"/>
  <c r="T63" i="2"/>
  <c r="S63" i="2"/>
  <c r="R63" i="2"/>
  <c r="Q63" i="2"/>
  <c r="P63" i="2"/>
  <c r="O63" i="2"/>
  <c r="N63" i="2"/>
  <c r="M63" i="2"/>
  <c r="L63" i="2"/>
  <c r="K63" i="2"/>
  <c r="J63" i="2"/>
  <c r="I63" i="2"/>
  <c r="H63" i="2"/>
  <c r="G63" i="2"/>
  <c r="F63" i="2"/>
  <c r="E63" i="2"/>
  <c r="D63" i="2"/>
  <c r="C63" i="2"/>
  <c r="AA28" i="2"/>
  <c r="Z28" i="2"/>
  <c r="Y28" i="2"/>
  <c r="W28" i="2"/>
  <c r="V28" i="2"/>
  <c r="U28" i="2"/>
  <c r="T28" i="2"/>
  <c r="S28" i="2"/>
  <c r="R28" i="2"/>
  <c r="Q28" i="2"/>
  <c r="P28" i="2"/>
  <c r="O28" i="2"/>
  <c r="N28" i="2"/>
  <c r="M28" i="2"/>
  <c r="L28" i="2"/>
  <c r="K28" i="2"/>
  <c r="J28" i="2"/>
  <c r="I28" i="2"/>
  <c r="H28" i="2"/>
  <c r="G28" i="2"/>
  <c r="F28" i="2"/>
  <c r="E28" i="2"/>
  <c r="D28" i="2"/>
  <c r="C28" i="2"/>
  <c r="F12" i="1"/>
  <c r="E12" i="1"/>
  <c r="R6" i="10" l="1"/>
  <c r="Z6" i="10"/>
  <c r="AH6" i="10"/>
  <c r="AH10" i="10" s="1"/>
  <c r="L6" i="10"/>
  <c r="T6" i="10"/>
  <c r="T10" i="10" s="1"/>
  <c r="AB6" i="10"/>
  <c r="AJ6" i="10"/>
  <c r="Q6" i="10"/>
  <c r="Y6" i="10"/>
  <c r="AG6" i="10"/>
  <c r="U6" i="10"/>
  <c r="AC6" i="10"/>
  <c r="S6" i="10"/>
  <c r="S10" i="10" s="1"/>
  <c r="AA6" i="10"/>
  <c r="P6" i="10"/>
  <c r="P10" i="10" s="1"/>
  <c r="X6" i="10"/>
  <c r="X10" i="10" s="1"/>
  <c r="AF6" i="10"/>
  <c r="AF10" i="10" s="1"/>
  <c r="AC5" i="10"/>
  <c r="AC34" i="10"/>
  <c r="AC38" i="10" s="1"/>
  <c r="V5" i="10"/>
  <c r="V34" i="10"/>
  <c r="W5" i="10"/>
  <c r="W34" i="10"/>
  <c r="W38" i="10" s="1"/>
  <c r="X34" i="10"/>
  <c r="X38" i="10" s="1"/>
  <c r="X5" i="10"/>
  <c r="Q34" i="10"/>
  <c r="Q38" i="10" s="1"/>
  <c r="Q5" i="10"/>
  <c r="Y34" i="10"/>
  <c r="Y38" i="10" s="1"/>
  <c r="Y5" i="10"/>
  <c r="R34" i="10"/>
  <c r="R5" i="10"/>
  <c r="AH34" i="10"/>
  <c r="AH5" i="10"/>
  <c r="S34" i="10"/>
  <c r="S38" i="10" s="1"/>
  <c r="S5" i="10"/>
  <c r="AA34" i="10"/>
  <c r="AA38" i="10" s="1"/>
  <c r="AA5" i="10"/>
  <c r="AI34" i="10"/>
  <c r="AI38" i="10" s="1"/>
  <c r="AI5" i="10"/>
  <c r="AI9" i="10" s="1"/>
  <c r="U34" i="10"/>
  <c r="U38" i="10" s="1"/>
  <c r="U5" i="10"/>
  <c r="AD34" i="10"/>
  <c r="AD5" i="10"/>
  <c r="AE34" i="10"/>
  <c r="AE38" i="10" s="1"/>
  <c r="AE5" i="10"/>
  <c r="AF34" i="10"/>
  <c r="AF38" i="10" s="1"/>
  <c r="AF5" i="10"/>
  <c r="AF9" i="10" s="1"/>
  <c r="AG34" i="10"/>
  <c r="AG38" i="10" s="1"/>
  <c r="AG5" i="10"/>
  <c r="AG3" i="11" s="1"/>
  <c r="Z34" i="10"/>
  <c r="Z5" i="10"/>
  <c r="T34" i="10"/>
  <c r="T5" i="10"/>
  <c r="AB34" i="10"/>
  <c r="AB38" i="10" s="1"/>
  <c r="AB5" i="10"/>
  <c r="AB9" i="10" s="1"/>
  <c r="AJ34" i="10"/>
  <c r="AJ5" i="10"/>
  <c r="M34" i="10"/>
  <c r="M38" i="10" s="1"/>
  <c r="M5" i="10"/>
  <c r="M3" i="11" s="1"/>
  <c r="L34" i="10"/>
  <c r="L38" i="10" s="1"/>
  <c r="L5" i="10"/>
  <c r="L3" i="11" s="1"/>
  <c r="N34" i="10"/>
  <c r="N5" i="10"/>
  <c r="N9" i="10" s="1"/>
  <c r="O34" i="10"/>
  <c r="O38" i="10" s="1"/>
  <c r="O5" i="10"/>
  <c r="P5" i="10"/>
  <c r="P34" i="10"/>
  <c r="P38" i="10" s="1"/>
  <c r="Q4" i="8"/>
  <c r="J4" i="8"/>
  <c r="N4" i="8"/>
  <c r="AD4" i="8"/>
  <c r="AH4" i="8"/>
  <c r="R4" i="8"/>
  <c r="V4" i="8"/>
  <c r="Z4" i="8"/>
  <c r="K4" i="8"/>
  <c r="O4" i="8"/>
  <c r="AA4" i="8"/>
  <c r="AE4" i="8"/>
  <c r="AI4" i="8"/>
  <c r="S4" i="8"/>
  <c r="W4" i="8"/>
  <c r="H4" i="8"/>
  <c r="L4" i="8"/>
  <c r="AB4" i="8"/>
  <c r="AF4" i="8"/>
  <c r="AJ4" i="8"/>
  <c r="T4" i="8"/>
  <c r="X4" i="8"/>
  <c r="I4" i="8"/>
  <c r="M4" i="8"/>
  <c r="AC4" i="8"/>
  <c r="AG4" i="8"/>
  <c r="U4" i="8"/>
  <c r="Y4" i="8"/>
  <c r="P4" i="8"/>
  <c r="S17" i="9"/>
  <c r="AI17" i="9"/>
  <c r="K17" i="9"/>
  <c r="AA17" i="9"/>
  <c r="O17" i="9"/>
  <c r="AE17" i="9"/>
  <c r="AD7" i="10"/>
  <c r="M8" i="10"/>
  <c r="U8" i="10"/>
  <c r="H9" i="10"/>
  <c r="W12" i="2"/>
  <c r="AE12" i="2"/>
  <c r="J7" i="10"/>
  <c r="AI10" i="10"/>
  <c r="L4" i="9"/>
  <c r="X4" i="9"/>
  <c r="K8" i="9"/>
  <c r="O8" i="9"/>
  <c r="S8" i="9"/>
  <c r="W8" i="9"/>
  <c r="AA8" i="9"/>
  <c r="AE8" i="9"/>
  <c r="AI8" i="9"/>
  <c r="J8" i="10"/>
  <c r="H27" i="9"/>
  <c r="L27" i="9"/>
  <c r="P27" i="9"/>
  <c r="T27" i="9"/>
  <c r="X27" i="9"/>
  <c r="AB27" i="9"/>
  <c r="AF27" i="9"/>
  <c r="AJ27" i="9"/>
  <c r="I27" i="9"/>
  <c r="M27" i="9"/>
  <c r="Q27" i="9"/>
  <c r="U27" i="9"/>
  <c r="Y27" i="9"/>
  <c r="AC27" i="9"/>
  <c r="AG27" i="9"/>
  <c r="J4" i="9"/>
  <c r="R4" i="9"/>
  <c r="V4" i="9"/>
  <c r="Z4" i="9"/>
  <c r="AH4" i="9"/>
  <c r="I8" i="9"/>
  <c r="M8" i="9"/>
  <c r="Q8" i="9"/>
  <c r="U8" i="9"/>
  <c r="Y8" i="9"/>
  <c r="AC8" i="9"/>
  <c r="AG8" i="9"/>
  <c r="J27" i="9"/>
  <c r="N27" i="9"/>
  <c r="R27" i="9"/>
  <c r="V27" i="9"/>
  <c r="Z27" i="9"/>
  <c r="AD27" i="9"/>
  <c r="AH27" i="9"/>
  <c r="N17" i="8"/>
  <c r="N13" i="9" s="1"/>
  <c r="AH17" i="8"/>
  <c r="AH13" i="9" s="1"/>
  <c r="K27" i="9"/>
  <c r="O27" i="9"/>
  <c r="S27" i="9"/>
  <c r="W27" i="9"/>
  <c r="AA27" i="9"/>
  <c r="AE27" i="9"/>
  <c r="AI27" i="9"/>
  <c r="K4" i="9"/>
  <c r="O4" i="9"/>
  <c r="S4" i="9"/>
  <c r="W4" i="9"/>
  <c r="AA4" i="9"/>
  <c r="AE4" i="9"/>
  <c r="AI4" i="9"/>
  <c r="J8" i="9"/>
  <c r="N8" i="9"/>
  <c r="R8" i="9"/>
  <c r="V8" i="9"/>
  <c r="Z8" i="9"/>
  <c r="AD8" i="9"/>
  <c r="AH8" i="9"/>
  <c r="T17" i="9"/>
  <c r="AB17" i="9"/>
  <c r="AJ17" i="9"/>
  <c r="F12" i="2"/>
  <c r="N12" i="2"/>
  <c r="V12" i="2"/>
  <c r="AD12" i="2"/>
  <c r="O17" i="8"/>
  <c r="O13" i="9" s="1"/>
  <c r="W17" i="8"/>
  <c r="W13" i="9" s="1"/>
  <c r="AE17" i="8"/>
  <c r="AE13" i="9" s="1"/>
  <c r="AB8" i="10"/>
  <c r="AF8" i="10"/>
  <c r="V10" i="10"/>
  <c r="Z10" i="10"/>
  <c r="I4" i="9"/>
  <c r="Q4" i="9"/>
  <c r="Y4" i="9"/>
  <c r="AG4" i="9"/>
  <c r="H8" i="9"/>
  <c r="L8" i="9"/>
  <c r="P8" i="9"/>
  <c r="T8" i="9"/>
  <c r="X8" i="9"/>
  <c r="AB8" i="9"/>
  <c r="AF8" i="9"/>
  <c r="AJ8" i="9"/>
  <c r="J17" i="9"/>
  <c r="R17" i="9"/>
  <c r="Z17" i="9"/>
  <c r="AH17" i="9"/>
  <c r="AF12" i="2"/>
  <c r="X31" i="8"/>
  <c r="AA7" i="10"/>
  <c r="N8" i="10"/>
  <c r="V8" i="10"/>
  <c r="Z8" i="10"/>
  <c r="AD8" i="10"/>
  <c r="I9" i="10"/>
  <c r="AB10" i="10"/>
  <c r="X9" i="2" s="1"/>
  <c r="AJ10" i="10"/>
  <c r="Q8" i="10"/>
  <c r="H59" i="10"/>
  <c r="R10" i="10"/>
  <c r="D12" i="2"/>
  <c r="S8" i="10"/>
  <c r="I10" i="10"/>
  <c r="I21" i="10" s="1"/>
  <c r="Q10" i="10"/>
  <c r="Y10" i="10"/>
  <c r="AG10" i="10"/>
  <c r="AA8" i="10"/>
  <c r="AE8" i="2"/>
  <c r="AF8" i="2"/>
  <c r="J8" i="2"/>
  <c r="AD8" i="2"/>
  <c r="AF10" i="2"/>
  <c r="W10" i="2"/>
  <c r="AC10" i="2"/>
  <c r="AD10" i="2"/>
  <c r="M12" i="2"/>
  <c r="AC12" i="2"/>
  <c r="Y8" i="10"/>
  <c r="Q7" i="10"/>
  <c r="Y12" i="2"/>
  <c r="E16" i="2"/>
  <c r="AF16" i="2"/>
  <c r="AF14" i="2"/>
  <c r="AC16" i="2"/>
  <c r="AC14" i="2"/>
  <c r="AD16" i="2"/>
  <c r="AD14" i="2"/>
  <c r="AE14" i="2"/>
  <c r="AE16" i="2"/>
  <c r="AH8" i="10"/>
  <c r="F8" i="2"/>
  <c r="G8" i="2"/>
  <c r="Z17" i="8"/>
  <c r="Z13" i="9" s="1"/>
  <c r="D16" i="2"/>
  <c r="W10" i="10"/>
  <c r="S9" i="2" s="1"/>
  <c r="H17" i="8"/>
  <c r="H13" i="9" s="1"/>
  <c r="P17" i="8"/>
  <c r="P13" i="9" s="1"/>
  <c r="X17" i="8"/>
  <c r="X13" i="9" s="1"/>
  <c r="AF17" i="8"/>
  <c r="AF13" i="9" s="1"/>
  <c r="AD38" i="8"/>
  <c r="AC7" i="10"/>
  <c r="H8" i="10"/>
  <c r="X8" i="10"/>
  <c r="K9" i="10"/>
  <c r="N10" i="10"/>
  <c r="N21" i="10" s="1"/>
  <c r="R8" i="2"/>
  <c r="T10" i="2"/>
  <c r="K10" i="2"/>
  <c r="R7" i="10"/>
  <c r="K10" i="10"/>
  <c r="K21" i="10" s="1"/>
  <c r="L10" i="2"/>
  <c r="J17" i="8"/>
  <c r="J13" i="9" s="1"/>
  <c r="N4" i="9"/>
  <c r="Q17" i="8"/>
  <c r="Q13" i="9" s="1"/>
  <c r="Y17" i="8"/>
  <c r="Y13" i="9" s="1"/>
  <c r="AG17" i="8"/>
  <c r="AG13" i="9" s="1"/>
  <c r="W17" i="9"/>
  <c r="N7" i="10"/>
  <c r="V7" i="10"/>
  <c r="I8" i="10"/>
  <c r="AE10" i="10"/>
  <c r="Z8" i="2"/>
  <c r="U10" i="2"/>
  <c r="E12" i="2"/>
  <c r="U12" i="2"/>
  <c r="M17" i="8"/>
  <c r="M13" i="9" s="1"/>
  <c r="U17" i="8"/>
  <c r="U13" i="9" s="1"/>
  <c r="AC17" i="8"/>
  <c r="AC13" i="9" s="1"/>
  <c r="AA8" i="2"/>
  <c r="V17" i="8"/>
  <c r="V13" i="9" s="1"/>
  <c r="K38" i="10"/>
  <c r="G15" i="2" s="1"/>
  <c r="AB8" i="2"/>
  <c r="AF4" i="9"/>
  <c r="T12" i="2"/>
  <c r="T4" i="9"/>
  <c r="AJ4" i="9"/>
  <c r="V31" i="8"/>
  <c r="AG7" i="10"/>
  <c r="T8" i="10"/>
  <c r="AJ8" i="10"/>
  <c r="J10" i="10"/>
  <c r="J21" i="10" s="1"/>
  <c r="H17" i="4"/>
  <c r="H21" i="9" s="1"/>
  <c r="G10" i="2"/>
  <c r="U7" i="10"/>
  <c r="P4" i="10"/>
  <c r="P8" i="10" s="1"/>
  <c r="P45" i="8"/>
  <c r="O16" i="2"/>
  <c r="O12" i="2"/>
  <c r="T37" i="10"/>
  <c r="T31" i="8"/>
  <c r="P16" i="2"/>
  <c r="P12" i="2"/>
  <c r="X16" i="2"/>
  <c r="X12" i="2"/>
  <c r="F10" i="2"/>
  <c r="F16" i="2"/>
  <c r="I8" i="2"/>
  <c r="W31" i="8"/>
  <c r="P31" i="8"/>
  <c r="P31" i="10"/>
  <c r="U10" i="10"/>
  <c r="AG8" i="10"/>
  <c r="N31" i="8"/>
  <c r="N37" i="10"/>
  <c r="M16" i="2"/>
  <c r="AF31" i="8"/>
  <c r="V16" i="2"/>
  <c r="V37" i="10"/>
  <c r="AB7" i="10"/>
  <c r="G12" i="2"/>
  <c r="G16" i="2"/>
  <c r="M10" i="2"/>
  <c r="E10" i="2"/>
  <c r="X8" i="2"/>
  <c r="AJ37" i="10"/>
  <c r="AJ31" i="8"/>
  <c r="I12" i="2"/>
  <c r="I16" i="2"/>
  <c r="Q16" i="2"/>
  <c r="Q12" i="2"/>
  <c r="AD31" i="8"/>
  <c r="AD37" i="10"/>
  <c r="R16" i="2"/>
  <c r="P8" i="2"/>
  <c r="W16" i="2"/>
  <c r="S7" i="10"/>
  <c r="AI7" i="10"/>
  <c r="AH7" i="10"/>
  <c r="K7" i="10"/>
  <c r="Z38" i="8"/>
  <c r="N38" i="8"/>
  <c r="V38" i="8"/>
  <c r="T45" i="8"/>
  <c r="T3" i="10"/>
  <c r="T7" i="10" s="1"/>
  <c r="AB45" i="8"/>
  <c r="AJ45" i="8"/>
  <c r="AJ3" i="10"/>
  <c r="AJ7" i="10" s="1"/>
  <c r="O45" i="8"/>
  <c r="O4" i="10"/>
  <c r="O8" i="10" s="1"/>
  <c r="W8" i="10"/>
  <c r="AE45" i="8"/>
  <c r="AE4" i="10"/>
  <c r="AE8" i="10" s="1"/>
  <c r="J9" i="10"/>
  <c r="M10" i="10"/>
  <c r="M21" i="10" s="1"/>
  <c r="AC10" i="10"/>
  <c r="Y9" i="2" s="1"/>
  <c r="M7" i="10"/>
  <c r="AD10" i="10"/>
  <c r="J12" i="2"/>
  <c r="J16" i="2"/>
  <c r="Z12" i="2"/>
  <c r="Z16" i="2"/>
  <c r="S8" i="2"/>
  <c r="M4" i="9"/>
  <c r="AC4" i="9"/>
  <c r="N17" i="9"/>
  <c r="AD17" i="9"/>
  <c r="S12" i="2"/>
  <c r="AA12" i="2"/>
  <c r="S17" i="8"/>
  <c r="S13" i="9" s="1"/>
  <c r="AA17" i="8"/>
  <c r="AA13" i="9" s="1"/>
  <c r="AI17" i="8"/>
  <c r="AI13" i="9" s="1"/>
  <c r="AE7" i="10"/>
  <c r="T8" i="2"/>
  <c r="AD4" i="9"/>
  <c r="L16" i="2"/>
  <c r="AB16" i="2"/>
  <c r="AB12" i="2"/>
  <c r="E8" i="2"/>
  <c r="M8" i="2"/>
  <c r="U8" i="2"/>
  <c r="L17" i="8"/>
  <c r="L13" i="9" s="1"/>
  <c r="T17" i="8"/>
  <c r="T13" i="9" s="1"/>
  <c r="AB17" i="8"/>
  <c r="AB13" i="9" s="1"/>
  <c r="AJ17" i="8"/>
  <c r="AJ13" i="9" s="1"/>
  <c r="H45" i="8"/>
  <c r="H3" i="10"/>
  <c r="H7" i="10" s="1"/>
  <c r="X45" i="8"/>
  <c r="AF45" i="8"/>
  <c r="AF3" i="10"/>
  <c r="AF7" i="10" s="1"/>
  <c r="K45" i="8"/>
  <c r="S45" i="8"/>
  <c r="AA45" i="8"/>
  <c r="AI45" i="8"/>
  <c r="K8" i="2"/>
  <c r="W8" i="2"/>
  <c r="D10" i="2"/>
  <c r="AB10" i="2"/>
  <c r="K4" i="10"/>
  <c r="K8" i="10" s="1"/>
  <c r="AI4" i="10"/>
  <c r="AI8" i="10" s="1"/>
  <c r="AB4" i="9"/>
  <c r="AC17" i="9"/>
  <c r="R12" i="2"/>
  <c r="U4" i="9"/>
  <c r="V17" i="9"/>
  <c r="K16" i="2"/>
  <c r="K12" i="2"/>
  <c r="Q10" i="2"/>
  <c r="D8" i="2"/>
  <c r="K17" i="8"/>
  <c r="K13" i="9" s="1"/>
  <c r="H37" i="10"/>
  <c r="H38" i="10" s="1"/>
  <c r="H31" i="8"/>
  <c r="R38" i="8"/>
  <c r="AH38" i="8"/>
  <c r="X10" i="2"/>
  <c r="AA16" i="2"/>
  <c r="O7" i="10"/>
  <c r="H53" i="10"/>
  <c r="I43" i="10"/>
  <c r="J43" i="10" s="1"/>
  <c r="P17" i="9"/>
  <c r="AF17" i="9"/>
  <c r="AA10" i="2"/>
  <c r="N8" i="2"/>
  <c r="O31" i="8"/>
  <c r="J31" i="8"/>
  <c r="J37" i="10"/>
  <c r="J38" i="10" s="1"/>
  <c r="F15" i="2" s="1"/>
  <c r="R31" i="8"/>
  <c r="R37" i="10"/>
  <c r="Z31" i="8"/>
  <c r="Z37" i="10"/>
  <c r="AH31" i="8"/>
  <c r="AH37" i="10"/>
  <c r="AH38" i="10" s="1"/>
  <c r="J38" i="8"/>
  <c r="I3" i="11"/>
  <c r="Y7" i="10"/>
  <c r="L8" i="2"/>
  <c r="P10" i="2"/>
  <c r="S16" i="2"/>
  <c r="H10" i="10"/>
  <c r="H21" i="10" s="1"/>
  <c r="O10" i="10"/>
  <c r="O21" i="10" s="1"/>
  <c r="R17" i="8"/>
  <c r="R13" i="9" s="1"/>
  <c r="AE31" i="8"/>
  <c r="H17" i="9"/>
  <c r="X17" i="9"/>
  <c r="U16" i="2"/>
  <c r="V8" i="2"/>
  <c r="H4" i="9"/>
  <c r="P4" i="9"/>
  <c r="Q17" i="9"/>
  <c r="N16" i="2"/>
  <c r="AD17" i="8"/>
  <c r="AD13" i="9" s="1"/>
  <c r="I17" i="8"/>
  <c r="I13" i="9" s="1"/>
  <c r="L17" i="9"/>
  <c r="Z7" i="10"/>
  <c r="AC8" i="10"/>
  <c r="I38" i="10"/>
  <c r="E15" i="2" s="1"/>
  <c r="I7" i="10"/>
  <c r="O8" i="2"/>
  <c r="S10" i="2"/>
  <c r="L12" i="2"/>
  <c r="T16" i="2"/>
  <c r="X3" i="10"/>
  <c r="R8" i="10"/>
  <c r="AB31" i="8"/>
  <c r="AB31" i="10"/>
  <c r="W45" i="8"/>
  <c r="Y16" i="2"/>
  <c r="W3" i="10"/>
  <c r="H16" i="2"/>
  <c r="H12" i="2"/>
  <c r="H8" i="2"/>
  <c r="H10" i="2"/>
  <c r="L10" i="10"/>
  <c r="L21" i="10" s="1"/>
  <c r="L45" i="8"/>
  <c r="L8" i="10"/>
  <c r="L7" i="10"/>
  <c r="L31" i="8"/>
  <c r="P7" i="10"/>
  <c r="H62" i="10"/>
  <c r="Q38" i="8"/>
  <c r="AG38" i="8"/>
  <c r="K31" i="8"/>
  <c r="S31" i="8"/>
  <c r="AA31" i="8"/>
  <c r="AI31" i="8"/>
  <c r="K38" i="8"/>
  <c r="O38" i="8"/>
  <c r="S38" i="8"/>
  <c r="W38" i="8"/>
  <c r="AA38" i="8"/>
  <c r="AE38" i="8"/>
  <c r="AI38" i="8"/>
  <c r="J45" i="8"/>
  <c r="N45" i="8"/>
  <c r="R45" i="8"/>
  <c r="V45" i="8"/>
  <c r="Z45" i="8"/>
  <c r="AD45" i="8"/>
  <c r="AH45" i="8"/>
  <c r="I38" i="8"/>
  <c r="M38" i="8"/>
  <c r="U38" i="8"/>
  <c r="Y38" i="8"/>
  <c r="AC38" i="8"/>
  <c r="B24" i="8"/>
  <c r="B27" i="8" s="1"/>
  <c r="I31" i="8"/>
  <c r="M31" i="8"/>
  <c r="Q31" i="8"/>
  <c r="U31" i="8"/>
  <c r="Y31" i="8"/>
  <c r="AC31" i="8"/>
  <c r="AG31" i="8"/>
  <c r="H38" i="8"/>
  <c r="L38" i="8"/>
  <c r="P38" i="8"/>
  <c r="T38" i="8"/>
  <c r="X38" i="8"/>
  <c r="AB38" i="8"/>
  <c r="AF38" i="8"/>
  <c r="AJ38" i="8"/>
  <c r="B38" i="8"/>
  <c r="B32" i="8"/>
  <c r="B35" i="8" s="1"/>
  <c r="I45" i="8"/>
  <c r="M45" i="8"/>
  <c r="Q45" i="8"/>
  <c r="U45" i="8"/>
  <c r="Y45" i="8"/>
  <c r="AC45" i="8"/>
  <c r="AG45" i="8"/>
  <c r="Q3" i="11" l="1"/>
  <c r="N38" i="10"/>
  <c r="J15" i="2" s="1"/>
  <c r="O9" i="10"/>
  <c r="U3" i="11"/>
  <c r="H15" i="2"/>
  <c r="L15" i="2"/>
  <c r="K15" i="2"/>
  <c r="I15" i="2"/>
  <c r="J11" i="2"/>
  <c r="N13" i="10"/>
  <c r="X11" i="2"/>
  <c r="AB13" i="10"/>
  <c r="AB11" i="2"/>
  <c r="AF13" i="10"/>
  <c r="AE11" i="2"/>
  <c r="AI13" i="10"/>
  <c r="D11" i="2"/>
  <c r="H13" i="10"/>
  <c r="F11" i="2"/>
  <c r="J13" i="10"/>
  <c r="E11" i="2"/>
  <c r="I13" i="10"/>
  <c r="K11" i="2"/>
  <c r="O13" i="10"/>
  <c r="G11" i="2"/>
  <c r="K13" i="10"/>
  <c r="AB15" i="2"/>
  <c r="S15" i="2"/>
  <c r="X15" i="2"/>
  <c r="W15" i="2"/>
  <c r="O15" i="2"/>
  <c r="M15" i="2"/>
  <c r="AA15" i="2"/>
  <c r="Y15" i="2"/>
  <c r="U15" i="2"/>
  <c r="AD15" i="2"/>
  <c r="AE15" i="2"/>
  <c r="AC15" i="2"/>
  <c r="Q15" i="2"/>
  <c r="T15" i="2"/>
  <c r="AA3" i="11"/>
  <c r="AC3" i="11"/>
  <c r="V38" i="10"/>
  <c r="Z9" i="10"/>
  <c r="AD9" i="10"/>
  <c r="AD29" i="10" s="1"/>
  <c r="S9" i="10"/>
  <c r="S29" i="10" s="1"/>
  <c r="AC9" i="10"/>
  <c r="AC29" i="10" s="1"/>
  <c r="AJ9" i="10"/>
  <c r="AH9" i="10"/>
  <c r="Q9" i="10"/>
  <c r="M17" i="2" s="1"/>
  <c r="T9" i="10"/>
  <c r="T13" i="10" s="1"/>
  <c r="AE9" i="10"/>
  <c r="Y9" i="10"/>
  <c r="Y29" i="10" s="1"/>
  <c r="X9" i="10"/>
  <c r="X13" i="10" s="1"/>
  <c r="R9" i="10"/>
  <c r="W9" i="10"/>
  <c r="V9" i="10"/>
  <c r="P9" i="10"/>
  <c r="S3" i="11"/>
  <c r="Z3" i="11"/>
  <c r="AA9" i="10"/>
  <c r="Y3" i="11"/>
  <c r="AB3" i="11"/>
  <c r="X17" i="2" s="1"/>
  <c r="U9" i="10"/>
  <c r="AG9" i="10"/>
  <c r="R38" i="10"/>
  <c r="AD3" i="11"/>
  <c r="M9" i="10"/>
  <c r="L9" i="10"/>
  <c r="Z13" i="2"/>
  <c r="E13" i="2"/>
  <c r="D13" i="2"/>
  <c r="I13" i="2"/>
  <c r="W13" i="2"/>
  <c r="F13" i="2"/>
  <c r="Q13" i="2"/>
  <c r="AE9" i="2"/>
  <c r="AA10" i="10"/>
  <c r="M13" i="2"/>
  <c r="L9" i="2"/>
  <c r="V9" i="2"/>
  <c r="AF9" i="2"/>
  <c r="AD13" i="2"/>
  <c r="N29" i="10"/>
  <c r="M9" i="2"/>
  <c r="I17" i="4"/>
  <c r="I4" i="6" s="1"/>
  <c r="I5" i="6" s="1"/>
  <c r="E5" i="2" s="1"/>
  <c r="H4" i="11"/>
  <c r="H5" i="11" s="1"/>
  <c r="D6" i="2" s="1"/>
  <c r="R13" i="2"/>
  <c r="N9" i="2"/>
  <c r="AB9" i="2"/>
  <c r="J13" i="2"/>
  <c r="U9" i="2"/>
  <c r="Y18" i="2"/>
  <c r="AF29" i="10"/>
  <c r="X13" i="2"/>
  <c r="AE18" i="2"/>
  <c r="AB13" i="2"/>
  <c r="E9" i="2"/>
  <c r="R9" i="2"/>
  <c r="H4" i="6"/>
  <c r="H5" i="6" s="1"/>
  <c r="D5" i="2" s="1"/>
  <c r="I29" i="10"/>
  <c r="AB29" i="10"/>
  <c r="AF3" i="11"/>
  <c r="AB17" i="2" s="1"/>
  <c r="H9" i="2"/>
  <c r="V13" i="2"/>
  <c r="AI29" i="10"/>
  <c r="H29" i="10"/>
  <c r="AF13" i="2"/>
  <c r="P9" i="2"/>
  <c r="U13" i="2"/>
  <c r="P13" i="2"/>
  <c r="V3" i="11"/>
  <c r="O13" i="2"/>
  <c r="N3" i="11"/>
  <c r="AC9" i="2"/>
  <c r="J3" i="11"/>
  <c r="F17" i="2" s="1"/>
  <c r="AD18" i="2"/>
  <c r="T3" i="11"/>
  <c r="P17" i="4"/>
  <c r="L17" i="4"/>
  <c r="AI17" i="4"/>
  <c r="AE17" i="4"/>
  <c r="AD17" i="4"/>
  <c r="Z17" i="4"/>
  <c r="Z29" i="10"/>
  <c r="P11" i="2"/>
  <c r="T29" i="10"/>
  <c r="E18" i="2"/>
  <c r="N18" i="2"/>
  <c r="AD9" i="2"/>
  <c r="W18" i="2"/>
  <c r="AF18" i="2"/>
  <c r="L13" i="2"/>
  <c r="AE13" i="2"/>
  <c r="P3" i="11"/>
  <c r="AC13" i="2"/>
  <c r="U18" i="2"/>
  <c r="O18" i="2"/>
  <c r="Z18" i="2"/>
  <c r="R18" i="2"/>
  <c r="Y13" i="2"/>
  <c r="AA18" i="2"/>
  <c r="AJ3" i="11"/>
  <c r="AC18" i="2"/>
  <c r="AH3" i="11"/>
  <c r="AF17" i="4"/>
  <c r="AA17" i="4"/>
  <c r="X17" i="4"/>
  <c r="S17" i="4"/>
  <c r="T17" i="4"/>
  <c r="O17" i="4"/>
  <c r="AB17" i="4"/>
  <c r="W17" i="4"/>
  <c r="Y17" i="4"/>
  <c r="V17" i="4"/>
  <c r="Q17" i="4"/>
  <c r="N17" i="4"/>
  <c r="J18" i="2"/>
  <c r="S18" i="2"/>
  <c r="AJ38" i="10"/>
  <c r="K29" i="10"/>
  <c r="K3" i="11"/>
  <c r="G17" i="2" s="1"/>
  <c r="G18" i="2"/>
  <c r="J29" i="10"/>
  <c r="Q18" i="2"/>
  <c r="G9" i="2"/>
  <c r="AD38" i="10"/>
  <c r="I53" i="10"/>
  <c r="I39" i="10" s="1"/>
  <c r="O9" i="2"/>
  <c r="Q9" i="2"/>
  <c r="AC17" i="4"/>
  <c r="N13" i="2"/>
  <c r="E17" i="2"/>
  <c r="K13" i="2"/>
  <c r="D18" i="2"/>
  <c r="AB18" i="2"/>
  <c r="I61" i="10"/>
  <c r="J9" i="2"/>
  <c r="F9" i="2"/>
  <c r="AA9" i="2"/>
  <c r="M17" i="4"/>
  <c r="L18" i="2"/>
  <c r="AH17" i="4"/>
  <c r="I59" i="10"/>
  <c r="K9" i="2"/>
  <c r="AJ17" i="4"/>
  <c r="T18" i="2"/>
  <c r="K18" i="2"/>
  <c r="R17" i="4"/>
  <c r="O29" i="10"/>
  <c r="R3" i="11"/>
  <c r="AG17" i="4"/>
  <c r="U17" i="4"/>
  <c r="M18" i="2"/>
  <c r="G13" i="2"/>
  <c r="P18" i="2"/>
  <c r="Z38" i="10"/>
  <c r="I18" i="2"/>
  <c r="I62" i="10"/>
  <c r="T38" i="10"/>
  <c r="D9" i="2"/>
  <c r="F18" i="2"/>
  <c r="H3" i="11"/>
  <c r="D17" i="2" s="1"/>
  <c r="Z9" i="2"/>
  <c r="V18" i="2"/>
  <c r="R29" i="10"/>
  <c r="W3" i="11"/>
  <c r="W7" i="10"/>
  <c r="S13" i="2" s="1"/>
  <c r="T9" i="2"/>
  <c r="O3" i="11"/>
  <c r="K17" i="2" s="1"/>
  <c r="I9" i="2"/>
  <c r="X18" i="2"/>
  <c r="H18" i="2"/>
  <c r="X7" i="10"/>
  <c r="T13" i="2" s="1"/>
  <c r="X3" i="11"/>
  <c r="AA13" i="2"/>
  <c r="AE3" i="11"/>
  <c r="AA17" i="2" s="1"/>
  <c r="AI3" i="11"/>
  <c r="AE17" i="2" s="1"/>
  <c r="H13" i="2"/>
  <c r="H39" i="10"/>
  <c r="D15" i="2"/>
  <c r="J62" i="10"/>
  <c r="J61" i="10"/>
  <c r="J53" i="10"/>
  <c r="J39" i="10" s="1"/>
  <c r="K43" i="10"/>
  <c r="J59" i="10"/>
  <c r="B39" i="8"/>
  <c r="B42" i="8" s="1"/>
  <c r="B45" i="8"/>
  <c r="B46" i="8" s="1"/>
  <c r="J17" i="2" l="1"/>
  <c r="Y17" i="2"/>
  <c r="Q29" i="10"/>
  <c r="AD17" i="2"/>
  <c r="H11" i="2"/>
  <c r="L13" i="10"/>
  <c r="W11" i="2"/>
  <c r="AA13" i="10"/>
  <c r="R11" i="2"/>
  <c r="V13" i="10"/>
  <c r="AD11" i="2"/>
  <c r="AH13" i="10"/>
  <c r="I11" i="2"/>
  <c r="M13" i="10"/>
  <c r="Q11" i="2"/>
  <c r="U13" i="10"/>
  <c r="S11" i="2"/>
  <c r="W13" i="10"/>
  <c r="AA11" i="2"/>
  <c r="AA19" i="2" s="1"/>
  <c r="AE13" i="10"/>
  <c r="AF11" i="2"/>
  <c r="AJ13" i="10"/>
  <c r="V11" i="2"/>
  <c r="Z13" i="10"/>
  <c r="U11" i="2"/>
  <c r="Y13" i="10"/>
  <c r="N11" i="2"/>
  <c r="R13" i="10"/>
  <c r="Y11" i="2"/>
  <c r="AC13" i="10"/>
  <c r="AC11" i="2"/>
  <c r="AG13" i="10"/>
  <c r="Z11" i="2"/>
  <c r="AD13" i="10"/>
  <c r="P29" i="10"/>
  <c r="P13" i="10"/>
  <c r="M11" i="2"/>
  <c r="Q13" i="10"/>
  <c r="O11" i="2"/>
  <c r="S13" i="10"/>
  <c r="P15" i="2"/>
  <c r="R15" i="2"/>
  <c r="N15" i="2"/>
  <c r="V15" i="2"/>
  <c r="AF15" i="2"/>
  <c r="Z15" i="2"/>
  <c r="L17" i="2"/>
  <c r="V29" i="10"/>
  <c r="R17" i="2"/>
  <c r="L11" i="2"/>
  <c r="AJ29" i="10"/>
  <c r="W29" i="10"/>
  <c r="N17" i="2"/>
  <c r="AH29" i="10"/>
  <c r="O17" i="2"/>
  <c r="O19" i="2" s="1"/>
  <c r="U17" i="2"/>
  <c r="X29" i="10"/>
  <c r="L29" i="10"/>
  <c r="H17" i="2"/>
  <c r="H19" i="2" s="1"/>
  <c r="T11" i="2"/>
  <c r="AE29" i="10"/>
  <c r="AA29" i="10"/>
  <c r="U29" i="10"/>
  <c r="AC17" i="2"/>
  <c r="M29" i="10"/>
  <c r="AG29" i="10"/>
  <c r="I17" i="2"/>
  <c r="I19" i="2" s="1"/>
  <c r="Q17" i="2"/>
  <c r="X19" i="2"/>
  <c r="J17" i="4"/>
  <c r="J21" i="9" s="1"/>
  <c r="J4" i="11" s="1"/>
  <c r="J5" i="11" s="1"/>
  <c r="AC21" i="9"/>
  <c r="AC4" i="11" s="1"/>
  <c r="AC5" i="11" s="1"/>
  <c r="N21" i="9"/>
  <c r="N4" i="11" s="1"/>
  <c r="N5" i="11" s="1"/>
  <c r="J6" i="2" s="1"/>
  <c r="W21" i="9"/>
  <c r="W4" i="11" s="1"/>
  <c r="W5" i="11" s="1"/>
  <c r="W9" i="11" s="1"/>
  <c r="S21" i="9"/>
  <c r="S4" i="11" s="1"/>
  <c r="S5" i="11" s="1"/>
  <c r="S9" i="11" s="1"/>
  <c r="Q21" i="9"/>
  <c r="Q4" i="11" s="1"/>
  <c r="Q5" i="11" s="1"/>
  <c r="AI21" i="9"/>
  <c r="AI4" i="11" s="1"/>
  <c r="AI5" i="11" s="1"/>
  <c r="AE6" i="2" s="1"/>
  <c r="U21" i="9"/>
  <c r="U4" i="11" s="1"/>
  <c r="U5" i="11" s="1"/>
  <c r="U9" i="11" s="1"/>
  <c r="Q24" i="2" s="1"/>
  <c r="AJ21" i="9"/>
  <c r="AJ4" i="11" s="1"/>
  <c r="AJ5" i="11" s="1"/>
  <c r="AF6" i="2" s="1"/>
  <c r="AH21" i="9"/>
  <c r="AH4" i="11" s="1"/>
  <c r="AH5" i="11" s="1"/>
  <c r="W17" i="2"/>
  <c r="V21" i="9"/>
  <c r="V4" i="11" s="1"/>
  <c r="V5" i="11" s="1"/>
  <c r="R6" i="2" s="1"/>
  <c r="O21" i="9"/>
  <c r="O4" i="11" s="1"/>
  <c r="O5" i="11" s="1"/>
  <c r="K6" i="2" s="1"/>
  <c r="AA21" i="9"/>
  <c r="AA4" i="11" s="1"/>
  <c r="AA5" i="11" s="1"/>
  <c r="W6" i="2" s="1"/>
  <c r="Z21" i="9"/>
  <c r="Z4" i="11" s="1"/>
  <c r="Z5" i="11" s="1"/>
  <c r="V6" i="2" s="1"/>
  <c r="L21" i="9"/>
  <c r="L4" i="11" s="1"/>
  <c r="L5" i="11" s="1"/>
  <c r="L9" i="11" s="1"/>
  <c r="M21" i="9"/>
  <c r="M4" i="11" s="1"/>
  <c r="M5" i="11" s="1"/>
  <c r="M9" i="11" s="1"/>
  <c r="M10" i="11" s="1"/>
  <c r="D64" i="2" s="1"/>
  <c r="AE21" i="9"/>
  <c r="AE4" i="11" s="1"/>
  <c r="AE5" i="11" s="1"/>
  <c r="AA6" i="2" s="1"/>
  <c r="AB21" i="9"/>
  <c r="AB4" i="11" s="1"/>
  <c r="AB5" i="11" s="1"/>
  <c r="AB9" i="11" s="1"/>
  <c r="X21" i="9"/>
  <c r="X4" i="11" s="1"/>
  <c r="X5" i="11" s="1"/>
  <c r="T6" i="2" s="1"/>
  <c r="W9" i="2"/>
  <c r="AG21" i="9"/>
  <c r="AG4" i="11" s="1"/>
  <c r="AG5" i="11" s="1"/>
  <c r="AC6" i="2" s="1"/>
  <c r="R21" i="9"/>
  <c r="R4" i="11" s="1"/>
  <c r="R5" i="11" s="1"/>
  <c r="Y21" i="9"/>
  <c r="Y4" i="11" s="1"/>
  <c r="Y5" i="11" s="1"/>
  <c r="U6" i="2" s="1"/>
  <c r="T21" i="9"/>
  <c r="T4" i="11" s="1"/>
  <c r="T5" i="11" s="1"/>
  <c r="T9" i="11" s="1"/>
  <c r="AF21" i="9"/>
  <c r="AF4" i="11" s="1"/>
  <c r="AF5" i="11" s="1"/>
  <c r="AF9" i="11" s="1"/>
  <c r="AD21" i="9"/>
  <c r="AD4" i="11" s="1"/>
  <c r="AD5" i="11" s="1"/>
  <c r="Z6" i="2" s="1"/>
  <c r="P21" i="9"/>
  <c r="P4" i="11" s="1"/>
  <c r="P5" i="11" s="1"/>
  <c r="L6" i="2" s="1"/>
  <c r="I21" i="9"/>
  <c r="I4" i="11" s="1"/>
  <c r="I5" i="11" s="1"/>
  <c r="I9" i="11" s="1"/>
  <c r="M19" i="2"/>
  <c r="AE19" i="2"/>
  <c r="Y19" i="2"/>
  <c r="AB19" i="2"/>
  <c r="M4" i="6"/>
  <c r="M5" i="6" s="1"/>
  <c r="AC4" i="6"/>
  <c r="AC5" i="6" s="1"/>
  <c r="AH4" i="6"/>
  <c r="AH5" i="6" s="1"/>
  <c r="E19" i="2"/>
  <c r="Q4" i="6"/>
  <c r="Q5" i="6" s="1"/>
  <c r="R4" i="6"/>
  <c r="R5" i="6" s="1"/>
  <c r="I9" i="6"/>
  <c r="E23" i="2" s="1"/>
  <c r="N4" i="6"/>
  <c r="N5" i="6" s="1"/>
  <c r="Y4" i="6"/>
  <c r="Y5" i="6" s="1"/>
  <c r="U5" i="2" s="1"/>
  <c r="T4" i="6"/>
  <c r="T5" i="6" s="1"/>
  <c r="AF4" i="6"/>
  <c r="AF5" i="6" s="1"/>
  <c r="AF9" i="6" s="1"/>
  <c r="Z4" i="6"/>
  <c r="Z5" i="6" s="1"/>
  <c r="L4" i="6"/>
  <c r="L5" i="6" s="1"/>
  <c r="H5" i="2" s="1"/>
  <c r="W4" i="6"/>
  <c r="W5" i="6" s="1"/>
  <c r="S5" i="2" s="1"/>
  <c r="S4" i="6"/>
  <c r="S5" i="6" s="1"/>
  <c r="AD4" i="6"/>
  <c r="AD5" i="6" s="1"/>
  <c r="Z5" i="2" s="1"/>
  <c r="P4" i="6"/>
  <c r="P5" i="6" s="1"/>
  <c r="L5" i="2" s="1"/>
  <c r="U4" i="6"/>
  <c r="U5" i="6" s="1"/>
  <c r="U9" i="6" s="1"/>
  <c r="AJ4" i="6"/>
  <c r="AJ5" i="6" s="1"/>
  <c r="AJ9" i="6" s="1"/>
  <c r="V4" i="6"/>
  <c r="V5" i="6" s="1"/>
  <c r="AB4" i="6"/>
  <c r="AB5" i="6" s="1"/>
  <c r="X4" i="6"/>
  <c r="X5" i="6" s="1"/>
  <c r="AE4" i="6"/>
  <c r="AE5" i="6" s="1"/>
  <c r="T17" i="2"/>
  <c r="AG4" i="6"/>
  <c r="AG5" i="6" s="1"/>
  <c r="O4" i="6"/>
  <c r="O5" i="6" s="1"/>
  <c r="AA4" i="6"/>
  <c r="AA5" i="6" s="1"/>
  <c r="W5" i="2" s="1"/>
  <c r="AI4" i="6"/>
  <c r="AI5" i="6" s="1"/>
  <c r="AI9" i="6" s="1"/>
  <c r="J19" i="2"/>
  <c r="H9" i="6"/>
  <c r="H10" i="6" s="1"/>
  <c r="F19" i="2"/>
  <c r="G19" i="2"/>
  <c r="P17" i="2"/>
  <c r="K19" i="2"/>
  <c r="AF17" i="2"/>
  <c r="Z17" i="2"/>
  <c r="S17" i="2"/>
  <c r="H9" i="11"/>
  <c r="D24" i="2" s="1"/>
  <c r="D19" i="2"/>
  <c r="V17" i="2"/>
  <c r="K61" i="10"/>
  <c r="K53" i="10"/>
  <c r="K39" i="10" s="1"/>
  <c r="L43" i="10"/>
  <c r="K59" i="10"/>
  <c r="K62" i="10"/>
  <c r="B74" i="8"/>
  <c r="B49" i="8"/>
  <c r="B52" i="8" s="1"/>
  <c r="B56" i="8" s="1"/>
  <c r="B59" i="8" s="1"/>
  <c r="B62" i="8" s="1"/>
  <c r="B65" i="8" s="1"/>
  <c r="B68" i="8" s="1"/>
  <c r="B71" i="8" s="1"/>
  <c r="AF19" i="2" l="1"/>
  <c r="AC19" i="2"/>
  <c r="AD19" i="2"/>
  <c r="Q19" i="2"/>
  <c r="L19" i="2"/>
  <c r="S19" i="2"/>
  <c r="U19" i="2"/>
  <c r="Z19" i="2"/>
  <c r="P19" i="2"/>
  <c r="J4" i="6"/>
  <c r="J5" i="6" s="1"/>
  <c r="F5" i="2" s="1"/>
  <c r="K17" i="4"/>
  <c r="V19" i="2"/>
  <c r="R19" i="2"/>
  <c r="N19" i="2"/>
  <c r="T19" i="2"/>
  <c r="J9" i="11"/>
  <c r="J10" i="11" s="1"/>
  <c r="F6" i="2"/>
  <c r="K21" i="9"/>
  <c r="K4" i="11" s="1"/>
  <c r="K5" i="11" s="1"/>
  <c r="E6" i="2"/>
  <c r="W19" i="2"/>
  <c r="I10" i="11"/>
  <c r="E24" i="2"/>
  <c r="I10" i="6"/>
  <c r="P9" i="11"/>
  <c r="L24" i="2" s="1"/>
  <c r="K4" i="6"/>
  <c r="K5" i="6" s="1"/>
  <c r="U10" i="11"/>
  <c r="L64" i="2" s="1"/>
  <c r="H6" i="2"/>
  <c r="Q6" i="2"/>
  <c r="S6" i="2"/>
  <c r="AJ9" i="11"/>
  <c r="AF24" i="2" s="1"/>
  <c r="Y9" i="11"/>
  <c r="Y10" i="11" s="1"/>
  <c r="P64" i="2" s="1"/>
  <c r="AA9" i="11"/>
  <c r="W24" i="2" s="1"/>
  <c r="AB6" i="2"/>
  <c r="K5" i="2"/>
  <c r="O9" i="6"/>
  <c r="K23" i="2" s="1"/>
  <c r="AC5" i="2"/>
  <c r="AG9" i="6"/>
  <c r="AG10" i="6" s="1"/>
  <c r="X29" i="2" s="1"/>
  <c r="AD9" i="11"/>
  <c r="AD10" i="11" s="1"/>
  <c r="U64" i="2" s="1"/>
  <c r="O5" i="2"/>
  <c r="S9" i="6"/>
  <c r="S10" i="6" s="1"/>
  <c r="J29" i="2" s="1"/>
  <c r="T9" i="6"/>
  <c r="P23" i="2" s="1"/>
  <c r="P5" i="2"/>
  <c r="T5" i="2"/>
  <c r="X9" i="6"/>
  <c r="X10" i="6" s="1"/>
  <c r="O29" i="2" s="1"/>
  <c r="Z9" i="6"/>
  <c r="V5" i="2"/>
  <c r="AA5" i="2"/>
  <c r="AE9" i="6"/>
  <c r="AE10" i="6" s="1"/>
  <c r="V29" i="2" s="1"/>
  <c r="AB9" i="6"/>
  <c r="X23" i="2" s="1"/>
  <c r="X5" i="2"/>
  <c r="V9" i="6"/>
  <c r="R23" i="2" s="1"/>
  <c r="R5" i="2"/>
  <c r="J5" i="2"/>
  <c r="N9" i="6"/>
  <c r="J23" i="2" s="1"/>
  <c r="AI9" i="11"/>
  <c r="AE24" i="2" s="1"/>
  <c r="P9" i="6"/>
  <c r="P10" i="6" s="1"/>
  <c r="G29" i="2" s="1"/>
  <c r="L9" i="6"/>
  <c r="H23" i="2" s="1"/>
  <c r="Z9" i="11"/>
  <c r="Z10" i="11" s="1"/>
  <c r="Q64" i="2" s="1"/>
  <c r="AE5" i="2"/>
  <c r="AA9" i="6"/>
  <c r="W23" i="2" s="1"/>
  <c r="AD9" i="6"/>
  <c r="Z23" i="2" s="1"/>
  <c r="P6" i="2"/>
  <c r="O6" i="2"/>
  <c r="X6" i="2"/>
  <c r="O9" i="11"/>
  <c r="K24" i="2" s="1"/>
  <c r="AE9" i="11"/>
  <c r="AA24" i="2" s="1"/>
  <c r="AG9" i="11"/>
  <c r="AG10" i="11" s="1"/>
  <c r="X64" i="2" s="1"/>
  <c r="W9" i="6"/>
  <c r="W10" i="6" s="1"/>
  <c r="N29" i="2" s="1"/>
  <c r="Q5" i="2"/>
  <c r="Y9" i="6"/>
  <c r="U23" i="2" s="1"/>
  <c r="AB5" i="2"/>
  <c r="AF5" i="2"/>
  <c r="D23" i="2"/>
  <c r="X9" i="11"/>
  <c r="T24" i="2" s="1"/>
  <c r="V9" i="11"/>
  <c r="V10" i="11" s="1"/>
  <c r="M64" i="2" s="1"/>
  <c r="N9" i="11"/>
  <c r="J24" i="2" s="1"/>
  <c r="AJ10" i="6"/>
  <c r="AA29" i="2" s="1"/>
  <c r="AF23" i="2"/>
  <c r="AI10" i="6"/>
  <c r="Z29" i="2" s="1"/>
  <c r="AE23" i="2"/>
  <c r="AH9" i="11"/>
  <c r="AD6" i="2"/>
  <c r="AH9" i="6"/>
  <c r="AD5" i="2"/>
  <c r="M5" i="2"/>
  <c r="Q9" i="6"/>
  <c r="H10" i="11"/>
  <c r="M6" i="2"/>
  <c r="Q9" i="11"/>
  <c r="I24" i="2"/>
  <c r="I6" i="2"/>
  <c r="AC9" i="6"/>
  <c r="Y5" i="2"/>
  <c r="Y6" i="2"/>
  <c r="AC9" i="11"/>
  <c r="I5" i="2"/>
  <c r="M9" i="6"/>
  <c r="R9" i="6"/>
  <c r="N5" i="2"/>
  <c r="N6" i="2"/>
  <c r="R9" i="11"/>
  <c r="Q23" i="2"/>
  <c r="U10" i="6"/>
  <c r="L29" i="2" s="1"/>
  <c r="AB24" i="2"/>
  <c r="AF10" i="11"/>
  <c r="W64" i="2" s="1"/>
  <c r="H24" i="2"/>
  <c r="L10" i="11"/>
  <c r="C64" i="2" s="1"/>
  <c r="O24" i="2"/>
  <c r="S10" i="11"/>
  <c r="J64" i="2" s="1"/>
  <c r="X24" i="2"/>
  <c r="AB10" i="11"/>
  <c r="S64" i="2" s="1"/>
  <c r="AB23" i="2"/>
  <c r="AF10" i="6"/>
  <c r="W29" i="2" s="1"/>
  <c r="P24" i="2"/>
  <c r="T10" i="11"/>
  <c r="K64" i="2" s="1"/>
  <c r="S24" i="2"/>
  <c r="W10" i="11"/>
  <c r="N64" i="2" s="1"/>
  <c r="L59" i="10"/>
  <c r="L62" i="10"/>
  <c r="L53" i="10"/>
  <c r="L39" i="10" s="1"/>
  <c r="L61" i="10"/>
  <c r="M43" i="10"/>
  <c r="J9" i="6" l="1"/>
  <c r="F24" i="2"/>
  <c r="K9" i="11"/>
  <c r="G24" i="2" s="1"/>
  <c r="G6" i="2"/>
  <c r="P10" i="11"/>
  <c r="G64" i="2" s="1"/>
  <c r="U24" i="2"/>
  <c r="AC23" i="2"/>
  <c r="V10" i="6"/>
  <c r="M29" i="2" s="1"/>
  <c r="AJ10" i="11"/>
  <c r="AA64" i="2" s="1"/>
  <c r="Z24" i="2"/>
  <c r="T10" i="6"/>
  <c r="K29" i="2" s="1"/>
  <c r="O10" i="6"/>
  <c r="F29" i="2" s="1"/>
  <c r="AA23" i="2"/>
  <c r="AA10" i="11"/>
  <c r="R64" i="2" s="1"/>
  <c r="N10" i="6"/>
  <c r="E29" i="2" s="1"/>
  <c r="T23" i="2"/>
  <c r="AB10" i="6"/>
  <c r="S29" i="2" s="1"/>
  <c r="O23" i="2"/>
  <c r="AI10" i="11"/>
  <c r="Z64" i="2" s="1"/>
  <c r="V23" i="2"/>
  <c r="Z10" i="6"/>
  <c r="Q29" i="2" s="1"/>
  <c r="L23" i="2"/>
  <c r="L10" i="6"/>
  <c r="C29" i="2" s="1"/>
  <c r="V24" i="2"/>
  <c r="AA10" i="6"/>
  <c r="R29" i="2" s="1"/>
  <c r="AD10" i="6"/>
  <c r="U29" i="2" s="1"/>
  <c r="N10" i="11"/>
  <c r="E64" i="2" s="1"/>
  <c r="O10" i="11"/>
  <c r="F64" i="2" s="1"/>
  <c r="AE10" i="11"/>
  <c r="V64" i="2" s="1"/>
  <c r="Y10" i="6"/>
  <c r="P29" i="2" s="1"/>
  <c r="AC24" i="2"/>
  <c r="S23" i="2"/>
  <c r="X10" i="11"/>
  <c r="O64" i="2" s="1"/>
  <c r="R24" i="2"/>
  <c r="AH10" i="6"/>
  <c r="Y29" i="2" s="1"/>
  <c r="AD23" i="2"/>
  <c r="AH10" i="11"/>
  <c r="Y64" i="2" s="1"/>
  <c r="AD24" i="2"/>
  <c r="Q10" i="11"/>
  <c r="H64" i="2" s="1"/>
  <c r="M24" i="2"/>
  <c r="M23" i="2"/>
  <c r="Q10" i="6"/>
  <c r="H29" i="2" s="1"/>
  <c r="I23" i="2"/>
  <c r="M10" i="6"/>
  <c r="D29" i="2" s="1"/>
  <c r="AC10" i="11"/>
  <c r="T64" i="2" s="1"/>
  <c r="Y24" i="2"/>
  <c r="N23" i="2"/>
  <c r="R10" i="6"/>
  <c r="I29" i="2" s="1"/>
  <c r="R10" i="11"/>
  <c r="I64" i="2" s="1"/>
  <c r="N24" i="2"/>
  <c r="Y23" i="2"/>
  <c r="AC10" i="6"/>
  <c r="T29" i="2" s="1"/>
  <c r="G5" i="2"/>
  <c r="K9" i="6"/>
  <c r="F23" i="2"/>
  <c r="J10" i="6"/>
  <c r="M59" i="10"/>
  <c r="M62" i="10"/>
  <c r="M61" i="10"/>
  <c r="M53" i="10"/>
  <c r="M39" i="10" s="1"/>
  <c r="N43" i="10"/>
  <c r="K10" i="11" l="1"/>
  <c r="K10" i="6"/>
  <c r="G23" i="2"/>
  <c r="N62" i="10"/>
  <c r="N61" i="10"/>
  <c r="N53" i="10"/>
  <c r="N39" i="10" s="1"/>
  <c r="O43" i="10"/>
  <c r="N59" i="10"/>
  <c r="O61" i="10" l="1"/>
  <c r="O53" i="10"/>
  <c r="O39" i="10" s="1"/>
  <c r="P43" i="10"/>
  <c r="O59" i="10"/>
  <c r="O62" i="10"/>
  <c r="P59" i="10" l="1"/>
  <c r="P62" i="10"/>
  <c r="P53" i="10"/>
  <c r="P39" i="10" s="1"/>
  <c r="P61" i="10"/>
  <c r="Q43" i="10"/>
  <c r="Q59" i="10" l="1"/>
  <c r="Q62" i="10"/>
  <c r="Q61" i="10"/>
  <c r="Q53" i="10"/>
  <c r="Q39" i="10" s="1"/>
  <c r="R43" i="10"/>
  <c r="R62" i="10" l="1"/>
  <c r="R61" i="10"/>
  <c r="R53" i="10"/>
  <c r="R39" i="10" s="1"/>
  <c r="S43" i="10"/>
  <c r="R59" i="10"/>
  <c r="S61" i="10" l="1"/>
  <c r="S53" i="10"/>
  <c r="S39" i="10" s="1"/>
  <c r="T43" i="10"/>
  <c r="S59" i="10"/>
  <c r="S62" i="10"/>
  <c r="T59" i="10" l="1"/>
  <c r="T62" i="10"/>
  <c r="T61" i="10"/>
  <c r="U43" i="10"/>
  <c r="T53" i="10"/>
  <c r="T39" i="10" s="1"/>
  <c r="U59" i="10" l="1"/>
  <c r="U62" i="10"/>
  <c r="U61" i="10"/>
  <c r="U53" i="10"/>
  <c r="U39" i="10" s="1"/>
  <c r="V43" i="10"/>
  <c r="V62" i="10" l="1"/>
  <c r="V61" i="10"/>
  <c r="V53" i="10"/>
  <c r="V39" i="10" s="1"/>
  <c r="W43" i="10"/>
  <c r="V59" i="10"/>
  <c r="W61" i="10" l="1"/>
  <c r="W53" i="10"/>
  <c r="W39" i="10" s="1"/>
  <c r="X43" i="10"/>
  <c r="W59" i="10"/>
  <c r="W62" i="10"/>
  <c r="X59" i="10" l="1"/>
  <c r="X62" i="10"/>
  <c r="X61" i="10"/>
  <c r="Y43" i="10"/>
  <c r="X53" i="10"/>
  <c r="X39" i="10" s="1"/>
  <c r="Y59" i="10" l="1"/>
  <c r="Y62" i="10"/>
  <c r="Y61" i="10"/>
  <c r="Y53" i="10"/>
  <c r="Y39" i="10" s="1"/>
  <c r="Z43" i="10"/>
  <c r="Z62" i="10" l="1"/>
  <c r="Z61" i="10"/>
  <c r="Z53" i="10"/>
  <c r="Z39" i="10" s="1"/>
  <c r="AA43" i="10"/>
  <c r="Z59" i="10"/>
  <c r="AA61" i="10" l="1"/>
  <c r="AA53" i="10"/>
  <c r="AA39" i="10" s="1"/>
  <c r="AB43" i="10"/>
  <c r="AA59" i="10"/>
  <c r="AA62" i="10"/>
  <c r="AB59" i="10" l="1"/>
  <c r="AB62" i="10"/>
  <c r="AB53" i="10"/>
  <c r="AB39" i="10" s="1"/>
  <c r="AB61" i="10"/>
  <c r="AC43" i="10"/>
  <c r="AC59" i="10" l="1"/>
  <c r="AC62" i="10"/>
  <c r="AC61" i="10"/>
  <c r="AC53" i="10"/>
  <c r="AC39" i="10" s="1"/>
  <c r="AD43" i="10"/>
  <c r="AD62" i="10" l="1"/>
  <c r="AD61" i="10"/>
  <c r="AD53" i="10"/>
  <c r="AD39" i="10" s="1"/>
  <c r="AE43" i="10"/>
  <c r="AD59" i="10"/>
  <c r="AE61" i="10" l="1"/>
  <c r="AE53" i="10"/>
  <c r="AE39" i="10" s="1"/>
  <c r="AF43" i="10"/>
  <c r="AE59" i="10"/>
  <c r="AE62" i="10"/>
  <c r="AF59" i="10" l="1"/>
  <c r="AF62" i="10"/>
  <c r="AF53" i="10"/>
  <c r="AF39" i="10" s="1"/>
  <c r="AF61" i="10"/>
  <c r="AG43" i="10"/>
  <c r="AG59" i="10" l="1"/>
  <c r="AG62" i="10"/>
  <c r="AG61" i="10"/>
  <c r="AG53" i="10"/>
  <c r="AG39" i="10" s="1"/>
  <c r="AH43" i="10"/>
  <c r="AH62" i="10" l="1"/>
  <c r="AH61" i="10"/>
  <c r="AH53" i="10"/>
  <c r="AH39" i="10" s="1"/>
  <c r="AI43" i="10"/>
  <c r="AH59" i="10"/>
  <c r="AI61" i="10" l="1"/>
  <c r="AI53" i="10"/>
  <c r="AI39" i="10" s="1"/>
  <c r="AJ43" i="10"/>
  <c r="AI59" i="10"/>
  <c r="AI62" i="10"/>
  <c r="AJ59" i="10" l="1"/>
  <c r="AJ62" i="10"/>
  <c r="AJ61" i="10"/>
  <c r="AJ53" i="10"/>
  <c r="AJ39" i="10" s="1"/>
</calcChain>
</file>

<file path=xl/comments1.xml><?xml version="1.0" encoding="utf-8"?>
<comments xmlns="http://schemas.openxmlformats.org/spreadsheetml/2006/main">
  <authors>
    <author>Author</author>
  </authors>
  <commentList>
    <comment ref="DW1" authorId="0" shapeId="0">
      <text>
        <r>
          <rPr>
            <b/>
            <sz val="9"/>
            <color rgb="FF000000"/>
            <rFont val="Arial"/>
            <family val="2"/>
          </rPr>
          <t xml:space="preserve">Author:
</t>
        </r>
        <r>
          <rPr>
            <sz val="9"/>
            <color rgb="FF000000"/>
            <rFont val="Arial"/>
            <family val="2"/>
          </rPr>
          <t>At year 126 this drops to 2%</t>
        </r>
      </text>
    </comment>
    <comment ref="V2" authorId="0" shapeId="0">
      <text>
        <r>
          <rPr>
            <sz val="9"/>
            <color rgb="FF000000"/>
            <rFont val="Arial"/>
            <family val="2"/>
          </rPr>
          <t>The original formulae assumed 80 whatever number was put here. The formulae in this sheet will take account of the number.</t>
        </r>
      </text>
    </comment>
    <comment ref="X2" authorId="0" shapeId="0">
      <text>
        <r>
          <rPr>
            <b/>
            <sz val="9"/>
            <color rgb="FF000000"/>
            <rFont val="Arial"/>
            <family val="2"/>
          </rPr>
          <t>Cells X2:CY2 contain a factor to calculate NPV based on variable discount rate - please do not adjust</t>
        </r>
      </text>
    </comment>
    <comment ref="CY2" authorId="0" shapeId="0">
      <text>
        <r>
          <rPr>
            <sz val="9"/>
            <color rgb="FF000000"/>
            <rFont val="Arial"/>
            <family val="2"/>
          </rPr>
          <t xml:space="preserve">Formula can be copied across to the right if appraisal period extends beyond 80 years
</t>
        </r>
      </text>
    </comment>
  </commentList>
</comments>
</file>

<file path=xl/comments2.xml><?xml version="1.0" encoding="utf-8"?>
<comments xmlns="http://schemas.openxmlformats.org/spreadsheetml/2006/main">
  <authors>
    <author>Author</author>
  </authors>
  <commentList>
    <comment ref="P21" authorId="0" shapeId="0">
      <text>
        <r>
          <rPr>
            <b/>
            <sz val="9"/>
            <color indexed="81"/>
            <rFont val="Tahoma"/>
            <family val="2"/>
          </rPr>
          <t>STW:</t>
        </r>
        <r>
          <rPr>
            <sz val="9"/>
            <color indexed="81"/>
            <rFont val="Tahoma"/>
            <family val="2"/>
          </rPr>
          <t xml:space="preserve"> 100% metering
</t>
        </r>
      </text>
    </comment>
    <comment ref="P60" authorId="0" shapeId="0">
      <text>
        <r>
          <rPr>
            <b/>
            <sz val="9"/>
            <color indexed="81"/>
            <rFont val="Tahoma"/>
            <family val="2"/>
          </rPr>
          <t>STW:</t>
        </r>
        <r>
          <rPr>
            <sz val="9"/>
            <color indexed="81"/>
            <rFont val="Tahoma"/>
            <family val="2"/>
          </rPr>
          <t xml:space="preserve"> 100% metering
</t>
        </r>
      </text>
    </comment>
  </commentList>
</comments>
</file>

<file path=xl/sharedStrings.xml><?xml version="1.0" encoding="utf-8"?>
<sst xmlns="http://schemas.openxmlformats.org/spreadsheetml/2006/main" count="4327" uniqueCount="891">
  <si>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</si>
  <si>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</si>
  <si>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</si>
  <si>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</si>
  <si>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</si>
  <si>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</si>
  <si>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</si>
  <si>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</si>
  <si>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</si>
  <si>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</si>
  <si>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</si>
  <si>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</si>
  <si>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</si>
  <si>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</si>
  <si>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</si>
  <si>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</si>
  <si>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</si>
  <si>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</si>
  <si>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</si>
  <si>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</si>
  <si>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</si>
  <si>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</si>
  <si>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</si>
  <si>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</si>
  <si>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</si>
  <si>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</si>
  <si>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</si>
  <si>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</si>
  <si>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</si>
  <si>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</si>
  <si>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</si>
  <si>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</si>
  <si>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</si>
  <si>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</si>
  <si>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Fixed and Variable costs, Net Present Value, AIC and AISC of all feasible options - confidential</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</si>
  <si>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</si>
  <si>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</si>
  <si>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</si>
  <si>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</si>
  <si>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</si>
  <si>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</si>
  <si>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</si>
  <si>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</si>
  <si>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</si>
  <si>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</si>
  <si>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11. Drought plan links graph</t>
  </si>
  <si>
    <t>Drought plan links graph</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</si>
  <si>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</si>
  <si>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</si>
  <si>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</si>
  <si>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</si>
  <si>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</si>
  <si>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</si>
  <si>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</si>
  <si>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</si>
  <si>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</si>
  <si>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</si>
  <si>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</si>
  <si>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</si>
  <si>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</si>
  <si>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</si>
  <si>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</si>
  <si>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</si>
  <si>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</si>
  <si>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</si>
  <si>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</si>
  <si>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</si>
  <si>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</si>
  <si>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</si>
  <si>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</si>
  <si>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</si>
  <si>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</si>
  <si>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</si>
  <si>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</si>
  <si>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</si>
  <si>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</si>
  <si>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</si>
  <si>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</si>
  <si>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</si>
  <si>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</si>
  <si>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</si>
  <si>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</si>
  <si>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</si>
  <si>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</si>
  <si>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</si>
  <si>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</si>
  <si>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</si>
  <si>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</si>
  <si>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</si>
  <si>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</si>
  <si>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</si>
  <si>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</si>
  <si>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</si>
  <si>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</si>
  <si>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</si>
  <si>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</si>
  <si>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</si>
  <si>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</si>
  <si>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</si>
  <si>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</si>
  <si>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</si>
  <si>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</si>
  <si>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</si>
  <si>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</si>
  <si>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</si>
  <si>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</si>
  <si>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</si>
  <si>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</si>
  <si>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</si>
  <si>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</si>
  <si>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</si>
  <si>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</si>
  <si>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</si>
  <si>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</si>
  <si>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</si>
  <si>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</si>
  <si>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</si>
  <si>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</si>
  <si>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</si>
  <si>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</si>
  <si>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</si>
  <si>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</si>
  <si>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</si>
  <si>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</si>
  <si>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</si>
  <si>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</si>
  <si>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</si>
  <si>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</si>
  <si>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</si>
  <si>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</si>
  <si>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</si>
  <si>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</si>
  <si>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</si>
  <si>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</si>
  <si>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</si>
  <si>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</si>
  <si>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</si>
  <si>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</si>
  <si>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</si>
  <si>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</si>
  <si>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</si>
  <si>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</si>
  <si>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</si>
  <si>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</si>
  <si>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</si>
  <si>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</si>
  <si>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</si>
  <si>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</si>
  <si>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</si>
  <si>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</si>
  <si>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</si>
  <si>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</si>
  <si>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</si>
  <si>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Potable water imported from:  None</t>
  </si>
  <si>
    <t>5BL</t>
  </si>
  <si>
    <t>Total raw water exported (raw exports and non potable uses)</t>
  </si>
  <si>
    <t>sum(5.1BL+5.2BL+...)</t>
  </si>
  <si>
    <t>5.1BL</t>
  </si>
  <si>
    <t>5.2BL+</t>
  </si>
  <si>
    <t>Raw water export to: None</t>
  </si>
  <si>
    <t>6BL</t>
  </si>
  <si>
    <t>Total potable water exported</t>
  </si>
  <si>
    <t>sum(6.1BL+6.2BL+6.3BL...)</t>
  </si>
  <si>
    <t>6.1BL+</t>
  </si>
  <si>
    <t>Potable water export to: None</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</si>
  <si>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</si>
  <si>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</si>
  <si>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</si>
  <si>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</si>
  <si>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</si>
  <si>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</si>
  <si>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</si>
  <si>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</si>
  <si>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</si>
  <si>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</si>
  <si>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</si>
  <si>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</si>
  <si>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</si>
  <si>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</si>
  <si>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</si>
  <si>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</si>
  <si>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</si>
  <si>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</si>
  <si>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</si>
  <si>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</si>
  <si>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</si>
  <si>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</si>
  <si>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</si>
  <si>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</si>
  <si>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</si>
  <si>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</si>
  <si>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</si>
  <si>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</si>
  <si>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</si>
  <si>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</si>
  <si>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</si>
  <si>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</si>
  <si>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</si>
  <si>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</si>
  <si>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</si>
  <si>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</si>
  <si>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</si>
  <si>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</si>
  <si>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</si>
  <si>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</si>
  <si>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</si>
  <si>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</si>
  <si>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</si>
  <si>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</si>
  <si>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</si>
  <si>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</si>
  <si>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</si>
  <si>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</si>
  <si>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</si>
  <si>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</si>
  <si>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</si>
  <si>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</si>
  <si>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</si>
  <si>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</si>
  <si>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</si>
  <si>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</si>
  <si>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</si>
  <si>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</si>
  <si>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</si>
  <si>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</si>
  <si>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</si>
  <si>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</si>
  <si>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</si>
  <si>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</si>
  <si>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</si>
  <si>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</si>
  <si>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</si>
  <si>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</si>
  <si>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</si>
  <si>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</si>
  <si>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</si>
  <si>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</si>
  <si>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</si>
  <si>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</si>
  <si>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</si>
  <si>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</si>
  <si>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</si>
  <si>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</si>
  <si>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</si>
  <si>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</si>
  <si>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</si>
  <si>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</si>
  <si>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</si>
  <si>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</si>
  <si>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</si>
  <si>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</si>
  <si>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</si>
  <si>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</si>
  <si>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</si>
  <si>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</si>
  <si>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</si>
  <si>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</si>
  <si>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</si>
  <si>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</si>
  <si>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</si>
  <si>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</si>
  <si>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</si>
  <si>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</si>
  <si>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</si>
  <si>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</si>
  <si>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</si>
  <si>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</si>
  <si>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</si>
  <si>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</si>
  <si>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</si>
  <si>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</si>
  <si>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</si>
  <si>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</si>
  <si>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</si>
  <si>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</si>
  <si>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</si>
  <si>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</si>
  <si>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</si>
  <si>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</si>
  <si>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</si>
  <si>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</si>
  <si>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</si>
  <si>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</si>
  <si>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</si>
  <si>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</si>
  <si>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</si>
  <si>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</si>
  <si>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</si>
  <si>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</si>
  <si>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</si>
  <si>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</si>
  <si>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</si>
  <si>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</si>
  <si>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</si>
  <si>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</si>
  <si>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</si>
  <si>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</si>
  <si>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</si>
  <si>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</si>
  <si>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</si>
  <si>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</si>
  <si>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</si>
  <si>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</si>
  <si>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</si>
  <si>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</si>
  <si>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</si>
  <si>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</si>
  <si>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</si>
  <si>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</si>
  <si>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</si>
  <si>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</si>
  <si>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</si>
  <si>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</si>
  <si>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</si>
  <si>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</si>
  <si>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</si>
  <si>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</si>
  <si>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</si>
  <si>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</si>
  <si>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</si>
  <si>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</si>
  <si>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</si>
  <si>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</si>
  <si>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</si>
  <si>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</si>
  <si>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</si>
  <si>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</si>
  <si>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</si>
  <si>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</si>
  <si>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</si>
  <si>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</si>
  <si>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</si>
  <si>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</si>
  <si>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</si>
  <si>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</si>
  <si>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</si>
  <si>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</si>
  <si>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</si>
  <si>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</si>
  <si>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</si>
  <si>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</si>
  <si>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</si>
  <si>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</si>
  <si>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</si>
  <si>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</si>
  <si>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</si>
  <si>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</si>
  <si>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</si>
  <si>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</si>
  <si>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</si>
  <si>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</si>
  <si>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</si>
  <si>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</si>
  <si>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</si>
  <si>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</si>
  <si>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</si>
  <si>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</si>
  <si>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</si>
  <si>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</si>
  <si>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</si>
  <si>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</si>
  <si>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</si>
  <si>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</si>
  <si>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</si>
  <si>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</si>
  <si>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</si>
  <si>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</si>
  <si>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</si>
  <si>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</si>
  <si>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</si>
  <si>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</si>
  <si>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</si>
  <si>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</si>
  <si>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</si>
  <si>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</si>
  <si>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</si>
  <si>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</si>
  <si>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</si>
  <si>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</si>
  <si>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</si>
  <si>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</si>
  <si>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</si>
  <si>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</si>
  <si>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</si>
  <si>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</si>
  <si>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</si>
  <si>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</si>
  <si>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</si>
  <si>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</si>
  <si>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</si>
  <si>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</si>
  <si>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</si>
  <si>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</si>
  <si>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</si>
  <si>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</si>
  <si>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</si>
  <si>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</si>
  <si>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</si>
  <si>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</si>
  <si>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</si>
  <si>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</si>
  <si>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</si>
  <si>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</si>
  <si>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</si>
  <si>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</si>
  <si>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</si>
  <si>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</si>
  <si>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</si>
  <si>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</si>
  <si>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</si>
  <si>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</si>
  <si>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</si>
  <si>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</si>
  <si>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</si>
  <si>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</si>
  <si>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</si>
  <si>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</si>
  <si>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</si>
  <si>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</si>
  <si>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</si>
  <si>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</si>
  <si>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</si>
  <si>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</si>
  <si>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</si>
  <si>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</si>
  <si>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</si>
  <si>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</si>
  <si>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</si>
  <si>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</si>
  <si>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</si>
  <si>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</si>
  <si>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</si>
  <si>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</si>
  <si>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</si>
  <si>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</si>
  <si>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</si>
  <si>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</si>
  <si>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</si>
  <si>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</si>
  <si>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</si>
  <si>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</si>
  <si>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</si>
  <si>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</si>
  <si>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</si>
  <si>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</si>
  <si>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</si>
  <si>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</si>
  <si>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</si>
  <si>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</si>
  <si>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</si>
  <si>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</si>
  <si>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</si>
  <si>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</si>
  <si>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</si>
  <si>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</si>
  <si>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</si>
  <si>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</si>
  <si>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</si>
  <si>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</si>
  <si>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</si>
  <si>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</si>
  <si>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</si>
  <si>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</si>
  <si>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</si>
  <si>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</si>
  <si>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</si>
  <si>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</si>
  <si>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</si>
  <si>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</si>
  <si>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</si>
  <si>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</si>
  <si>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</si>
  <si>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</si>
  <si>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</si>
  <si>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</si>
  <si>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</si>
  <si>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</si>
  <si>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</si>
  <si>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</si>
  <si>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</si>
  <si>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</si>
  <si>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</si>
  <si>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</si>
  <si>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</si>
  <si>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</si>
  <si>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</si>
  <si>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</si>
  <si>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</si>
  <si>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</si>
  <si>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</si>
  <si>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</si>
  <si>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</si>
  <si>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</si>
  <si>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</si>
  <si>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</si>
  <si>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</si>
  <si>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</si>
  <si>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</si>
  <si>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</si>
  <si>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</si>
  <si>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</si>
  <si>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</si>
  <si>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</si>
  <si>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</si>
  <si>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</si>
  <si>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</si>
  <si>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</si>
  <si>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</si>
  <si>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</si>
  <si>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</si>
  <si>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</si>
  <si>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58.5a</t>
  </si>
  <si>
    <t>Options to reduce raw water exports</t>
  </si>
  <si>
    <t>58.6a</t>
  </si>
  <si>
    <t>Options to reduce potable water exports</t>
  </si>
  <si>
    <t>58.7a</t>
  </si>
  <si>
    <t>Other options to increase Deployable Output</t>
  </si>
  <si>
    <t>59a</t>
  </si>
  <si>
    <t>59.1a</t>
  </si>
  <si>
    <t>Options to reduce Distribution Losses</t>
  </si>
  <si>
    <t>59.2a</t>
  </si>
  <si>
    <t>Options to reduce Distribution System Operating Use (DSOU) losses</t>
  </si>
  <si>
    <t>60a</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</si>
  <si>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</si>
  <si>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</si>
  <si>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</si>
  <si>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</si>
  <si>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</si>
  <si>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</si>
  <si>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</si>
  <si>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</si>
  <si>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</si>
  <si>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</si>
  <si>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</si>
  <si>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</si>
  <si>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</si>
  <si>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</si>
  <si>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</si>
  <si>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</si>
  <si>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</si>
  <si>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</si>
  <si>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</si>
  <si>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</si>
  <si>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</si>
  <si>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</si>
  <si>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</si>
  <si>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</si>
  <si>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</si>
  <si>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</si>
  <si>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</si>
  <si>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</si>
  <si>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</si>
  <si>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</si>
  <si>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</si>
  <si>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</si>
  <si>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</si>
  <si>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</si>
  <si>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</si>
  <si>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</si>
  <si>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</si>
  <si>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</si>
  <si>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</si>
  <si>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</si>
  <si>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</si>
  <si>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</si>
  <si>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</si>
  <si>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</si>
  <si>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</si>
  <si>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</si>
  <si>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</si>
  <si>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</si>
  <si>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</si>
  <si>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</si>
  <si>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</si>
  <si>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</si>
  <si>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</si>
  <si>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</si>
  <si>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</si>
  <si>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</si>
  <si>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</si>
  <si>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</si>
  <si>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</si>
  <si>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</si>
  <si>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</si>
  <si>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</si>
  <si>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</si>
  <si>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</si>
  <si>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</si>
  <si>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</si>
  <si>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</si>
  <si>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</si>
  <si>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</si>
  <si>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</si>
  <si>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</si>
  <si>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</si>
  <si>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</si>
  <si>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</si>
  <si>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</si>
  <si>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</si>
  <si>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</si>
  <si>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</si>
  <si>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</si>
  <si>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</si>
  <si>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</si>
  <si>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</si>
  <si>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</si>
  <si>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</si>
  <si>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</si>
  <si>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</si>
  <si>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</si>
  <si>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</si>
  <si>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</si>
  <si>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</si>
  <si>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</si>
  <si>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</si>
  <si>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</si>
  <si>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</si>
  <si>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</si>
  <si>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</si>
  <si>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</si>
  <si>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</si>
  <si>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</si>
  <si>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</si>
  <si>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</si>
  <si>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</si>
  <si>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</si>
  <si>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</si>
  <si>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</si>
  <si>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</si>
  <si>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</si>
  <si>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</si>
  <si>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</si>
  <si>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</si>
  <si>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</si>
  <si>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</si>
  <si>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</si>
  <si>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</si>
  <si>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</si>
  <si>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</si>
  <si>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</si>
  <si>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</si>
  <si>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</si>
  <si>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</si>
  <si>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</si>
  <si>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</si>
  <si>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</si>
  <si>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</si>
  <si>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</si>
  <si>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</si>
  <si>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</si>
  <si>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</si>
  <si>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</si>
  <si>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</si>
  <si>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</si>
  <si>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</si>
  <si>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</si>
  <si>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</si>
  <si>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</si>
  <si>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</si>
  <si>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</si>
  <si>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</si>
  <si>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</si>
  <si>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</si>
  <si>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</si>
  <si>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</si>
  <si>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</si>
  <si>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</si>
  <si>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</si>
  <si>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</si>
  <si>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</si>
  <si>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</si>
  <si>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</si>
  <si>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</si>
  <si>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</si>
  <si>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</si>
  <si>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</si>
  <si>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</si>
  <si>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</si>
  <si>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</si>
  <si>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</si>
  <si>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</si>
  <si>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</si>
  <si>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</si>
  <si>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</si>
  <si>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</si>
  <si>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</si>
  <si>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</si>
  <si>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</si>
  <si>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</si>
  <si>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</si>
  <si>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</si>
  <si>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</si>
  <si>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</si>
  <si>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</si>
  <si>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</si>
  <si>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</si>
  <si>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</si>
  <si>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</si>
  <si>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</si>
  <si>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</si>
  <si>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</si>
  <si>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</si>
  <si>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</si>
  <si>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</si>
  <si>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</si>
  <si>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</si>
  <si>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</si>
  <si>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</si>
  <si>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</si>
  <si>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</si>
  <si>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</si>
  <si>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</si>
  <si>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</si>
  <si>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</si>
  <si>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</si>
  <si>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</si>
  <si>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</si>
  <si>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</si>
  <si>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</si>
  <si>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</si>
  <si>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</si>
  <si>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</si>
  <si>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</si>
  <si>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</si>
  <si>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</si>
  <si>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</si>
  <si>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</si>
  <si>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</si>
  <si>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</si>
  <si>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</si>
  <si>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</si>
  <si>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</si>
  <si>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</si>
  <si>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</si>
  <si>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</si>
  <si>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</si>
  <si>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</si>
  <si>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</si>
  <si>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</si>
  <si>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</si>
  <si>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</si>
  <si>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</si>
  <si>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</si>
  <si>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n</t>
  </si>
  <si>
    <t>(1)</t>
  </si>
  <si>
    <t>(2)</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</si>
  <si>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</si>
  <si>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</si>
  <si>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</si>
  <si>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</si>
  <si>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</si>
  <si>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</si>
  <si>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</si>
  <si>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</si>
  <si>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</si>
  <si>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</si>
  <si>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</si>
  <si>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</si>
  <si>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</si>
  <si>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</si>
  <si>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</si>
  <si>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</si>
  <si>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</si>
  <si>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</si>
  <si>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</si>
  <si>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Severn Trent Water</t>
  </si>
  <si>
    <t>North Staffordshire</t>
  </si>
  <si>
    <t>2016-17</t>
  </si>
  <si>
    <t>Comments</t>
  </si>
  <si>
    <t>JG</t>
  </si>
  <si>
    <t>Marcus O'Kane</t>
  </si>
  <si>
    <t>24.66 One Year /
23.01 FiveYear</t>
  </si>
  <si>
    <t>Licence Data</t>
  </si>
  <si>
    <t>BHS04</t>
  </si>
  <si>
    <t>BHS09</t>
  </si>
  <si>
    <t>N</t>
  </si>
  <si>
    <t>BHS10</t>
  </si>
  <si>
    <t>Croxton BH output increase and transfer to Hob Hill DSR</t>
  </si>
  <si>
    <t>BHS13</t>
  </si>
  <si>
    <t>Croxton BH output increase and transfer to Hanchurch DSR</t>
  </si>
  <si>
    <t>BHS14</t>
  </si>
  <si>
    <t>Peckforton Group BHs rehabilitation and treatment enhancement</t>
  </si>
  <si>
    <t>GRD18</t>
  </si>
  <si>
    <t>New WTW on the River Weaver near Nantwich</t>
  </si>
  <si>
    <t>UNK01</t>
  </si>
  <si>
    <t>UNK03</t>
  </si>
  <si>
    <t>Tittesworth Reservoir capacity increase (Size A)</t>
  </si>
  <si>
    <t>DAM05</t>
  </si>
  <si>
    <t>Tittesworth Reservoir capacity increase (Size B)</t>
  </si>
  <si>
    <t>DAM06</t>
  </si>
  <si>
    <t>New WTW on the River Trent near Stafford, Staffordshire</t>
  </si>
  <si>
    <t>WTW29</t>
  </si>
  <si>
    <t>New WTW on the River Trent near Little Haywood supported by raw water augmentation of the River Trent</t>
  </si>
  <si>
    <t>WTW01</t>
  </si>
  <si>
    <t>Raw water import from CRT to Milford WTW</t>
  </si>
  <si>
    <t>RAW01</t>
  </si>
  <si>
    <t>Carsington reservoir to Tittesworth transfer solution</t>
  </si>
  <si>
    <t>RAW17</t>
  </si>
  <si>
    <t>New WTW on River Dove near Uttoxeter supported by Carsington reservoir and deploying to Stoke (Size A)</t>
  </si>
  <si>
    <t>GRD20</t>
  </si>
  <si>
    <t>New WTW on River Dove near Uttoxeter supported by Carsington reservoir and deploying to Stoke (Size B)</t>
  </si>
  <si>
    <t>GRD21</t>
  </si>
  <si>
    <t>Potable water import to Peckforton and North Staffs WRZ</t>
  </si>
  <si>
    <t>GRD13</t>
  </si>
  <si>
    <t>GRD11</t>
  </si>
  <si>
    <t>Improve Tittesworth WTW outputs during low raw water periods</t>
  </si>
  <si>
    <t>UNK07</t>
  </si>
  <si>
    <t>Financing costs</t>
  </si>
  <si>
    <t>No more than 3 in 100 Temporary Use Bans</t>
  </si>
  <si>
    <t>1887-89</t>
  </si>
  <si>
    <t>Severe historic drought</t>
  </si>
  <si>
    <t>1933-34</t>
  </si>
  <si>
    <t>1975-76</t>
  </si>
  <si>
    <t>1995-96</t>
  </si>
  <si>
    <t>TUBs last implemented</t>
  </si>
  <si>
    <t>1 in 200 yr 30-month (0.50% chance of occurance)</t>
  </si>
  <si>
    <t>1 in 300 yr  18-month (0.33% chance of occurance)</t>
  </si>
  <si>
    <t>1  in 500 yr 24-month (0.20% of chance of occurance)</t>
  </si>
  <si>
    <t>1 in 1000 yr 24-month (0.10% chance of occurance)</t>
  </si>
  <si>
    <t xml:space="preserve">
DO Modelling Assumptions- not using emergency storage, each drought event is modelled over a 95-year run with LoS at 1 in 33-years (1 TUBs and 1 NEUBs) for the Demand Restrictions Run. For the North Staffordshire WRZ demand restrictions are applied under TUBs at (5%) and NEUBs (an additional 5%). </t>
  </si>
  <si>
    <t xml:space="preserve">There is a drought permit on the River Churnet outlined in our drought plan with further information availble in the Churnet Drought Permit Environmental Assessment Report </t>
  </si>
  <si>
    <t xml:space="preserve">Under the 1 in 1000 year drought scenario DO in the North Staffs WRZ is severely reduced- DO is constrainted by Tittesworth Reservoir reaching emergency storage under both the no drought measures and demand restrictions scenarios. However, under the Churnet drought permit/order modelling scenario DO can be recovered. </t>
  </si>
  <si>
    <t xml:space="preserve">Drought scenarios selected from our drought library of 200 stochastic scenarios. The scenarios presented in the table provide a range of drought severities and durations for plausible events. See Appendix A9 of the dWRMP report for more information on their development. </t>
  </si>
  <si>
    <t>(6)</t>
  </si>
  <si>
    <t>List individual measures used in scenario e.g.
(1) Demand savings restrictions drought measure (TUBs 5% demand saving and NEUBs additional 5% demand saving assumed)
(2) Churnet Drought Permit/Order- reservoir compensation releases reduced to ease reservoir drawdown with increased compensation flows augmented with groundwater input
(6) No data entered in these cells- N/A for the WRZ</t>
  </si>
  <si>
    <t>Scenario 141</t>
  </si>
  <si>
    <t>Scenario 43</t>
  </si>
  <si>
    <t>Scenario 161</t>
  </si>
  <si>
    <t>9BL+ (6. Preferred scenario ref 60.1) +(6. Preferred scenario ref 58.4)</t>
  </si>
  <si>
    <t>Non potable water supplied to: None</t>
  </si>
  <si>
    <t>(7BL+8BL)-(10BL)</t>
  </si>
  <si>
    <t>7FP-(10FP)</t>
  </si>
  <si>
    <t xml:space="preserve">Unrestricted demand based on total vaule summed across all demand centres for the WRZ in our Aquator model restricted demand is based on the value reported for the unrestricted demand with a 5% reduction to account for an assumed 5% demand savings that could be realised through a TUB. 
</t>
  </si>
  <si>
    <t>Leakage Reduction</t>
  </si>
  <si>
    <t>Enhanced metering</t>
  </si>
  <si>
    <t>7BL+ 8BL+ (6. Preferred scenario ref 58.7) + (6. Preferred scenario ref 58.1)</t>
  </si>
  <si>
    <t>This line has been added to show the overall zonal benefit found from including scheme GRD18.  This is because the effect of WINEP 2 on the peckforton Control group was to split the overall NS zone.  This scheme keeps the zone together and therefore reduces the zonal DO drop by this value.</t>
  </si>
  <si>
    <t>Enhanced Metering</t>
  </si>
  <si>
    <t>This is a company wide decision, and the AIC reflects the company wide costs and demand benefits</t>
  </si>
  <si>
    <t>This is a company wide decision, and the AIC reflects the company wide costs and demand benefits for measured and unmeasured water efficiency programmes</t>
  </si>
  <si>
    <t>Swynnerton BHs asset and water treatment enhancements</t>
  </si>
  <si>
    <t>Elmhurst BH asset and water treatment enhancements</t>
  </si>
  <si>
    <t>Peckforton Group BHs asset and water treatment enhancements</t>
  </si>
  <si>
    <t>Options to reduce raw water losses and operational use</t>
  </si>
  <si>
    <t>DISTRIBUTION SIDE</t>
  </si>
  <si>
    <t>PRODUCTION SIDE</t>
  </si>
  <si>
    <t>Options to change volume delivered to measured non households</t>
  </si>
  <si>
    <t>Options to change volume delivered to unmeasured non households</t>
  </si>
  <si>
    <t>61.3a</t>
  </si>
  <si>
    <t>61.4a</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</si>
  <si>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</si>
  <si>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</si>
  <si>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</si>
  <si>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</si>
  <si>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</si>
  <si>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</si>
  <si>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</si>
  <si>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</si>
  <si>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</si>
  <si>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</si>
  <si>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</si>
  <si>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</si>
  <si>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</si>
  <si>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Modelled effect of WINEP3</t>
  </si>
  <si>
    <t>1st line assurance</t>
  </si>
  <si>
    <t>v11 - August 2016 integrating updates up to v15 - June 2018</t>
  </si>
  <si>
    <t>29.7BL</t>
  </si>
  <si>
    <t xml:space="preserve">Measured water efficiency savings </t>
  </si>
  <si>
    <t>30.7BL</t>
  </si>
  <si>
    <t xml:space="preserve">Unmeasured water efficiency savings </t>
  </si>
  <si>
    <t>1st line</t>
  </si>
  <si>
    <t>Initials</t>
  </si>
  <si>
    <t>30.7FP</t>
  </si>
  <si>
    <t>29.7FP</t>
  </si>
  <si>
    <t>Moved from 2025 to 2026/27 completion date at SOR. (S27).  This seams to be incorrect.  The data in the "Scenario Calc S23-27" show that date 2026  (Should be linked to the 25/26 year)</t>
  </si>
  <si>
    <t xml:space="preserve">Home water efficiency audits </t>
  </si>
  <si>
    <t>WE001</t>
  </si>
  <si>
    <t>Scenario 24</t>
  </si>
  <si>
    <t>EM001</t>
  </si>
  <si>
    <t>Active Leakage Control - Supply demand balance scenario</t>
  </si>
  <si>
    <t>ALC1</t>
  </si>
  <si>
    <t>2020/21</t>
  </si>
  <si>
    <t>Active Leakage Control - National Infrustructure commision scenario</t>
  </si>
  <si>
    <t>ALC2</t>
  </si>
  <si>
    <t xml:space="preserve">Home water efficiency checks </t>
  </si>
  <si>
    <t>Support WTW L from the River Weaver</t>
  </si>
  <si>
    <t>Site U to North Staffs WRZ transfer solution</t>
  </si>
  <si>
    <t>Improve Site L outputs during low raw water periods</t>
  </si>
  <si>
    <t>**STW</t>
  </si>
  <si>
    <t>Elmhurst BH asset enhancements and transfer to Site L</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</si>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</sst>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164" formatCode="yyyy\-yy"/>
    <numFmt numFmtId="165" formatCode="0.0"/>
    <numFmt numFmtId="166" formatCode="0.000"/>
    <numFmt numFmtId="167" formatCode="yyyy/yy"/>
    <numFmt numFmtId="168" formatCode="[$-809]General"/>
    <numFmt numFmtId="169" formatCode="[$-809]0.00%"/>
    <numFmt numFmtId="170" formatCode="[$-809]0"/>
    <numFmt numFmtId="171" formatCode="[$-809]0.00"/>
    <numFmt numFmtId="172" formatCode="#,##0.0"/>
    <numFmt numFmtId="173" formatCode="0.00000"/>
  </numFmts>
  <fonts count="75"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i/>
      <sz val="10"/>
      <name val="Arial"/>
      <family val="2"/>
    </font>
    <font>
      <b/>
      <sz val="18"/>
      <name val="Arial"/>
      <family val="2"/>
    </font>
    <font>
      <b/>
      <sz val="11"/>
      <color rgb="FF000000"/>
      <name val="Calibri"/>
      <family val="2"/>
    </font>
    <font>
      <sz val="10"/>
      <color theme="1"/>
      <name val="Arial"/>
      <family val="2"/>
    </font>
    <font>
      <b/>
      <sz val="10"/>
      <color rgb="FF000000"/>
      <name val="Arial"/>
      <family val="2"/>
    </font>
    <font>
      <sz val="12"/>
      <color rgb="FFFF0000"/>
      <name val="Arial"/>
      <family val="2"/>
    </font>
    <font>
      <sz val="12"/>
      <color theme="0"/>
      <name val="Arial"/>
      <family val="2"/>
    </font>
    <font>
      <b/>
      <sz val="10"/>
      <color rgb="FF00B050"/>
      <name val="Arial"/>
      <family val="2"/>
    </font>
    <font>
      <sz val="10"/>
      <color rgb="FF00B050"/>
      <name val="Arial"/>
      <family val="2"/>
    </font>
    <font>
      <b/>
      <sz val="11"/>
      <color rgb="FF000000"/>
      <name val="Arial"/>
      <family val="2"/>
    </font>
    <font>
      <b/>
      <sz val="10"/>
      <color theme="1"/>
      <name val="Arial"/>
      <family val="2"/>
    </font>
    <font>
      <u/>
      <sz val="11"/>
      <color theme="10"/>
      <name val="Calibri"/>
      <family val="2"/>
      <scheme val="minor"/>
    </font>
    <font>
      <sz val="10"/>
      <color rgb="FF000000"/>
      <name val="Arial"/>
      <family val="2"/>
    </font>
    <font>
      <b/>
      <sz val="14"/>
      <color rgb="FF000000"/>
      <name val="Arial"/>
      <family val="2"/>
    </font>
    <font>
      <sz val="10"/>
      <color rgb="FF808080"/>
      <name val="Arial"/>
      <family val="2"/>
    </font>
    <font>
      <sz val="12"/>
      <color rgb="FF000000"/>
      <name val="Arial"/>
      <family val="2"/>
    </font>
    <font>
      <sz val="14"/>
      <color rgb="FF000000"/>
      <name val="Arial"/>
      <family val="2"/>
    </font>
    <font>
      <sz val="11"/>
      <color rgb="FF000000"/>
      <name val="Arial"/>
      <family val="2"/>
    </font>
    <font>
      <sz val="11"/>
      <color theme="1"/>
      <name val="Arial"/>
      <family val="2"/>
    </font>
    <font>
      <sz val="10"/>
      <color rgb="FFBFBFBF"/>
      <name val="Arial"/>
      <family val="2"/>
    </font>
    <font>
      <b/>
      <sz val="14"/>
      <color rgb="FF808080"/>
      <name val="Arial"/>
      <family val="2"/>
    </font>
    <font>
      <b/>
      <sz val="10"/>
      <color rgb="FFFF0000"/>
      <name val="Arial"/>
      <family val="2"/>
    </font>
    <font>
      <b/>
      <sz val="10"/>
      <color rgb="FF969696"/>
      <name val="Arial"/>
      <family val="2"/>
    </font>
    <font>
      <sz val="10"/>
      <color rgb="FFC0C0C0"/>
      <name val="Arial"/>
      <family val="2"/>
    </font>
    <font>
      <b/>
      <sz val="12"/>
      <color rgb="FF000000"/>
      <name val="Arial"/>
      <family val="2"/>
    </font>
    <font>
      <sz val="10"/>
      <color rgb="FFFFFFFF"/>
      <name val="Arial"/>
      <family val="2"/>
    </font>
    <font>
      <b/>
      <sz val="9"/>
      <color rgb="FF000000"/>
      <name val="Arial"/>
      <family val="2"/>
    </font>
    <font>
      <sz val="9"/>
      <color rgb="FF000000"/>
      <name val="Arial"/>
      <family val="2"/>
    </font>
    <font>
      <b/>
      <sz val="12"/>
      <color theme="1"/>
      <name val="Arial"/>
      <family val="2"/>
    </font>
    <font>
      <sz val="11"/>
      <color indexed="55"/>
      <name val="Arial"/>
      <family val="2"/>
    </font>
    <font>
      <sz val="10"/>
      <color theme="1" tint="0.499984740745262"/>
      <name val="Arial"/>
      <family val="2"/>
    </font>
    <font>
      <b/>
      <sz val="9"/>
      <color indexed="81"/>
      <name val="Tahoma"/>
      <family val="2"/>
    </font>
    <font>
      <sz val="9"/>
      <color indexed="81"/>
      <name val="Tahoma"/>
      <family val="2"/>
    </font>
    <font>
      <sz val="11"/>
      <color theme="1"/>
      <name val="Calibri"/>
      <family val="2"/>
    </font>
    <font>
      <sz val="12"/>
      <color theme="1"/>
      <name val="Arial"/>
      <family val="2"/>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bgColor rgb="FF000000"/>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9" tint="0.59999389629810485"/>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808080"/>
      </right>
      <top/>
      <bottom style="thin">
        <color rgb="FF808080"/>
      </bottom>
      <diagonal/>
    </border>
    <border>
      <left style="thin">
        <color rgb="FF000000"/>
      </left>
      <right/>
      <top/>
      <bottom style="thin">
        <color rgb="FF000000"/>
      </bottom>
      <diagonal/>
    </border>
  </borders>
  <cellStyleXfs count="19">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1" fillId="0" borderId="0" applyNumberFormat="0" applyFill="0" applyBorder="0" applyAlignment="0" applyProtection="0"/>
    <xf numFmtId="0" fontId="2" fillId="0" borderId="0"/>
    <xf numFmtId="168" fontId="52" fillId="0" borderId="0"/>
    <xf numFmtId="168" fontId="55" fillId="0" borderId="0"/>
    <xf numFmtId="0" fontId="58" fillId="0" borderId="0"/>
    <xf numFmtId="44" fontId="58" fillId="0" borderId="0" applyFont="0" applyFill="0" applyBorder="0" applyAlignment="0" applyProtection="0"/>
    <xf numFmtId="0" fontId="2" fillId="0" borderId="0"/>
    <xf numFmtId="168" fontId="55" fillId="0" borderId="0"/>
    <xf numFmtId="0" fontId="1" fillId="0" borderId="0"/>
    <xf numFmtId="0" fontId="74" fillId="0" borderId="0"/>
  </cellStyleXfs>
  <cellXfs count="1101">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0" fontId="9" fillId="0" borderId="6" xfId="3" applyFont="1" applyFill="1" applyBorder="1" applyAlignment="1" applyProtection="1">
      <alignment horizontal="left"/>
      <protection locked="0"/>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2" borderId="35" xfId="1" applyFont="1" applyFill="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0"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3"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4"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4"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0" fillId="0" borderId="54"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4" xfId="1" applyFont="1" applyFill="1" applyBorder="1" applyAlignment="1" applyProtection="1">
      <alignment horizontal="center" vertical="center"/>
      <protection locked="0"/>
    </xf>
    <xf numFmtId="0" fontId="12" fillId="0" borderId="54"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4" xfId="1" applyFont="1" applyFill="1" applyBorder="1" applyAlignment="1" applyProtection="1">
      <alignment horizontal="center" vertical="center"/>
    </xf>
    <xf numFmtId="0" fontId="12" fillId="6" borderId="54" xfId="1" applyFont="1" applyFill="1" applyBorder="1" applyAlignment="1" applyProtection="1">
      <alignment horizontal="center"/>
      <protection locked="0"/>
    </xf>
    <xf numFmtId="0" fontId="40" fillId="0" borderId="54" xfId="1" applyFont="1" applyFill="1" applyBorder="1" applyAlignment="1" applyProtection="1">
      <alignment horizontal="center" wrapText="1"/>
    </xf>
    <xf numFmtId="0" fontId="12" fillId="0" borderId="54"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4"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0" xfId="1" applyFont="1" applyBorder="1" applyAlignment="1" applyProtection="1">
      <alignment horizontal="center" vertical="center" wrapText="1"/>
      <protection locked="0"/>
    </xf>
    <xf numFmtId="49" fontId="8" fillId="0" borderId="53"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49" fontId="16" fillId="2" borderId="0" xfId="1" applyNumberFormat="1" applyFont="1" applyFill="1" applyBorder="1" applyProtection="1">
      <protection locked="0"/>
    </xf>
    <xf numFmtId="0" fontId="40" fillId="2" borderId="6" xfId="1" applyFont="1" applyFill="1" applyBorder="1" applyAlignment="1" applyProtection="1">
      <alignment horizontal="center" vertical="center"/>
      <protection locked="0"/>
    </xf>
    <xf numFmtId="2" fontId="21" fillId="5" borderId="62"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2"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2" fontId="12" fillId="4" borderId="36" xfId="1" applyNumberFormat="1" applyFont="1" applyFill="1" applyBorder="1" applyAlignment="1" applyProtection="1">
      <alignment horizontal="center" vertical="center"/>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4" borderId="36" xfId="1" applyFont="1" applyFill="1" applyBorder="1" applyAlignment="1" applyProtection="1">
      <alignment horizontal="center" vertical="center"/>
      <protection locked="0"/>
    </xf>
    <xf numFmtId="0" fontId="21" fillId="5"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wrapText="1"/>
    </xf>
    <xf numFmtId="0" fontId="43" fillId="0" borderId="0" xfId="0" applyFont="1"/>
    <xf numFmtId="0" fontId="44" fillId="7" borderId="53" xfId="1" applyFont="1" applyFill="1" applyBorder="1" applyAlignment="1">
      <alignment horizontal="center" wrapText="1"/>
    </xf>
    <xf numFmtId="0" fontId="27" fillId="7" borderId="80" xfId="1" applyFont="1" applyFill="1" applyBorder="1" applyAlignment="1">
      <alignment horizontal="center" vertical="center" wrapText="1"/>
    </xf>
    <xf numFmtId="0" fontId="27" fillId="7" borderId="60" xfId="1" applyFont="1" applyFill="1" applyBorder="1" applyAlignment="1">
      <alignment horizontal="center" vertical="center" wrapText="1"/>
    </xf>
    <xf numFmtId="0" fontId="44" fillId="7" borderId="58" xfId="1" applyFont="1" applyFill="1" applyBorder="1" applyAlignment="1">
      <alignment vertical="center" wrapText="1"/>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4"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0" fontId="12" fillId="6" borderId="39" xfId="1" applyFont="1" applyFill="1" applyBorder="1" applyAlignment="1" applyProtection="1">
      <alignment vertical="center" wrapText="1"/>
    </xf>
    <xf numFmtId="2" fontId="12" fillId="0" borderId="50" xfId="1" applyNumberFormat="1" applyFont="1" applyFill="1" applyBorder="1" applyAlignment="1" applyProtection="1">
      <alignment horizontal="center" vertical="center"/>
      <protection locked="0"/>
    </xf>
    <xf numFmtId="0" fontId="12" fillId="0" borderId="48" xfId="1" applyFont="1" applyFill="1" applyBorder="1" applyAlignment="1" applyProtection="1">
      <alignment horizontal="center" vertical="center"/>
      <protection locked="0"/>
    </xf>
    <xf numFmtId="2" fontId="21" fillId="5" borderId="51" xfId="1" applyNumberFormat="1" applyFont="1" applyFill="1" applyBorder="1" applyAlignment="1" applyProtection="1">
      <alignment horizontal="center" vertical="center"/>
      <protection locked="0"/>
    </xf>
    <xf numFmtId="2" fontId="12" fillId="0" borderId="48" xfId="1" applyNumberFormat="1" applyFont="1" applyFill="1" applyBorder="1" applyAlignment="1" applyProtection="1">
      <alignment horizontal="center" vertical="center"/>
      <protection locked="0"/>
    </xf>
    <xf numFmtId="0" fontId="27" fillId="2" borderId="8" xfId="1" applyFont="1" applyFill="1" applyBorder="1" applyAlignment="1" applyProtection="1">
      <alignment horizontal="left" vertical="center" wrapText="1"/>
      <protection locked="0"/>
    </xf>
    <xf numFmtId="0" fontId="27" fillId="2" borderId="0" xfId="1" applyFont="1" applyFill="1" applyBorder="1" applyAlignment="1" applyProtection="1">
      <alignment wrapText="1"/>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12" fillId="0" borderId="8" xfId="1" applyFont="1" applyFill="1" applyBorder="1" applyAlignment="1" applyProtection="1">
      <alignment horizontal="center" vertical="center"/>
    </xf>
    <xf numFmtId="2" fontId="21" fillId="5" borderId="36" xfId="1" applyNumberFormat="1" applyFont="1" applyFill="1" applyBorder="1" applyAlignment="1" applyProtection="1">
      <alignment horizontal="center" vertical="center"/>
      <protection locked="0"/>
    </xf>
    <xf numFmtId="0" fontId="21" fillId="5" borderId="6" xfId="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1" xfId="1" applyFont="1" applyFill="1" applyBorder="1" applyAlignment="1" applyProtection="1">
      <alignment horizontal="center" vertical="center"/>
    </xf>
    <xf numFmtId="0" fontId="12" fillId="0" borderId="58" xfId="1" applyFont="1" applyFill="1" applyBorder="1" applyAlignment="1" applyProtection="1">
      <alignment horizontal="center" vertical="center"/>
      <protection locked="0"/>
    </xf>
    <xf numFmtId="0" fontId="12" fillId="4" borderId="58" xfId="1" applyFont="1" applyFill="1" applyBorder="1" applyAlignment="1" applyProtection="1">
      <alignment horizontal="center" vertical="center"/>
      <protection locked="0"/>
    </xf>
    <xf numFmtId="0" fontId="21" fillId="5" borderId="58" xfId="1" applyFont="1" applyFill="1" applyBorder="1" applyAlignment="1" applyProtection="1">
      <alignment horizontal="center" vertical="center"/>
      <protection locked="0"/>
    </xf>
    <xf numFmtId="0" fontId="12" fillId="0" borderId="59" xfId="1" applyFont="1" applyFill="1" applyBorder="1" applyAlignment="1" applyProtection="1">
      <alignment horizontal="center" vertical="center"/>
      <protection locked="0"/>
    </xf>
    <xf numFmtId="0" fontId="45" fillId="0" borderId="0" xfId="3" applyFont="1" applyBorder="1" applyProtection="1"/>
    <xf numFmtId="0" fontId="8" fillId="0" borderId="38" xfId="1" applyFont="1" applyFill="1" applyBorder="1" applyAlignment="1" applyProtection="1">
      <alignment horizontal="right"/>
    </xf>
    <xf numFmtId="0" fontId="46"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6" xfId="1" applyFont="1" applyFill="1" applyBorder="1" applyAlignment="1">
      <alignment horizontal="center" vertical="center"/>
    </xf>
    <xf numFmtId="0" fontId="42" fillId="10" borderId="49" xfId="1" applyFont="1" applyFill="1" applyBorder="1" applyAlignment="1">
      <alignment horizontal="left" vertical="center"/>
    </xf>
    <xf numFmtId="0" fontId="2" fillId="10" borderId="73" xfId="1" applyFont="1" applyFill="1" applyBorder="1" applyAlignment="1">
      <alignment horizontal="center" vertical="center"/>
    </xf>
    <xf numFmtId="0" fontId="2" fillId="10" borderId="85" xfId="1" applyFont="1" applyFill="1" applyBorder="1" applyAlignment="1">
      <alignment horizontal="center" vertical="center"/>
    </xf>
    <xf numFmtId="0" fontId="42" fillId="10" borderId="74" xfId="1" applyFont="1" applyFill="1" applyBorder="1" applyAlignment="1">
      <alignment horizontal="left" vertical="center"/>
    </xf>
    <xf numFmtId="49" fontId="2" fillId="0" borderId="6" xfId="1" applyNumberFormat="1" applyFont="1" applyFill="1" applyBorder="1" applyAlignment="1" applyProtection="1">
      <alignment horizontal="left" vertical="center" wrapText="1"/>
      <protection locked="0"/>
    </xf>
    <xf numFmtId="14" fontId="0" fillId="0" borderId="0" xfId="0" applyNumberFormat="1"/>
    <xf numFmtId="0" fontId="8" fillId="0" borderId="0" xfId="1" applyFont="1" applyFill="1" applyBorder="1" applyAlignment="1" applyProtection="1">
      <alignment horizontal="center" vertical="center" wrapText="1"/>
      <protection locked="0"/>
    </xf>
    <xf numFmtId="14" fontId="43" fillId="0" borderId="0" xfId="0" applyNumberFormat="1" applyFont="1"/>
    <xf numFmtId="0" fontId="2" fillId="6" borderId="36" xfId="1" applyFont="1" applyFill="1" applyBorder="1" applyAlignment="1" applyProtection="1">
      <alignment horizontal="center" vertical="center" wrapText="1"/>
      <protection locked="0"/>
    </xf>
    <xf numFmtId="0" fontId="5" fillId="0" borderId="0" xfId="2" applyAlignment="1" applyProtection="1"/>
    <xf numFmtId="2" fontId="2" fillId="0" borderId="6" xfId="1" applyNumberFormat="1" applyFont="1" applyFill="1" applyBorder="1" applyAlignment="1" applyProtection="1">
      <alignment horizontal="center" vertical="center" wrapText="1"/>
      <protection locked="0"/>
    </xf>
    <xf numFmtId="0" fontId="0" fillId="0" borderId="0" xfId="0" applyAlignment="1">
      <alignment wrapText="1"/>
    </xf>
    <xf numFmtId="0" fontId="0" fillId="11" borderId="0" xfId="0" applyFill="1"/>
    <xf numFmtId="0" fontId="43" fillId="11" borderId="0" xfId="0" applyFont="1" applyFill="1"/>
    <xf numFmtId="0" fontId="27" fillId="12" borderId="80" xfId="1" applyFont="1" applyFill="1" applyBorder="1" applyAlignment="1">
      <alignment horizontal="center" vertical="center" wrapText="1"/>
    </xf>
    <xf numFmtId="0" fontId="27" fillId="12" borderId="60" xfId="1" applyFont="1" applyFill="1" applyBorder="1" applyAlignment="1">
      <alignment horizontal="center" vertical="center" wrapText="1"/>
    </xf>
    <xf numFmtId="0" fontId="2" fillId="7" borderId="62" xfId="1" applyFont="1" applyFill="1" applyBorder="1" applyAlignment="1">
      <alignment horizontal="center" vertical="center"/>
    </xf>
    <xf numFmtId="0" fontId="2" fillId="7" borderId="63" xfId="1" applyFont="1" applyFill="1" applyBorder="1" applyAlignment="1">
      <alignment horizontal="center" vertical="center" wrapText="1"/>
    </xf>
    <xf numFmtId="0" fontId="2" fillId="7" borderId="61" xfId="1" applyFont="1" applyFill="1" applyBorder="1" applyAlignment="1">
      <alignment horizontal="center" vertical="center" wrapText="1"/>
    </xf>
    <xf numFmtId="0" fontId="2" fillId="7" borderId="62" xfId="1" applyFont="1" applyFill="1" applyBorder="1" applyAlignment="1">
      <alignment horizontal="center" vertical="center" wrapText="1"/>
    </xf>
    <xf numFmtId="0" fontId="2" fillId="7" borderId="63" xfId="1" applyFont="1" applyFill="1" applyBorder="1" applyAlignment="1">
      <alignment horizontal="center" vertical="center"/>
    </xf>
    <xf numFmtId="0" fontId="27" fillId="12" borderId="68" xfId="1" applyFont="1" applyFill="1" applyBorder="1" applyAlignment="1">
      <alignment horizontal="center" vertical="center"/>
    </xf>
    <xf numFmtId="0" fontId="27" fillId="12" borderId="56" xfId="1" applyFont="1" applyFill="1" applyBorder="1" applyAlignment="1">
      <alignment horizontal="center" vertical="center"/>
    </xf>
    <xf numFmtId="0" fontId="2" fillId="0" borderId="36" xfId="1" applyFont="1" applyFill="1" applyBorder="1" applyAlignment="1">
      <alignment horizontal="center" vertical="center"/>
    </xf>
    <xf numFmtId="10" fontId="2" fillId="0" borderId="36" xfId="1" applyNumberFormat="1" applyFont="1" applyFill="1" applyBorder="1" applyAlignment="1">
      <alignment horizontal="center" vertical="center" wrapText="1"/>
    </xf>
    <xf numFmtId="0" fontId="2" fillId="7" borderId="41" xfId="1" applyFont="1" applyFill="1" applyBorder="1" applyAlignment="1">
      <alignment horizontal="center" vertical="center"/>
    </xf>
    <xf numFmtId="0" fontId="2" fillId="7" borderId="64" xfId="1" applyFont="1" applyFill="1" applyBorder="1" applyAlignment="1">
      <alignment horizontal="center" vertical="center" wrapText="1"/>
    </xf>
    <xf numFmtId="0" fontId="2" fillId="0" borderId="36" xfId="1" quotePrefix="1" applyFont="1" applyFill="1" applyBorder="1" applyAlignment="1">
      <alignment horizontal="center" vertical="center"/>
    </xf>
    <xf numFmtId="165" fontId="2" fillId="0" borderId="6" xfId="1" applyNumberFormat="1" applyFont="1" applyFill="1" applyBorder="1" applyAlignment="1">
      <alignment horizontal="center" vertical="center"/>
    </xf>
    <xf numFmtId="14" fontId="50" fillId="0" borderId="0" xfId="0" applyNumberFormat="1" applyFont="1" applyAlignment="1">
      <alignment vertical="center"/>
    </xf>
    <xf numFmtId="0" fontId="50" fillId="0" borderId="0" xfId="0" applyFont="1" applyAlignment="1">
      <alignment vertical="center"/>
    </xf>
    <xf numFmtId="0" fontId="50" fillId="0" borderId="0" xfId="0" applyFont="1" applyAlignment="1">
      <alignment vertical="center" wrapText="1"/>
    </xf>
    <xf numFmtId="0" fontId="51" fillId="0" borderId="0" xfId="9" applyAlignment="1">
      <alignment wrapText="1"/>
    </xf>
    <xf numFmtId="0" fontId="2" fillId="7" borderId="6" xfId="1" applyFont="1" applyFill="1" applyBorder="1" applyAlignment="1">
      <alignment horizontal="center" vertical="center"/>
    </xf>
    <xf numFmtId="0" fontId="2" fillId="7" borderId="50" xfId="1" applyFont="1" applyFill="1" applyBorder="1" applyAlignment="1">
      <alignment horizontal="center" vertical="center" wrapText="1"/>
    </xf>
    <xf numFmtId="0" fontId="43" fillId="0" borderId="0" xfId="0" applyFont="1" applyAlignment="1">
      <alignment wrapText="1"/>
    </xf>
    <xf numFmtId="0" fontId="2" fillId="0" borderId="48" xfId="1" applyFont="1" applyFill="1" applyBorder="1" applyAlignment="1">
      <alignment horizontal="center" vertical="center"/>
    </xf>
    <xf numFmtId="165" fontId="2" fillId="0" borderId="74"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0"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2" xfId="1" applyFont="1" applyFill="1" applyBorder="1" applyAlignment="1">
      <alignment horizontal="center" vertical="center" wrapText="1"/>
    </xf>
    <xf numFmtId="0" fontId="2" fillId="0" borderId="63" xfId="1" applyFont="1" applyFill="1" applyBorder="1" applyAlignment="1">
      <alignment horizontal="center" vertical="center"/>
    </xf>
    <xf numFmtId="165" fontId="2" fillId="0" borderId="61" xfId="1" applyNumberFormat="1" applyFont="1" applyFill="1" applyBorder="1" applyAlignment="1">
      <alignment horizontal="center" vertical="center"/>
    </xf>
    <xf numFmtId="0" fontId="2" fillId="0" borderId="62" xfId="1" quotePrefix="1" applyFont="1" applyFill="1" applyBorder="1" applyAlignment="1">
      <alignment horizontal="center" vertical="center"/>
    </xf>
    <xf numFmtId="165" fontId="2" fillId="0" borderId="62" xfId="1" applyNumberFormat="1" applyFont="1" applyFill="1" applyBorder="1" applyAlignment="1">
      <alignment horizontal="center" vertical="center"/>
    </xf>
    <xf numFmtId="165" fontId="2" fillId="11" borderId="63" xfId="1" applyNumberFormat="1" applyFont="1" applyFill="1" applyBorder="1" applyAlignment="1">
      <alignment horizontal="center" vertical="center"/>
    </xf>
    <xf numFmtId="165" fontId="2" fillId="0" borderId="81" xfId="1" applyNumberFormat="1" applyFont="1" applyFill="1" applyBorder="1" applyAlignment="1">
      <alignment horizontal="center" vertical="center"/>
    </xf>
    <xf numFmtId="0" fontId="2" fillId="12" borderId="62" xfId="1" applyFont="1" applyFill="1" applyBorder="1" applyAlignment="1">
      <alignment horizontal="center" vertical="center" wrapText="1"/>
    </xf>
    <xf numFmtId="0" fontId="2" fillId="12" borderId="62" xfId="1" applyFont="1" applyFill="1" applyBorder="1" applyAlignment="1">
      <alignment horizontal="center" vertical="center"/>
    </xf>
    <xf numFmtId="0" fontId="2" fillId="12" borderId="51" xfId="1" applyFont="1" applyFill="1" applyBorder="1" applyAlignment="1">
      <alignment horizontal="center" vertical="center" wrapText="1"/>
    </xf>
    <xf numFmtId="0" fontId="2" fillId="12" borderId="56" xfId="1" applyFont="1" applyFill="1" applyBorder="1" applyAlignment="1">
      <alignment horizontal="center" vertical="center"/>
    </xf>
    <xf numFmtId="1" fontId="2" fillId="12" borderId="41" xfId="1" applyNumberFormat="1" applyFont="1" applyFill="1" applyBorder="1" applyAlignment="1">
      <alignment horizontal="center" vertical="center" wrapText="1"/>
    </xf>
    <xf numFmtId="1" fontId="2" fillId="12" borderId="41" xfId="1" applyNumberFormat="1" applyFont="1" applyFill="1" applyBorder="1" applyAlignment="1">
      <alignment horizontal="center" vertical="center"/>
    </xf>
    <xf numFmtId="1" fontId="2" fillId="12" borderId="6" xfId="1" applyNumberFormat="1" applyFont="1" applyFill="1" applyBorder="1" applyAlignment="1">
      <alignment horizontal="center" vertical="center" wrapText="1"/>
    </xf>
    <xf numFmtId="1" fontId="2" fillId="12" borderId="6" xfId="1" applyNumberFormat="1" applyFont="1" applyFill="1" applyBorder="1" applyAlignment="1">
      <alignment horizontal="center" vertical="center"/>
    </xf>
    <xf numFmtId="1" fontId="2" fillId="11" borderId="36" xfId="1" quotePrefix="1" applyNumberFormat="1" applyFont="1" applyFill="1" applyBorder="1" applyAlignment="1">
      <alignment horizontal="center" vertical="center" wrapText="1"/>
    </xf>
    <xf numFmtId="1" fontId="2" fillId="11" borderId="36" xfId="1" applyNumberFormat="1" applyFont="1" applyFill="1" applyBorder="1" applyAlignment="1">
      <alignment horizontal="center" vertical="center"/>
    </xf>
    <xf numFmtId="1" fontId="2" fillId="11" borderId="6" xfId="1" applyNumberFormat="1" applyFont="1" applyFill="1" applyBorder="1" applyAlignment="1">
      <alignment horizontal="center" vertical="center"/>
    </xf>
    <xf numFmtId="1" fontId="2" fillId="11" borderId="58" xfId="1" quotePrefix="1" applyNumberFormat="1" applyFont="1" applyFill="1" applyBorder="1" applyAlignment="1">
      <alignment horizontal="center" vertical="center" wrapText="1"/>
    </xf>
    <xf numFmtId="1" fontId="2" fillId="11" borderId="62" xfId="1" applyNumberFormat="1" applyFont="1" applyFill="1" applyBorder="1" applyAlignment="1">
      <alignment horizontal="center" vertical="center"/>
    </xf>
    <xf numFmtId="1" fontId="2" fillId="12" borderId="69" xfId="1" applyNumberFormat="1" applyFont="1" applyFill="1" applyBorder="1" applyAlignment="1">
      <alignment horizontal="center" vertical="center"/>
    </xf>
    <xf numFmtId="1" fontId="2" fillId="12" borderId="74" xfId="1" applyNumberFormat="1" applyFont="1" applyFill="1" applyBorder="1" applyAlignment="1">
      <alignment horizontal="center" vertical="center"/>
    </xf>
    <xf numFmtId="1" fontId="2" fillId="11" borderId="29" xfId="1" applyNumberFormat="1" applyFont="1" applyFill="1" applyBorder="1" applyAlignment="1">
      <alignment horizontal="center" vertical="center"/>
    </xf>
    <xf numFmtId="1" fontId="2" fillId="11" borderId="6" xfId="1" quotePrefix="1" applyNumberFormat="1" applyFont="1" applyFill="1" applyBorder="1" applyAlignment="1">
      <alignment horizontal="center" vertical="center" wrapText="1"/>
    </xf>
    <xf numFmtId="1" fontId="2" fillId="11" borderId="74" xfId="1" applyNumberFormat="1" applyFont="1" applyFill="1" applyBorder="1" applyAlignment="1">
      <alignment horizontal="center" vertical="center"/>
    </xf>
    <xf numFmtId="1" fontId="2" fillId="11" borderId="62" xfId="1" quotePrefix="1" applyNumberFormat="1" applyFont="1" applyFill="1" applyBorder="1" applyAlignment="1">
      <alignment horizontal="center" vertical="center" wrapText="1"/>
    </xf>
    <xf numFmtId="1" fontId="2" fillId="11" borderId="81" xfId="1" applyNumberFormat="1" applyFont="1" applyFill="1" applyBorder="1" applyAlignment="1">
      <alignment horizontal="center" vertical="center"/>
    </xf>
    <xf numFmtId="1" fontId="2" fillId="12" borderId="41" xfId="1" quotePrefix="1" applyNumberFormat="1" applyFont="1" applyFill="1" applyBorder="1" applyAlignment="1">
      <alignment horizontal="center" vertical="center" wrapText="1"/>
    </xf>
    <xf numFmtId="165" fontId="2" fillId="11" borderId="54" xfId="1" applyNumberFormat="1" applyFont="1" applyFill="1" applyBorder="1" applyAlignment="1">
      <alignment horizontal="center" vertical="center"/>
    </xf>
    <xf numFmtId="165" fontId="2" fillId="12" borderId="64" xfId="1" applyNumberFormat="1" applyFont="1" applyFill="1" applyBorder="1" applyAlignment="1">
      <alignment horizontal="center" vertical="center"/>
    </xf>
    <xf numFmtId="165" fontId="2" fillId="12" borderId="50" xfId="1" applyNumberFormat="1" applyFont="1" applyFill="1" applyBorder="1" applyAlignment="1">
      <alignment horizontal="center" vertical="center"/>
    </xf>
    <xf numFmtId="2" fontId="2" fillId="0" borderId="6"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vertical="center"/>
      <protection locked="0"/>
    </xf>
    <xf numFmtId="0" fontId="2" fillId="0" borderId="8" xfId="1" applyFont="1" applyFill="1" applyBorder="1" applyAlignment="1" applyProtection="1">
      <alignment horizontal="center" vertical="center"/>
      <protection locked="0"/>
    </xf>
    <xf numFmtId="165" fontId="2" fillId="12" borderId="54" xfId="1" applyNumberFormat="1" applyFont="1" applyFill="1" applyBorder="1" applyAlignment="1">
      <alignment horizontal="center" vertical="center"/>
    </xf>
    <xf numFmtId="165" fontId="2" fillId="12" borderId="48" xfId="1" applyNumberFormat="1" applyFont="1" applyFill="1" applyBorder="1" applyAlignment="1">
      <alignment horizontal="center" vertical="center"/>
    </xf>
    <xf numFmtId="165" fontId="2" fillId="12" borderId="8" xfId="1" applyNumberFormat="1" applyFont="1" applyFill="1" applyBorder="1" applyAlignment="1">
      <alignment horizontal="center" vertical="center"/>
    </xf>
    <xf numFmtId="165" fontId="2" fillId="12" borderId="61" xfId="1" applyNumberFormat="1" applyFont="1" applyFill="1" applyBorder="1" applyAlignment="1">
      <alignment horizontal="center" vertical="center"/>
    </xf>
    <xf numFmtId="165" fontId="2" fillId="12" borderId="63" xfId="1" applyNumberFormat="1" applyFont="1" applyFill="1" applyBorder="1" applyAlignment="1">
      <alignment horizontal="center" vertical="center"/>
    </xf>
    <xf numFmtId="165" fontId="2" fillId="12" borderId="43" xfId="1" applyNumberFormat="1" applyFont="1" applyFill="1" applyBorder="1" applyAlignment="1">
      <alignment horizontal="center" vertical="center"/>
    </xf>
    <xf numFmtId="0" fontId="2" fillId="2" borderId="39" xfId="1" applyFont="1" applyFill="1" applyBorder="1" applyAlignment="1" applyProtection="1">
      <alignment vertical="center"/>
      <protection locked="0"/>
    </xf>
    <xf numFmtId="0" fontId="2" fillId="0" borderId="6" xfId="1" applyFont="1" applyFill="1" applyBorder="1" applyAlignment="1" applyProtection="1">
      <alignment horizontal="center" vertical="center" wrapText="1"/>
    </xf>
    <xf numFmtId="2" fontId="12" fillId="0" borderId="36" xfId="1" applyNumberFormat="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2" fontId="2" fillId="0" borderId="36" xfId="1" applyNumberFormat="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2" fontId="2" fillId="11" borderId="36" xfId="1" applyNumberFormat="1" applyFont="1" applyFill="1" applyBorder="1" applyAlignment="1" applyProtection="1">
      <alignment horizontal="center" vertical="center"/>
      <protection locked="0"/>
    </xf>
    <xf numFmtId="0" fontId="2" fillId="2" borderId="39" xfId="1" applyFont="1" applyFill="1" applyBorder="1" applyAlignment="1" applyProtection="1">
      <alignment vertical="center" wrapText="1"/>
      <protection locked="0"/>
    </xf>
    <xf numFmtId="2" fontId="12" fillId="0" borderId="29" xfId="1" applyNumberFormat="1" applyFont="1" applyFill="1" applyBorder="1" applyAlignment="1" applyProtection="1">
      <alignment horizontal="center" vertical="center"/>
      <protection locked="0"/>
    </xf>
    <xf numFmtId="165" fontId="2" fillId="0" borderId="50"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2" fontId="2" fillId="3" borderId="6" xfId="1" applyNumberFormat="1" applyFont="1" applyFill="1" applyBorder="1" applyAlignment="1" applyProtection="1">
      <alignment horizontal="center" vertical="center"/>
      <protection locked="0"/>
    </xf>
    <xf numFmtId="2" fontId="2" fillId="3" borderId="63" xfId="1" applyNumberFormat="1" applyFont="1" applyFill="1" applyBorder="1" applyAlignment="1" applyProtection="1">
      <alignment horizontal="center" vertical="center"/>
      <protection locked="0"/>
    </xf>
    <xf numFmtId="2" fontId="2" fillId="0" borderId="41" xfId="1" applyNumberFormat="1" applyFont="1" applyFill="1" applyBorder="1" applyAlignment="1" applyProtection="1">
      <alignment horizontal="center" vertical="center"/>
      <protection locked="0"/>
    </xf>
    <xf numFmtId="2" fontId="2" fillId="0" borderId="64" xfId="1" applyNumberFormat="1" applyFont="1" applyFill="1" applyBorder="1" applyAlignment="1" applyProtection="1">
      <alignment horizontal="center" vertical="center"/>
      <protection locked="0"/>
    </xf>
    <xf numFmtId="2" fontId="2" fillId="0" borderId="50" xfId="1" applyNumberFormat="1" applyFont="1" applyFill="1" applyBorder="1" applyAlignment="1" applyProtection="1">
      <alignment horizontal="center" vertical="center"/>
      <protection locked="0"/>
    </xf>
    <xf numFmtId="2" fontId="2" fillId="3" borderId="36" xfId="1" applyNumberFormat="1" applyFont="1" applyFill="1" applyBorder="1" applyAlignment="1" applyProtection="1">
      <alignment horizontal="center" vertical="center"/>
      <protection locked="0"/>
    </xf>
    <xf numFmtId="2" fontId="2" fillId="3" borderId="62" xfId="1" applyNumberFormat="1" applyFont="1" applyFill="1" applyBorder="1" applyAlignment="1" applyProtection="1">
      <alignment horizontal="center" vertical="center"/>
      <protection locked="0"/>
    </xf>
    <xf numFmtId="165" fontId="2" fillId="3" borderId="64" xfId="1" applyNumberFormat="1" applyFont="1" applyFill="1" applyBorder="1" applyAlignment="1" applyProtection="1">
      <alignment horizontal="center" vertical="center"/>
      <protection locked="0"/>
    </xf>
    <xf numFmtId="165" fontId="2" fillId="3" borderId="62" xfId="1" applyNumberFormat="1" applyFont="1" applyFill="1" applyBorder="1" applyAlignment="1" applyProtection="1">
      <alignment horizontal="center" vertical="center"/>
      <protection locked="0"/>
    </xf>
    <xf numFmtId="9" fontId="2" fillId="3" borderId="36" xfId="8" applyFont="1" applyFill="1" applyBorder="1" applyAlignment="1" applyProtection="1">
      <alignment horizontal="center" vertical="center"/>
      <protection locked="0"/>
    </xf>
    <xf numFmtId="9" fontId="2" fillId="3" borderId="58" xfId="8" applyFont="1" applyFill="1" applyBorder="1" applyAlignment="1" applyProtection="1">
      <alignment horizontal="center" vertical="center"/>
      <protection locked="0"/>
    </xf>
    <xf numFmtId="9" fontId="2" fillId="3" borderId="59" xfId="8" applyFont="1" applyFill="1" applyBorder="1" applyAlignment="1" applyProtection="1">
      <alignment horizontal="center" vertical="center"/>
      <protection locked="0"/>
    </xf>
    <xf numFmtId="165" fontId="2" fillId="6" borderId="8"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wrapText="1"/>
    </xf>
    <xf numFmtId="2" fontId="2" fillId="3" borderId="6" xfId="1" applyNumberFormat="1" applyFont="1" applyFill="1" applyBorder="1" applyAlignment="1" applyProtection="1">
      <alignment horizontal="center" vertical="center"/>
    </xf>
    <xf numFmtId="165" fontId="2" fillId="0" borderId="8" xfId="1" applyNumberFormat="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protection locked="0"/>
    </xf>
    <xf numFmtId="2" fontId="2" fillId="0" borderId="6" xfId="0" applyNumberFormat="1" applyFont="1" applyFill="1" applyBorder="1" applyAlignment="1" applyProtection="1">
      <alignment horizontal="center" vertical="center"/>
      <protection locked="0"/>
    </xf>
    <xf numFmtId="2" fontId="2" fillId="0" borderId="36" xfId="1" applyNumberFormat="1" applyFont="1" applyFill="1" applyBorder="1" applyAlignment="1" applyProtection="1">
      <alignment horizontal="center" vertical="center" wrapText="1"/>
      <protection locked="0"/>
    </xf>
    <xf numFmtId="165" fontId="2" fillId="6" borderId="8" xfId="1" applyNumberFormat="1" applyFont="1" applyFill="1" applyBorder="1" applyAlignment="1" applyProtection="1">
      <alignment horizontal="center" vertical="center" wrapText="1"/>
      <protection locked="0"/>
    </xf>
    <xf numFmtId="165" fontId="2" fillId="0" borderId="8" xfId="0" applyNumberFormat="1" applyFont="1" applyFill="1" applyBorder="1" applyAlignment="1" applyProtection="1">
      <alignment horizontal="center" vertical="center" wrapText="1"/>
      <protection locked="0"/>
    </xf>
    <xf numFmtId="49" fontId="2" fillId="2" borderId="6" xfId="0" applyNumberFormat="1" applyFont="1" applyFill="1" applyBorder="1" applyAlignment="1" applyProtection="1">
      <alignment horizontal="center" vertical="center" wrapText="1"/>
      <protection locked="0"/>
    </xf>
    <xf numFmtId="0" fontId="27" fillId="6" borderId="6"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protection locked="0"/>
    </xf>
    <xf numFmtId="0" fontId="2" fillId="6" borderId="36" xfId="0" applyFont="1" applyFill="1" applyBorder="1" applyAlignment="1" applyProtection="1">
      <alignment horizontal="center" vertical="center" wrapText="1"/>
      <protection locked="0"/>
    </xf>
    <xf numFmtId="165" fontId="2" fillId="11" borderId="8" xfId="1" applyNumberFormat="1" applyFont="1" applyFill="1" applyBorder="1" applyAlignment="1" applyProtection="1">
      <alignment horizontal="center" vertical="center" wrapText="1"/>
      <protection locked="0"/>
    </xf>
    <xf numFmtId="49" fontId="2" fillId="11" borderId="6" xfId="1" applyNumberFormat="1" applyFont="1" applyFill="1" applyBorder="1" applyAlignment="1" applyProtection="1">
      <alignment horizontal="center" vertical="center" wrapText="1"/>
      <protection locked="0"/>
    </xf>
    <xf numFmtId="2" fontId="2" fillId="11" borderId="6" xfId="0" applyNumberFormat="1" applyFont="1" applyFill="1" applyBorder="1" applyAlignment="1" applyProtection="1">
      <alignment horizontal="center" vertical="center" wrapText="1"/>
      <protection locked="0"/>
    </xf>
    <xf numFmtId="2" fontId="2" fillId="11" borderId="6" xfId="1" applyNumberFormat="1" applyFont="1" applyFill="1" applyBorder="1" applyAlignment="1" applyProtection="1">
      <alignment horizontal="center" vertical="center"/>
      <protection locked="0"/>
    </xf>
    <xf numFmtId="2" fontId="2" fillId="11" borderId="6" xfId="0" applyNumberFormat="1" applyFont="1" applyFill="1" applyBorder="1" applyAlignment="1" applyProtection="1">
      <alignment horizontal="center" vertical="center"/>
      <protection locked="0"/>
    </xf>
    <xf numFmtId="2" fontId="2" fillId="0" borderId="36" xfId="0" applyNumberFormat="1" applyFont="1" applyFill="1" applyBorder="1" applyAlignment="1" applyProtection="1">
      <alignment horizontal="center" vertical="center" wrapText="1"/>
      <protection locked="0"/>
    </xf>
    <xf numFmtId="49" fontId="2" fillId="0" borderId="36" xfId="1" applyNumberFormat="1" applyFont="1" applyFill="1" applyBorder="1" applyAlignment="1" applyProtection="1">
      <alignment horizontal="center" vertical="center" wrapText="1"/>
      <protection locked="0"/>
    </xf>
    <xf numFmtId="49" fontId="2" fillId="0" borderId="6" xfId="1" applyNumberFormat="1" applyFont="1" applyFill="1" applyBorder="1" applyAlignment="1" applyProtection="1">
      <alignment horizontal="center" vertical="center" wrapText="1"/>
      <protection locked="0"/>
    </xf>
    <xf numFmtId="2" fontId="2" fillId="2" borderId="36" xfId="7" applyNumberFormat="1" applyFont="1" applyFill="1" applyBorder="1" applyAlignment="1" applyProtection="1">
      <alignment horizontal="center" vertical="center"/>
      <protection locked="0"/>
    </xf>
    <xf numFmtId="2" fontId="2" fillId="2" borderId="6" xfId="7" applyNumberFormat="1" applyFont="1" applyFill="1" applyBorder="1" applyAlignment="1" applyProtection="1">
      <alignment horizontal="center" vertical="center"/>
      <protection locked="0"/>
    </xf>
    <xf numFmtId="2" fontId="2" fillId="2" borderId="36" xfId="6" applyNumberFormat="1" applyFont="1" applyFill="1" applyBorder="1" applyAlignment="1">
      <alignment horizontal="center" vertical="center"/>
    </xf>
    <xf numFmtId="2" fontId="2" fillId="2" borderId="6" xfId="6" applyNumberFormat="1" applyFont="1" applyFill="1" applyBorder="1" applyAlignment="1">
      <alignment horizontal="center" vertical="center"/>
    </xf>
    <xf numFmtId="0" fontId="9" fillId="2"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wrapText="1"/>
      <protection locked="0"/>
    </xf>
    <xf numFmtId="0" fontId="2" fillId="3" borderId="43" xfId="1" applyFont="1" applyFill="1" applyBorder="1" applyAlignment="1" applyProtection="1">
      <alignment horizontal="center" vertical="center"/>
      <protection locked="0"/>
    </xf>
    <xf numFmtId="2" fontId="2" fillId="4" borderId="41" xfId="1" applyNumberFormat="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2" fontId="2" fillId="4" borderId="6" xfId="1" applyNumberFormat="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protection locked="0"/>
    </xf>
    <xf numFmtId="0" fontId="2" fillId="0" borderId="61" xfId="1" applyFont="1" applyFill="1" applyBorder="1" applyAlignment="1" applyProtection="1">
      <alignment horizontal="center" vertical="center"/>
      <protection locked="0"/>
    </xf>
    <xf numFmtId="2" fontId="2" fillId="4" borderId="62" xfId="1" applyNumberFormat="1" applyFont="1" applyFill="1" applyBorder="1" applyAlignment="1" applyProtection="1">
      <alignment horizontal="center" vertical="center"/>
      <protection locked="0"/>
    </xf>
    <xf numFmtId="2" fontId="2" fillId="0" borderId="62"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left" vertical="center" wrapText="1"/>
      <protection locked="0"/>
    </xf>
    <xf numFmtId="0" fontId="2" fillId="0" borderId="6" xfId="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wrapText="1"/>
      <protection locked="0"/>
    </xf>
    <xf numFmtId="49" fontId="2" fillId="3" borderId="62" xfId="1" applyNumberFormat="1" applyFont="1" applyFill="1" applyBorder="1" applyAlignment="1" applyProtection="1">
      <alignment horizontal="center" vertical="center" wrapText="1"/>
      <protection locked="0"/>
    </xf>
    <xf numFmtId="0" fontId="2" fillId="3" borderId="61" xfId="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wrapText="1"/>
      <protection locked="0"/>
    </xf>
    <xf numFmtId="0" fontId="2" fillId="3" borderId="62" xfId="1" applyFont="1" applyFill="1" applyBorder="1" applyAlignment="1" applyProtection="1">
      <alignment horizontal="center" vertical="center"/>
      <protection locked="0"/>
    </xf>
    <xf numFmtId="4" fontId="2" fillId="0" borderId="6" xfId="10" applyNumberFormat="1" applyFont="1" applyFill="1" applyBorder="1" applyAlignment="1" applyProtection="1">
      <alignment horizontal="center" vertical="center"/>
      <protection locked="0"/>
    </xf>
    <xf numFmtId="4" fontId="2" fillId="0" borderId="74" xfId="10" applyNumberFormat="1" applyFont="1" applyFill="1" applyBorder="1" applyAlignment="1" applyProtection="1">
      <alignment horizontal="center" vertical="center"/>
      <protection locked="0"/>
    </xf>
    <xf numFmtId="4" fontId="2" fillId="0" borderId="50" xfId="10" applyNumberFormat="1" applyFont="1" applyFill="1" applyBorder="1" applyAlignment="1" applyProtection="1">
      <alignment horizontal="center" vertical="center"/>
      <protection locked="0"/>
    </xf>
    <xf numFmtId="4" fontId="2" fillId="0" borderId="51" xfId="10" applyNumberFormat="1" applyFont="1" applyFill="1" applyBorder="1" applyAlignment="1" applyProtection="1">
      <alignment horizontal="center" vertical="center"/>
      <protection locked="0"/>
    </xf>
    <xf numFmtId="4" fontId="2" fillId="0" borderId="18" xfId="10" applyNumberFormat="1" applyFont="1" applyFill="1" applyBorder="1" applyAlignment="1" applyProtection="1">
      <alignment horizontal="center" vertical="center"/>
      <protection locked="0"/>
    </xf>
    <xf numFmtId="4" fontId="2" fillId="0" borderId="56" xfId="10" applyNumberFormat="1" applyFont="1" applyFill="1" applyBorder="1" applyAlignment="1" applyProtection="1">
      <alignment horizontal="center" vertical="center"/>
      <protection locked="0"/>
    </xf>
    <xf numFmtId="168" fontId="53" fillId="13" borderId="0" xfId="11" applyFont="1" applyFill="1" applyAlignment="1"/>
    <xf numFmtId="168" fontId="52" fillId="13" borderId="0" xfId="11" applyFill="1"/>
    <xf numFmtId="168" fontId="52" fillId="13" borderId="0" xfId="11" applyFill="1" applyBorder="1"/>
    <xf numFmtId="168" fontId="44" fillId="13" borderId="0" xfId="11" applyFont="1" applyFill="1" applyBorder="1" applyAlignment="1" applyProtection="1">
      <alignment horizontal="right"/>
    </xf>
    <xf numFmtId="169" fontId="47" fillId="0" borderId="86" xfId="11" applyNumberFormat="1" applyFont="1" applyFill="1" applyBorder="1" applyAlignment="1" applyProtection="1">
      <alignment horizontal="left" vertical="center"/>
      <protection locked="0"/>
    </xf>
    <xf numFmtId="168" fontId="48" fillId="13" borderId="0" xfId="11" applyFont="1" applyFill="1"/>
    <xf numFmtId="166" fontId="52" fillId="13" borderId="0" xfId="11" applyNumberFormat="1" applyFont="1" applyFill="1"/>
    <xf numFmtId="169" fontId="52" fillId="13" borderId="87" xfId="11" applyNumberFormat="1" applyFont="1" applyFill="1" applyBorder="1"/>
    <xf numFmtId="169" fontId="54" fillId="13" borderId="87" xfId="11" applyNumberFormat="1" applyFont="1" applyFill="1" applyBorder="1"/>
    <xf numFmtId="168" fontId="55" fillId="0" borderId="0" xfId="12"/>
    <xf numFmtId="168" fontId="56" fillId="0" borderId="0" xfId="11" applyFont="1" applyFill="1" applyAlignment="1"/>
    <xf numFmtId="170" fontId="57" fillId="0" borderId="88" xfId="11" applyNumberFormat="1" applyFont="1" applyFill="1" applyBorder="1" applyAlignment="1" applyProtection="1">
      <alignment horizontal="center" vertical="center"/>
      <protection locked="0"/>
    </xf>
    <xf numFmtId="168" fontId="59" fillId="14" borderId="0" xfId="11" applyFont="1" applyFill="1"/>
    <xf numFmtId="168" fontId="60" fillId="13" borderId="0" xfId="11" applyFont="1" applyFill="1" applyBorder="1"/>
    <xf numFmtId="168" fontId="52" fillId="13" borderId="0" xfId="11" applyFont="1" applyFill="1" applyAlignment="1"/>
    <xf numFmtId="168" fontId="61" fillId="13" borderId="0" xfId="11" applyFont="1" applyFill="1"/>
    <xf numFmtId="168" fontId="52" fillId="13" borderId="0" xfId="11" applyFont="1" applyFill="1"/>
    <xf numFmtId="168" fontId="52" fillId="13" borderId="86" xfId="11" applyFont="1" applyFill="1" applyBorder="1"/>
    <xf numFmtId="168" fontId="52" fillId="13" borderId="0" xfId="11" applyFont="1" applyFill="1" applyBorder="1"/>
    <xf numFmtId="168" fontId="48" fillId="13" borderId="86" xfId="11" applyFont="1" applyFill="1" applyBorder="1" applyAlignment="1"/>
    <xf numFmtId="168" fontId="44" fillId="14" borderId="0" xfId="11" applyFont="1" applyFill="1" applyBorder="1" applyAlignment="1">
      <alignment wrapText="1"/>
    </xf>
    <xf numFmtId="168" fontId="54" fillId="13" borderId="0" xfId="11" applyFont="1" applyFill="1" applyBorder="1"/>
    <xf numFmtId="168" fontId="44" fillId="15" borderId="87" xfId="11" applyFont="1" applyFill="1" applyBorder="1" applyAlignment="1" applyProtection="1">
      <alignment horizontal="center" vertical="center" wrapText="1"/>
      <protection locked="0"/>
    </xf>
    <xf numFmtId="168" fontId="44" fillId="15" borderId="89" xfId="11" applyFont="1" applyFill="1" applyBorder="1" applyAlignment="1" applyProtection="1">
      <alignment vertical="center" wrapText="1"/>
    </xf>
    <xf numFmtId="168" fontId="44" fillId="15" borderId="87" xfId="11" applyFont="1" applyFill="1" applyBorder="1" applyAlignment="1" applyProtection="1">
      <alignment horizontal="left" vertical="center" wrapText="1"/>
    </xf>
    <xf numFmtId="168" fontId="44" fillId="15" borderId="87" xfId="11" applyFont="1" applyFill="1" applyBorder="1" applyAlignment="1" applyProtection="1">
      <alignment horizontal="center" vertical="center" wrapText="1"/>
    </xf>
    <xf numFmtId="168" fontId="44" fillId="15" borderId="88" xfId="11" applyFont="1" applyFill="1" applyBorder="1" applyAlignment="1" applyProtection="1">
      <alignment horizontal="center" vertical="center" wrapText="1"/>
    </xf>
    <xf numFmtId="168" fontId="44" fillId="15" borderId="87" xfId="11" applyFont="1" applyFill="1" applyBorder="1" applyAlignment="1" applyProtection="1">
      <alignment horizontal="center" wrapText="1"/>
    </xf>
    <xf numFmtId="168" fontId="44" fillId="15" borderId="89" xfId="11" applyFont="1" applyFill="1" applyBorder="1" applyAlignment="1" applyProtection="1">
      <alignment horizontal="center" wrapText="1"/>
    </xf>
    <xf numFmtId="168" fontId="44" fillId="15" borderId="90" xfId="11" applyFont="1" applyFill="1" applyBorder="1" applyAlignment="1" applyProtection="1">
      <alignment horizontal="center" vertical="center" wrapText="1"/>
    </xf>
    <xf numFmtId="168" fontId="44" fillId="15" borderId="86" xfId="11" applyFont="1" applyFill="1" applyBorder="1" applyAlignment="1" applyProtection="1">
      <alignment horizontal="center" vertical="center" wrapText="1"/>
    </xf>
    <xf numFmtId="168" fontId="44" fillId="15" borderId="87" xfId="11" applyFont="1" applyFill="1" applyBorder="1" applyAlignment="1">
      <alignment vertical="center" wrapText="1"/>
    </xf>
    <xf numFmtId="168" fontId="44" fillId="15" borderId="91" xfId="11" applyFont="1" applyFill="1" applyBorder="1" applyAlignment="1">
      <alignment vertical="center" wrapText="1"/>
    </xf>
    <xf numFmtId="168" fontId="62" fillId="0" borderId="92" xfId="11" applyFont="1" applyFill="1" applyBorder="1" applyAlignment="1">
      <alignment vertical="center" wrapText="1"/>
    </xf>
    <xf numFmtId="168" fontId="62" fillId="0" borderId="89" xfId="11" applyFont="1" applyFill="1" applyBorder="1" applyAlignment="1">
      <alignment vertical="center" wrapText="1"/>
    </xf>
    <xf numFmtId="168" fontId="52" fillId="13" borderId="0" xfId="11" applyFont="1" applyFill="1" applyBorder="1" applyAlignment="1">
      <alignment vertical="center" wrapText="1"/>
    </xf>
    <xf numFmtId="168" fontId="52" fillId="0" borderId="0" xfId="12" applyFont="1"/>
    <xf numFmtId="168" fontId="49" fillId="15" borderId="93" xfId="11" applyFont="1" applyFill="1" applyBorder="1" applyAlignment="1" applyProtection="1">
      <alignment horizontal="center" vertical="center" wrapText="1"/>
    </xf>
    <xf numFmtId="168" fontId="44" fillId="15" borderId="94" xfId="11" applyFont="1" applyFill="1" applyBorder="1" applyAlignment="1">
      <alignment vertical="center"/>
    </xf>
    <xf numFmtId="168" fontId="44" fillId="15" borderId="95" xfId="11" applyFont="1" applyFill="1" applyBorder="1" applyAlignment="1">
      <alignment wrapText="1"/>
    </xf>
    <xf numFmtId="168" fontId="44" fillId="15" borderId="95" xfId="11" applyFont="1" applyFill="1" applyBorder="1"/>
    <xf numFmtId="168" fontId="44" fillId="15" borderId="95" xfId="11" applyFont="1" applyFill="1" applyBorder="1" applyAlignment="1" applyProtection="1">
      <alignment horizontal="center" wrapText="1"/>
    </xf>
    <xf numFmtId="168" fontId="44" fillId="15" borderId="96" xfId="11" applyFont="1" applyFill="1" applyBorder="1" applyAlignment="1" applyProtection="1">
      <alignment horizontal="center" wrapText="1"/>
    </xf>
    <xf numFmtId="168" fontId="52" fillId="15" borderId="97" xfId="11" applyFont="1" applyFill="1" applyBorder="1"/>
    <xf numFmtId="168" fontId="52" fillId="15" borderId="98" xfId="11" applyFont="1" applyFill="1" applyBorder="1"/>
    <xf numFmtId="168" fontId="44" fillId="15" borderId="94" xfId="11" applyFont="1" applyFill="1" applyBorder="1" applyAlignment="1" applyProtection="1">
      <alignment horizontal="center" wrapText="1"/>
    </xf>
    <xf numFmtId="168" fontId="44" fillId="15" borderId="0" xfId="11" applyFont="1" applyFill="1" applyBorder="1"/>
    <xf numFmtId="168" fontId="52" fillId="15" borderId="0" xfId="11" applyFont="1" applyFill="1" applyBorder="1"/>
    <xf numFmtId="168" fontId="52" fillId="15" borderId="0" xfId="11" applyFill="1" applyBorder="1"/>
    <xf numFmtId="168" fontId="52" fillId="15" borderId="0" xfId="11" applyFont="1" applyFill="1" applyBorder="1" applyAlignment="1" applyProtection="1">
      <alignment horizontal="left" vertical="center"/>
    </xf>
    <xf numFmtId="168" fontId="52" fillId="15" borderId="98" xfId="11" applyFill="1" applyBorder="1"/>
    <xf numFmtId="168" fontId="52" fillId="0" borderId="97" xfId="11" applyFill="1" applyBorder="1"/>
    <xf numFmtId="168" fontId="52" fillId="0" borderId="0" xfId="11" applyFill="1" applyBorder="1"/>
    <xf numFmtId="168" fontId="52" fillId="0" borderId="98" xfId="11" applyFill="1" applyBorder="1"/>
    <xf numFmtId="168" fontId="57" fillId="15" borderId="99" xfId="11" applyFont="1" applyFill="1" applyBorder="1" applyAlignment="1" applyProtection="1">
      <alignment horizontal="center" vertical="center"/>
    </xf>
    <xf numFmtId="168" fontId="52" fillId="15" borderId="0" xfId="11" applyFont="1" applyFill="1" applyBorder="1" applyAlignment="1" applyProtection="1">
      <alignment vertical="center"/>
    </xf>
    <xf numFmtId="168" fontId="52" fillId="15" borderId="0" xfId="11" applyFont="1" applyFill="1" applyBorder="1" applyAlignment="1">
      <alignment wrapText="1"/>
    </xf>
    <xf numFmtId="168" fontId="61" fillId="15" borderId="0" xfId="11" applyFont="1" applyFill="1" applyBorder="1" applyAlignment="1" applyProtection="1">
      <alignment horizontal="center" wrapText="1"/>
    </xf>
    <xf numFmtId="168" fontId="44" fillId="15" borderId="0" xfId="11" applyFont="1" applyFill="1" applyBorder="1" applyAlignment="1" applyProtection="1">
      <alignment horizontal="center" wrapText="1"/>
    </xf>
    <xf numFmtId="168" fontId="44" fillId="15" borderId="98" xfId="11" applyFont="1" applyFill="1" applyBorder="1" applyAlignment="1" applyProtection="1">
      <alignment horizontal="center" wrapText="1"/>
    </xf>
    <xf numFmtId="168" fontId="63" fillId="15" borderId="97" xfId="11" applyFont="1" applyFill="1" applyBorder="1" applyAlignment="1" applyProtection="1">
      <alignment horizontal="left" wrapText="1"/>
    </xf>
    <xf numFmtId="168" fontId="44" fillId="15" borderId="98" xfId="11" applyFont="1" applyFill="1" applyBorder="1"/>
    <xf numFmtId="168" fontId="44" fillId="0" borderId="0" xfId="11" applyFont="1" applyFill="1" applyBorder="1"/>
    <xf numFmtId="168" fontId="44" fillId="0" borderId="100" xfId="11" applyFont="1" applyFill="1" applyBorder="1"/>
    <xf numFmtId="2" fontId="34" fillId="0" borderId="8" xfId="11" applyNumberFormat="1" applyFont="1" applyFill="1" applyBorder="1" applyAlignment="1" applyProtection="1">
      <alignment horizontal="center" vertical="center"/>
      <protection locked="0"/>
    </xf>
    <xf numFmtId="1" fontId="2" fillId="0" borderId="6" xfId="11" applyNumberFormat="1" applyFont="1" applyFill="1" applyBorder="1" applyAlignment="1" applyProtection="1">
      <alignment horizontal="center" vertical="center"/>
      <protection locked="0"/>
    </xf>
    <xf numFmtId="49" fontId="2" fillId="0" borderId="6" xfId="11" applyNumberFormat="1" applyFont="1" applyFill="1" applyBorder="1" applyAlignment="1" applyProtection="1">
      <alignment horizontal="center" vertical="center"/>
      <protection locked="0"/>
    </xf>
    <xf numFmtId="2" fontId="2" fillId="0" borderId="6" xfId="11" applyNumberFormat="1" applyFont="1" applyFill="1" applyBorder="1" applyAlignment="1" applyProtection="1">
      <alignment horizontal="center" vertical="center" wrapText="1"/>
      <protection locked="0"/>
    </xf>
    <xf numFmtId="2" fontId="2" fillId="0" borderId="6" xfId="11" applyNumberFormat="1" applyFont="1" applyFill="1" applyBorder="1" applyAlignment="1" applyProtection="1">
      <alignment horizontal="center" vertical="center"/>
      <protection locked="0"/>
    </xf>
    <xf numFmtId="167" fontId="2" fillId="0" borderId="6" xfId="11" applyNumberFormat="1" applyFont="1" applyFill="1" applyBorder="1" applyAlignment="1" applyProtection="1">
      <alignment horizontal="center" vertical="center"/>
      <protection locked="0"/>
    </xf>
    <xf numFmtId="2" fontId="2" fillId="3" borderId="6" xfId="11" applyNumberFormat="1" applyFont="1" applyFill="1" applyBorder="1" applyAlignment="1" applyProtection="1">
      <alignment horizontal="center" vertical="center"/>
      <protection locked="0"/>
    </xf>
    <xf numFmtId="4" fontId="2" fillId="3" borderId="6" xfId="11" applyNumberFormat="1" applyFont="1" applyFill="1" applyBorder="1" applyAlignment="1" applyProtection="1">
      <alignment horizontal="center" vertical="center"/>
      <protection locked="0"/>
    </xf>
    <xf numFmtId="4" fontId="2" fillId="3" borderId="50" xfId="11" applyNumberFormat="1" applyFont="1" applyFill="1" applyBorder="1" applyAlignment="1" applyProtection="1">
      <alignment horizontal="center" vertical="center"/>
      <protection locked="0"/>
    </xf>
    <xf numFmtId="4" fontId="2" fillId="11" borderId="8" xfId="11" applyNumberFormat="1" applyFont="1" applyFill="1" applyBorder="1" applyAlignment="1" applyProtection="1">
      <alignment horizontal="center" vertical="center"/>
      <protection locked="0"/>
    </xf>
    <xf numFmtId="4" fontId="2" fillId="11" borderId="73" xfId="11" applyNumberFormat="1" applyFont="1" applyFill="1" applyBorder="1" applyAlignment="1" applyProtection="1">
      <alignment horizontal="center" vertical="center"/>
      <protection locked="0"/>
    </xf>
    <xf numFmtId="4" fontId="2" fillId="0" borderId="8" xfId="11" applyNumberFormat="1" applyFont="1" applyBorder="1" applyAlignment="1">
      <alignment horizontal="left" vertical="center" wrapText="1"/>
    </xf>
    <xf numFmtId="4" fontId="2" fillId="0" borderId="6" xfId="11" applyNumberFormat="1" applyFont="1" applyBorder="1" applyAlignment="1">
      <alignment horizontal="center" vertical="center"/>
    </xf>
    <xf numFmtId="4" fontId="2" fillId="0" borderId="6" xfId="11" applyNumberFormat="1" applyFont="1" applyBorder="1" applyAlignment="1">
      <alignment horizontal="left" vertical="center"/>
    </xf>
    <xf numFmtId="4" fontId="2" fillId="0" borderId="6" xfId="11" applyNumberFormat="1" applyFont="1" applyFill="1" applyBorder="1" applyAlignment="1" applyProtection="1">
      <alignment horizontal="center" vertical="center"/>
      <protection locked="0"/>
    </xf>
    <xf numFmtId="4" fontId="9" fillId="0" borderId="6" xfId="11" applyNumberFormat="1" applyFont="1" applyFill="1" applyBorder="1" applyAlignment="1" applyProtection="1">
      <alignment horizontal="center" vertical="center"/>
      <protection locked="0"/>
    </xf>
    <xf numFmtId="4" fontId="9" fillId="0" borderId="74" xfId="11" applyNumberFormat="1" applyFont="1" applyFill="1" applyBorder="1" applyAlignment="1" applyProtection="1">
      <alignment horizontal="center" vertical="center"/>
      <protection locked="0"/>
    </xf>
    <xf numFmtId="4" fontId="9" fillId="0" borderId="50" xfId="11" applyNumberFormat="1" applyFont="1" applyFill="1" applyBorder="1" applyAlignment="1" applyProtection="1">
      <alignment horizontal="center" vertical="center"/>
      <protection locked="0"/>
    </xf>
    <xf numFmtId="4" fontId="21" fillId="0" borderId="75" xfId="11" applyNumberFormat="1" applyFont="1" applyFill="1" applyBorder="1"/>
    <xf numFmtId="4" fontId="21" fillId="0" borderId="76" xfId="11" applyNumberFormat="1" applyFont="1" applyFill="1" applyBorder="1"/>
    <xf numFmtId="4" fontId="21" fillId="0" borderId="77" xfId="11" applyNumberFormat="1" applyFont="1" applyFill="1" applyBorder="1"/>
    <xf numFmtId="2" fontId="34" fillId="2" borderId="4" xfId="11" applyNumberFormat="1" applyFont="1" applyFill="1" applyBorder="1" applyAlignment="1" applyProtection="1">
      <alignment horizontal="center" vertical="center"/>
      <protection locked="0"/>
    </xf>
    <xf numFmtId="2" fontId="30" fillId="2" borderId="25" xfId="11" applyNumberFormat="1" applyFont="1" applyFill="1" applyBorder="1" applyAlignment="1" applyProtection="1">
      <alignment horizontal="center" vertical="center"/>
      <protection locked="0"/>
    </xf>
    <xf numFmtId="1" fontId="30" fillId="2" borderId="0" xfId="11" applyNumberFormat="1" applyFont="1" applyFill="1" applyBorder="1" applyAlignment="1" applyProtection="1">
      <alignment horizontal="center" vertical="center"/>
      <protection locked="0"/>
    </xf>
    <xf numFmtId="2" fontId="30" fillId="2" borderId="0" xfId="11" applyNumberFormat="1" applyFont="1" applyFill="1" applyBorder="1" applyAlignment="1" applyProtection="1">
      <alignment horizontal="center" vertical="center"/>
      <protection locked="0"/>
    </xf>
    <xf numFmtId="4" fontId="30" fillId="2" borderId="0" xfId="11" applyNumberFormat="1" applyFont="1" applyFill="1" applyBorder="1" applyAlignment="1" applyProtection="1">
      <alignment horizontal="center" vertical="center"/>
      <protection locked="0"/>
    </xf>
    <xf numFmtId="4" fontId="30" fillId="2" borderId="5" xfId="11" applyNumberFormat="1" applyFont="1" applyFill="1" applyBorder="1" applyAlignment="1" applyProtection="1">
      <alignment horizontal="center" vertical="center"/>
      <protection locked="0"/>
    </xf>
    <xf numFmtId="4" fontId="2" fillId="0" borderId="8" xfId="11" applyNumberFormat="1" applyFont="1" applyBorder="1" applyAlignment="1">
      <alignment horizontal="left" vertical="center"/>
    </xf>
    <xf numFmtId="4" fontId="2" fillId="0" borderId="74" xfId="11" applyNumberFormat="1" applyFont="1" applyFill="1" applyBorder="1" applyAlignment="1" applyProtection="1">
      <alignment horizontal="center" vertical="center"/>
      <protection locked="0"/>
    </xf>
    <xf numFmtId="4" fontId="2" fillId="0" borderId="50" xfId="11" applyNumberFormat="1" applyFont="1" applyFill="1" applyBorder="1" applyAlignment="1" applyProtection="1">
      <alignment horizontal="center" vertical="center"/>
      <protection locked="0"/>
    </xf>
    <xf numFmtId="168" fontId="30" fillId="2" borderId="4" xfId="11" applyFont="1" applyFill="1" applyBorder="1"/>
    <xf numFmtId="168" fontId="30" fillId="2" borderId="25" xfId="11" applyFont="1" applyFill="1" applyBorder="1" applyAlignment="1">
      <alignment wrapText="1"/>
    </xf>
    <xf numFmtId="168" fontId="30" fillId="2" borderId="0" xfId="11" applyFont="1" applyFill="1" applyBorder="1"/>
    <xf numFmtId="4" fontId="30" fillId="2" borderId="0" xfId="11" applyNumberFormat="1" applyFont="1" applyFill="1" applyBorder="1"/>
    <xf numFmtId="4" fontId="30" fillId="2" borderId="5" xfId="11" applyNumberFormat="1" applyFont="1" applyFill="1" applyBorder="1"/>
    <xf numFmtId="4" fontId="9" fillId="0" borderId="8" xfId="11" applyNumberFormat="1" applyFont="1" applyBorder="1" applyAlignment="1">
      <alignment horizontal="left" vertical="center"/>
    </xf>
    <xf numFmtId="4" fontId="9" fillId="0" borderId="6" xfId="11" applyNumberFormat="1" applyFont="1" applyBorder="1" applyAlignment="1">
      <alignment horizontal="center" vertical="center"/>
    </xf>
    <xf numFmtId="168" fontId="52" fillId="2" borderId="4" xfId="11" applyFill="1" applyBorder="1"/>
    <xf numFmtId="168" fontId="2" fillId="2" borderId="25" xfId="11" applyFont="1" applyFill="1" applyBorder="1" applyAlignment="1">
      <alignment wrapText="1"/>
    </xf>
    <xf numFmtId="168" fontId="2" fillId="2" borderId="0" xfId="11" applyFont="1" applyFill="1" applyBorder="1"/>
    <xf numFmtId="4" fontId="2" fillId="2" borderId="0" xfId="11" applyNumberFormat="1" applyFont="1" applyFill="1" applyBorder="1"/>
    <xf numFmtId="4" fontId="2" fillId="2" borderId="5" xfId="11" applyNumberFormat="1" applyFont="1" applyFill="1" applyBorder="1"/>
    <xf numFmtId="4" fontId="2" fillId="0" borderId="46" xfId="11" applyNumberFormat="1" applyFont="1" applyBorder="1" applyAlignment="1">
      <alignment horizontal="left" vertical="center"/>
    </xf>
    <xf numFmtId="168" fontId="52" fillId="2" borderId="4" xfId="11" applyFill="1" applyBorder="1" applyAlignment="1">
      <alignment horizontal="left"/>
    </xf>
    <xf numFmtId="168" fontId="52" fillId="2" borderId="25" xfId="11" applyFill="1" applyBorder="1" applyAlignment="1">
      <alignment horizontal="left"/>
    </xf>
    <xf numFmtId="168" fontId="52" fillId="2" borderId="0" xfId="11" applyFill="1" applyBorder="1"/>
    <xf numFmtId="4" fontId="52" fillId="2" borderId="0" xfId="11" applyNumberFormat="1" applyFill="1" applyBorder="1"/>
    <xf numFmtId="4" fontId="52" fillId="2" borderId="5" xfId="11" applyNumberFormat="1" applyFill="1" applyBorder="1"/>
    <xf numFmtId="4" fontId="9" fillId="2" borderId="8" xfId="11" applyNumberFormat="1" applyFont="1" applyFill="1" applyBorder="1" applyAlignment="1">
      <alignment vertical="center"/>
    </xf>
    <xf numFmtId="4" fontId="9" fillId="2" borderId="6" xfId="11" applyNumberFormat="1" applyFont="1" applyFill="1" applyBorder="1" applyAlignment="1">
      <alignment horizontal="center" vertical="center"/>
    </xf>
    <xf numFmtId="168" fontId="2" fillId="2" borderId="4" xfId="11" applyFont="1" applyFill="1" applyBorder="1" applyAlignment="1" applyProtection="1">
      <alignment horizontal="left" wrapText="1"/>
    </xf>
    <xf numFmtId="4" fontId="9" fillId="0" borderId="68" xfId="11" applyNumberFormat="1" applyFont="1" applyBorder="1" applyAlignment="1">
      <alignment horizontal="left" vertical="center"/>
    </xf>
    <xf numFmtId="168" fontId="16" fillId="2" borderId="9" xfId="11" applyFont="1" applyFill="1" applyBorder="1" applyAlignment="1" applyProtection="1">
      <alignment horizontal="left" wrapText="1"/>
    </xf>
    <xf numFmtId="168" fontId="16" fillId="2" borderId="67" xfId="11" applyFont="1" applyFill="1" applyBorder="1" applyAlignment="1">
      <alignment horizontal="left"/>
    </xf>
    <xf numFmtId="168" fontId="16" fillId="2" borderId="10" xfId="11" applyFont="1" applyFill="1" applyBorder="1"/>
    <xf numFmtId="4" fontId="16" fillId="2" borderId="10" xfId="11" applyNumberFormat="1" applyFont="1" applyFill="1" applyBorder="1"/>
    <xf numFmtId="4" fontId="16" fillId="2" borderId="11" xfId="11" applyNumberFormat="1" applyFont="1" applyFill="1" applyBorder="1"/>
    <xf numFmtId="4" fontId="26" fillId="3" borderId="61" xfId="11" applyNumberFormat="1" applyFont="1" applyFill="1" applyBorder="1" applyAlignment="1">
      <alignment horizontal="left" vertical="center"/>
    </xf>
    <xf numFmtId="4" fontId="26" fillId="3" borderId="62" xfId="11" applyNumberFormat="1" applyFont="1" applyFill="1" applyBorder="1" applyAlignment="1">
      <alignment horizontal="center" vertical="center"/>
    </xf>
    <xf numFmtId="4" fontId="2" fillId="3" borderId="65" xfId="11" applyNumberFormat="1" applyFont="1" applyFill="1" applyBorder="1" applyAlignment="1">
      <alignment horizontal="left" vertical="center"/>
    </xf>
    <xf numFmtId="4" fontId="2" fillId="3" borderId="62" xfId="11" applyNumberFormat="1" applyFont="1" applyFill="1" applyBorder="1" applyAlignment="1" applyProtection="1">
      <alignment horizontal="center" vertical="center"/>
      <protection locked="0"/>
    </xf>
    <xf numFmtId="4" fontId="2" fillId="3" borderId="63" xfId="11" applyNumberFormat="1" applyFont="1" applyFill="1" applyBorder="1" applyAlignment="1" applyProtection="1">
      <alignment horizontal="center" vertical="center"/>
      <protection locked="0"/>
    </xf>
    <xf numFmtId="4" fontId="22" fillId="0" borderId="10" xfId="11" applyNumberFormat="1" applyFont="1" applyFill="1" applyBorder="1" applyAlignment="1" applyProtection="1">
      <alignment horizontal="center" vertical="center"/>
      <protection locked="0"/>
    </xf>
    <xf numFmtId="4" fontId="22" fillId="0" borderId="78" xfId="11" applyNumberFormat="1" applyFont="1" applyFill="1" applyBorder="1" applyAlignment="1" applyProtection="1">
      <alignment horizontal="center" vertical="center"/>
      <protection locked="0"/>
    </xf>
    <xf numFmtId="4" fontId="22" fillId="0" borderId="79" xfId="11" applyNumberFormat="1" applyFont="1" applyFill="1" applyBorder="1" applyAlignment="1" applyProtection="1">
      <alignment horizontal="center" vertical="center"/>
      <protection locked="0"/>
    </xf>
    <xf numFmtId="168" fontId="52" fillId="0" borderId="0" xfId="11" applyFill="1"/>
    <xf numFmtId="0" fontId="58" fillId="0" borderId="0" xfId="13"/>
    <xf numFmtId="168" fontId="52" fillId="15" borderId="97" xfId="11" applyFill="1" applyBorder="1"/>
    <xf numFmtId="168" fontId="44" fillId="0" borderId="98" xfId="11" applyFont="1" applyFill="1" applyBorder="1"/>
    <xf numFmtId="168" fontId="49" fillId="15" borderId="99" xfId="11" applyFont="1" applyFill="1" applyBorder="1" applyAlignment="1" applyProtection="1">
      <alignment horizontal="center" vertical="center" wrapText="1"/>
    </xf>
    <xf numFmtId="168" fontId="44" fillId="15" borderId="0" xfId="11" applyFont="1" applyFill="1" applyBorder="1" applyAlignment="1">
      <alignment vertical="center"/>
    </xf>
    <xf numFmtId="168" fontId="44" fillId="15" borderId="97" xfId="11" applyFont="1" applyFill="1" applyBorder="1" applyAlignment="1" applyProtection="1">
      <alignment horizontal="center" wrapText="1"/>
    </xf>
    <xf numFmtId="4" fontId="2" fillId="0" borderId="8" xfId="11" applyNumberFormat="1" applyFont="1" applyFill="1" applyBorder="1" applyAlignment="1" applyProtection="1">
      <alignment horizontal="center" vertical="center"/>
      <protection locked="0"/>
    </xf>
    <xf numFmtId="4" fontId="2" fillId="0" borderId="73" xfId="11" applyNumberFormat="1" applyFont="1" applyFill="1" applyBorder="1" applyAlignment="1" applyProtection="1">
      <alignment horizontal="center" vertical="center"/>
      <protection locked="0"/>
    </xf>
    <xf numFmtId="168" fontId="64" fillId="15" borderId="0" xfId="11" applyFont="1" applyFill="1" applyBorder="1"/>
    <xf numFmtId="168" fontId="64" fillId="15" borderId="98" xfId="11" applyFont="1" applyFill="1" applyBorder="1"/>
    <xf numFmtId="168" fontId="64" fillId="0" borderId="0" xfId="11" applyFont="1" applyFill="1" applyBorder="1"/>
    <xf numFmtId="168" fontId="64" fillId="0" borderId="98" xfId="11" applyFont="1" applyFill="1" applyBorder="1"/>
    <xf numFmtId="168" fontId="55" fillId="15" borderId="99" xfId="11" applyFont="1" applyFill="1" applyBorder="1" applyAlignment="1" applyProtection="1">
      <alignment horizontal="center" vertical="center"/>
    </xf>
    <xf numFmtId="168" fontId="52" fillId="15" borderId="0" xfId="11" applyFont="1" applyFill="1" applyBorder="1" applyAlignment="1" applyProtection="1">
      <alignment vertical="center"/>
      <protection locked="0"/>
    </xf>
    <xf numFmtId="2" fontId="27" fillId="2" borderId="25" xfId="11" applyNumberFormat="1" applyFont="1" applyFill="1" applyBorder="1" applyAlignment="1" applyProtection="1">
      <alignment horizontal="left" vertical="center"/>
      <protection locked="0"/>
    </xf>
    <xf numFmtId="4" fontId="2" fillId="0" borderId="6" xfId="14" applyNumberFormat="1" applyFont="1" applyFill="1" applyBorder="1" applyAlignment="1" applyProtection="1">
      <alignment horizontal="center" vertical="center"/>
      <protection locked="0"/>
    </xf>
    <xf numFmtId="168" fontId="55" fillId="15" borderId="88" xfId="11" applyFont="1" applyFill="1" applyBorder="1" applyAlignment="1" applyProtection="1">
      <alignment horizontal="center" vertical="center"/>
    </xf>
    <xf numFmtId="168" fontId="52" fillId="15" borderId="86" xfId="11" applyFont="1" applyFill="1" applyBorder="1" applyAlignment="1" applyProtection="1">
      <alignment horizontal="left" vertical="center"/>
    </xf>
    <xf numFmtId="168" fontId="52" fillId="15" borderId="86" xfId="11" applyFill="1" applyBorder="1"/>
    <xf numFmtId="168" fontId="52" fillId="15" borderId="90" xfId="11" applyFill="1" applyBorder="1"/>
    <xf numFmtId="168" fontId="52" fillId="15" borderId="101" xfId="11" applyFill="1" applyBorder="1"/>
    <xf numFmtId="168" fontId="44" fillId="15" borderId="86" xfId="11" applyFont="1" applyFill="1" applyBorder="1"/>
    <xf numFmtId="168" fontId="44" fillId="15" borderId="90" xfId="11" applyFont="1" applyFill="1" applyBorder="1"/>
    <xf numFmtId="168" fontId="44" fillId="0" borderId="86" xfId="11" applyFont="1" applyFill="1" applyBorder="1"/>
    <xf numFmtId="168" fontId="44" fillId="0" borderId="90" xfId="11" applyFont="1" applyFill="1" applyBorder="1"/>
    <xf numFmtId="168" fontId="57" fillId="13" borderId="0" xfId="11" applyFont="1" applyFill="1" applyBorder="1" applyAlignment="1"/>
    <xf numFmtId="168" fontId="65" fillId="13" borderId="0" xfId="11" applyFont="1" applyFill="1" applyBorder="1"/>
    <xf numFmtId="168" fontId="57" fillId="13" borderId="0" xfId="11" applyFont="1" applyFill="1" applyBorder="1"/>
    <xf numFmtId="168" fontId="44" fillId="13" borderId="0" xfId="11" applyFont="1" applyFill="1" applyBorder="1" applyAlignment="1" applyProtection="1">
      <protection locked="0"/>
    </xf>
    <xf numFmtId="168" fontId="52" fillId="13" borderId="0" xfId="11" applyFont="1" applyFill="1" applyBorder="1" applyProtection="1">
      <protection locked="0"/>
    </xf>
    <xf numFmtId="168" fontId="52" fillId="0" borderId="0" xfId="11" applyFont="1" applyFill="1"/>
    <xf numFmtId="168" fontId="44" fillId="0" borderId="0" xfId="11" applyFont="1" applyFill="1"/>
    <xf numFmtId="170" fontId="52" fillId="0" borderId="0" xfId="11" applyNumberFormat="1" applyFont="1" applyFill="1"/>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3"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171" fontId="44" fillId="13" borderId="6" xfId="11" applyNumberFormat="1" applyFont="1" applyFill="1" applyBorder="1" applyAlignment="1" applyProtection="1">
      <protection locked="0"/>
    </xf>
    <xf numFmtId="170" fontId="44" fillId="13" borderId="6" xfId="11" applyNumberFormat="1" applyFont="1" applyFill="1" applyBorder="1" applyAlignment="1" applyProtection="1">
      <protection locked="0"/>
    </xf>
    <xf numFmtId="2" fontId="27" fillId="4" borderId="36" xfId="1" applyNumberFormat="1" applyFont="1" applyFill="1" applyBorder="1" applyAlignment="1" applyProtection="1">
      <alignment horizontal="center" vertical="center"/>
      <protection locked="0"/>
    </xf>
    <xf numFmtId="2" fontId="19" fillId="5" borderId="36" xfId="1" applyNumberFormat="1" applyFont="1" applyFill="1" applyBorder="1" applyAlignment="1" applyProtection="1">
      <alignment horizontal="center" vertical="center"/>
      <protection locked="0"/>
    </xf>
    <xf numFmtId="2" fontId="2" fillId="3" borderId="48" xfId="1" applyNumberFormat="1" applyFont="1" applyFill="1" applyBorder="1" applyAlignment="1" applyProtection="1">
      <alignment horizontal="center" vertical="center"/>
      <protection locked="0"/>
    </xf>
    <xf numFmtId="49" fontId="2" fillId="2" borderId="6" xfId="1" applyNumberFormat="1" applyFont="1" applyFill="1" applyBorder="1" applyAlignment="1" applyProtection="1">
      <alignment vertical="center" wrapText="1"/>
      <protection locked="0"/>
    </xf>
    <xf numFmtId="0" fontId="2" fillId="2" borderId="6" xfId="1" applyFont="1" applyFill="1" applyBorder="1" applyAlignment="1" applyProtection="1">
      <alignment horizontal="center" vertical="center"/>
      <protection locked="0"/>
    </xf>
    <xf numFmtId="2" fontId="2" fillId="0" borderId="56" xfId="1" applyNumberFormat="1" applyFont="1" applyFill="1" applyBorder="1" applyAlignment="1" applyProtection="1">
      <alignment horizontal="center" vertical="center"/>
      <protection locked="0"/>
    </xf>
    <xf numFmtId="14" fontId="9" fillId="2" borderId="0" xfId="1" applyNumberFormat="1" applyFont="1" applyFill="1" applyBorder="1" applyProtection="1">
      <protection locked="0"/>
    </xf>
    <xf numFmtId="14" fontId="0" fillId="0" borderId="0" xfId="0" applyNumberFormat="1" applyAlignment="1">
      <alignment wrapText="1"/>
    </xf>
    <xf numFmtId="14" fontId="9" fillId="0" borderId="0" xfId="1" applyNumberFormat="1" applyFont="1" applyFill="1" applyBorder="1" applyProtection="1">
      <protection locked="0"/>
    </xf>
    <xf numFmtId="0" fontId="9" fillId="0" borderId="0" xfId="1" applyFont="1" applyFill="1" applyBorder="1" applyProtection="1">
      <protection locked="0"/>
    </xf>
    <xf numFmtId="0" fontId="0" fillId="0" borderId="0" xfId="0" applyFill="1" applyAlignment="1">
      <alignment wrapText="1"/>
    </xf>
    <xf numFmtId="0" fontId="5" fillId="0" borderId="0" xfId="2" applyFill="1" applyAlignment="1" applyProtection="1"/>
    <xf numFmtId="14" fontId="0" fillId="0" borderId="0" xfId="0" applyNumberFormat="1" applyFill="1"/>
    <xf numFmtId="0" fontId="0" fillId="0" borderId="0" xfId="0" applyFill="1"/>
    <xf numFmtId="49" fontId="2" fillId="2" borderId="41" xfId="1" applyNumberFormat="1" applyFont="1" applyFill="1" applyBorder="1" applyAlignment="1" applyProtection="1">
      <alignment horizontal="center" vertical="center" wrapText="1"/>
      <protection locked="0"/>
    </xf>
    <xf numFmtId="0" fontId="2" fillId="2" borderId="41" xfId="1" applyFont="1" applyFill="1" applyBorder="1" applyAlignment="1" applyProtection="1">
      <alignment horizontal="center" vertical="center"/>
      <protection locked="0"/>
    </xf>
    <xf numFmtId="0" fontId="2" fillId="2" borderId="51" xfId="1" applyFont="1" applyFill="1" applyBorder="1" applyAlignment="1" applyProtection="1">
      <alignment horizontal="center" vertical="center"/>
      <protection locked="0"/>
    </xf>
    <xf numFmtId="2" fontId="2" fillId="4" borderId="51"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protection locked="0"/>
    </xf>
    <xf numFmtId="2" fontId="2" fillId="3" borderId="50" xfId="1" applyNumberFormat="1" applyFont="1" applyFill="1" applyBorder="1" applyAlignment="1" applyProtection="1">
      <alignment horizontal="center" vertical="center"/>
      <protection locked="0"/>
    </xf>
    <xf numFmtId="165" fontId="2" fillId="4" borderId="6" xfId="1" applyNumberFormat="1" applyFont="1" applyFill="1" applyBorder="1" applyAlignment="1" applyProtection="1">
      <alignment horizontal="center" vertical="center"/>
      <protection locked="0"/>
    </xf>
    <xf numFmtId="0" fontId="2" fillId="6" borderId="8" xfId="1" applyFont="1" applyFill="1" applyBorder="1" applyAlignment="1" applyProtection="1">
      <alignment horizontal="center" vertical="center"/>
      <protection locked="0"/>
    </xf>
    <xf numFmtId="0" fontId="2" fillId="6" borderId="6" xfId="1" applyFont="1" applyFill="1" applyBorder="1" applyAlignment="1" applyProtection="1">
      <alignment horizontal="left" vertical="center" wrapText="1"/>
      <protection locked="0"/>
    </xf>
    <xf numFmtId="165" fontId="2" fillId="6" borderId="6" xfId="1" applyNumberFormat="1" applyFont="1" applyFill="1" applyBorder="1" applyAlignment="1" applyProtection="1">
      <alignment horizontal="center" vertical="center"/>
      <protection locked="0"/>
    </xf>
    <xf numFmtId="165" fontId="2" fillId="6" borderId="50" xfId="1" applyNumberFormat="1" applyFont="1" applyFill="1" applyBorder="1" applyAlignment="1" applyProtection="1">
      <alignment horizontal="center" vertical="center"/>
      <protection locked="0"/>
    </xf>
    <xf numFmtId="165" fontId="2" fillId="2" borderId="6" xfId="1" applyNumberFormat="1" applyFont="1" applyFill="1" applyBorder="1" applyAlignment="1" applyProtection="1">
      <alignment horizontal="center" vertical="center"/>
      <protection locked="0"/>
    </xf>
    <xf numFmtId="165" fontId="2" fillId="2" borderId="50" xfId="1" applyNumberFormat="1" applyFont="1" applyFill="1" applyBorder="1" applyAlignment="1" applyProtection="1">
      <alignment horizontal="center" vertical="center"/>
      <protection locked="0"/>
    </xf>
    <xf numFmtId="165" fontId="2" fillId="0" borderId="6" xfId="1" applyNumberFormat="1" applyFont="1" applyFill="1" applyBorder="1" applyAlignment="1" applyProtection="1">
      <alignment horizontal="center" vertical="center"/>
      <protection locked="0"/>
    </xf>
    <xf numFmtId="49" fontId="2" fillId="2" borderId="62" xfId="1" applyNumberFormat="1" applyFont="1" applyFill="1" applyBorder="1" applyAlignment="1" applyProtection="1">
      <alignment horizontal="center" vertical="center" wrapText="1"/>
      <protection locked="0"/>
    </xf>
    <xf numFmtId="0" fontId="2" fillId="2" borderId="62" xfId="1" applyFont="1" applyFill="1" applyBorder="1" applyAlignment="1" applyProtection="1">
      <alignment horizontal="center" vertical="center"/>
      <protection locked="0"/>
    </xf>
    <xf numFmtId="2" fontId="2" fillId="0" borderId="63" xfId="1" applyNumberFormat="1" applyFont="1" applyFill="1" applyBorder="1" applyAlignment="1" applyProtection="1">
      <alignment horizontal="center" vertical="center"/>
      <protection locked="0"/>
    </xf>
    <xf numFmtId="49" fontId="2" fillId="2" borderId="6" xfId="1" applyNumberFormat="1" applyFont="1" applyFill="1" applyBorder="1" applyAlignment="1" applyProtection="1">
      <alignment horizontal="left" vertical="center" wrapText="1"/>
      <protection locked="0"/>
    </xf>
    <xf numFmtId="0" fontId="2" fillId="0" borderId="41"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3" borderId="54" xfId="1" applyFont="1" applyFill="1" applyBorder="1" applyAlignment="1" applyProtection="1">
      <alignment horizontal="center" vertical="center"/>
    </xf>
    <xf numFmtId="0" fontId="2" fillId="3" borderId="36" xfId="1" applyFont="1" applyFill="1" applyBorder="1" applyAlignment="1" applyProtection="1">
      <alignment horizontal="left" vertical="center"/>
    </xf>
    <xf numFmtId="0" fontId="2" fillId="3" borderId="61" xfId="1" applyFont="1" applyFill="1" applyBorder="1" applyAlignment="1" applyProtection="1">
      <alignment horizontal="center" vertical="center"/>
    </xf>
    <xf numFmtId="49" fontId="2" fillId="3" borderId="62" xfId="1" applyNumberFormat="1" applyFont="1" applyFill="1" applyBorder="1" applyAlignment="1" applyProtection="1">
      <alignment horizontal="center" vertical="center" wrapText="1"/>
    </xf>
    <xf numFmtId="0" fontId="2" fillId="3" borderId="68" xfId="1" applyFont="1" applyFill="1" applyBorder="1" applyAlignment="1" applyProtection="1">
      <alignment horizontal="center" vertical="center"/>
    </xf>
    <xf numFmtId="49" fontId="2" fillId="3" borderId="51" xfId="1" applyNumberFormat="1" applyFont="1" applyFill="1" applyBorder="1" applyAlignment="1" applyProtection="1">
      <alignment horizontal="center" vertical="center" wrapText="1"/>
    </xf>
    <xf numFmtId="2" fontId="2" fillId="3" borderId="51" xfId="1" applyNumberFormat="1" applyFont="1" applyFill="1" applyBorder="1" applyAlignment="1" applyProtection="1">
      <alignment horizontal="center" vertical="center"/>
      <protection locked="0"/>
    </xf>
    <xf numFmtId="2" fontId="2" fillId="3" borderId="56" xfId="1" applyNumberFormat="1" applyFont="1" applyFill="1" applyBorder="1" applyAlignment="1" applyProtection="1">
      <alignment horizontal="center" vertical="center"/>
      <protection locked="0"/>
    </xf>
    <xf numFmtId="0" fontId="2" fillId="3" borderId="40" xfId="1" applyFont="1" applyFill="1" applyBorder="1" applyAlignment="1" applyProtection="1">
      <alignment horizontal="left" vertical="center"/>
    </xf>
    <xf numFmtId="49" fontId="2" fillId="3" borderId="40" xfId="1" applyNumberFormat="1" applyFont="1" applyFill="1" applyBorder="1" applyAlignment="1" applyProtection="1">
      <alignment horizontal="center" vertical="center" wrapText="1"/>
    </xf>
    <xf numFmtId="0" fontId="2" fillId="3" borderId="41" xfId="1" applyFont="1" applyFill="1" applyBorder="1" applyAlignment="1" applyProtection="1">
      <alignment horizontal="center" vertical="center"/>
    </xf>
    <xf numFmtId="0" fontId="2" fillId="3" borderId="40" xfId="1" applyFont="1" applyFill="1" applyBorder="1" applyAlignment="1" applyProtection="1">
      <alignment horizontal="center" vertical="center"/>
    </xf>
    <xf numFmtId="165" fontId="2" fillId="4" borderId="40" xfId="1" applyNumberFormat="1" applyFont="1" applyFill="1" applyBorder="1" applyAlignment="1" applyProtection="1">
      <alignment horizontal="center" vertical="center"/>
      <protection locked="0"/>
    </xf>
    <xf numFmtId="165" fontId="2" fillId="3" borderId="40" xfId="1" applyNumberFormat="1" applyFont="1" applyFill="1" applyBorder="1" applyAlignment="1" applyProtection="1">
      <alignment horizontal="center" vertical="center"/>
      <protection locked="0"/>
    </xf>
    <xf numFmtId="165" fontId="2" fillId="3" borderId="60" xfId="1" applyNumberFormat="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xf>
    <xf numFmtId="0" fontId="2" fillId="3" borderId="58" xfId="1" applyFont="1" applyFill="1" applyBorder="1" applyAlignment="1" applyProtection="1">
      <alignment horizontal="center" vertical="center"/>
    </xf>
    <xf numFmtId="0" fontId="2" fillId="3" borderId="62" xfId="1" applyFont="1" applyFill="1" applyBorder="1" applyAlignment="1" applyProtection="1">
      <alignment horizontal="center" vertical="center"/>
    </xf>
    <xf numFmtId="49" fontId="2" fillId="3" borderId="36" xfId="1" applyNumberFormat="1" applyFont="1" applyFill="1" applyBorder="1" applyAlignment="1" applyProtection="1">
      <alignment horizontal="center" vertical="center" wrapText="1"/>
    </xf>
    <xf numFmtId="0" fontId="2" fillId="3" borderId="36" xfId="1" applyFont="1" applyFill="1" applyBorder="1" applyAlignment="1" applyProtection="1">
      <alignment horizontal="center" vertical="center"/>
    </xf>
    <xf numFmtId="9" fontId="2" fillId="4" borderId="36" xfId="8" applyFont="1" applyFill="1" applyBorder="1" applyAlignment="1" applyProtection="1">
      <alignment horizontal="center" vertical="center"/>
      <protection locked="0"/>
    </xf>
    <xf numFmtId="9" fontId="2" fillId="3" borderId="48" xfId="8"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wrapText="1"/>
    </xf>
    <xf numFmtId="9" fontId="2" fillId="4" borderId="58" xfId="8" applyFont="1" applyFill="1" applyBorder="1" applyAlignment="1" applyProtection="1">
      <alignment horizontal="center" vertical="center"/>
      <protection locked="0"/>
    </xf>
    <xf numFmtId="168" fontId="55" fillId="0" borderId="0" xfId="16"/>
    <xf numFmtId="2" fontId="30" fillId="0" borderId="8" xfId="15" applyNumberFormat="1" applyFont="1" applyFill="1" applyBorder="1" applyAlignment="1" applyProtection="1">
      <alignment horizontal="center" vertical="center"/>
      <protection locked="0"/>
    </xf>
    <xf numFmtId="1" fontId="2" fillId="0" borderId="6" xfId="15" applyNumberFormat="1" applyFont="1" applyFill="1" applyBorder="1" applyAlignment="1" applyProtection="1">
      <alignment horizontal="center" vertical="center"/>
      <protection locked="0"/>
    </xf>
    <xf numFmtId="49" fontId="2" fillId="0" borderId="6" xfId="15" applyNumberFormat="1" applyFont="1" applyFill="1" applyBorder="1" applyAlignment="1" applyProtection="1">
      <alignment horizontal="center" vertical="center"/>
      <protection locked="0"/>
    </xf>
    <xf numFmtId="2" fontId="2" fillId="0" borderId="6" xfId="15" applyNumberFormat="1" applyFont="1" applyFill="1" applyBorder="1" applyAlignment="1" applyProtection="1">
      <alignment horizontal="center" vertical="center" wrapText="1"/>
      <protection locked="0"/>
    </xf>
    <xf numFmtId="2" fontId="2" fillId="0" borderId="6" xfId="15" applyNumberFormat="1" applyFont="1" applyFill="1" applyBorder="1" applyAlignment="1" applyProtection="1">
      <alignment horizontal="center" vertical="center"/>
      <protection locked="0"/>
    </xf>
    <xf numFmtId="167" fontId="2" fillId="0" borderId="6" xfId="15" applyNumberFormat="1" applyFont="1" applyFill="1" applyBorder="1" applyAlignment="1" applyProtection="1">
      <alignment horizontal="center" vertical="center"/>
      <protection locked="0"/>
    </xf>
    <xf numFmtId="2" fontId="2" fillId="3" borderId="6" xfId="15" applyNumberFormat="1" applyFont="1" applyFill="1" applyBorder="1" applyAlignment="1" applyProtection="1">
      <alignment horizontal="center" vertical="center"/>
      <protection locked="0"/>
    </xf>
    <xf numFmtId="172" fontId="2" fillId="3" borderId="6" xfId="15" applyNumberFormat="1" applyFont="1" applyFill="1" applyBorder="1" applyAlignment="1" applyProtection="1">
      <alignment horizontal="center" vertical="center"/>
      <protection locked="0"/>
    </xf>
    <xf numFmtId="2" fontId="2" fillId="3" borderId="50" xfId="15" applyNumberFormat="1" applyFont="1" applyFill="1" applyBorder="1" applyAlignment="1" applyProtection="1">
      <alignment horizontal="center" vertical="center"/>
      <protection locked="0"/>
    </xf>
    <xf numFmtId="1" fontId="2" fillId="0" borderId="8" xfId="15" applyNumberFormat="1" applyFont="1" applyFill="1" applyBorder="1" applyAlignment="1" applyProtection="1">
      <alignment horizontal="center" vertical="center"/>
      <protection locked="0"/>
    </xf>
    <xf numFmtId="1" fontId="2" fillId="0" borderId="73" xfId="15" applyNumberFormat="1" applyFont="1" applyFill="1" applyBorder="1" applyAlignment="1" applyProtection="1">
      <alignment horizontal="center" vertical="center"/>
      <protection locked="0"/>
    </xf>
    <xf numFmtId="0" fontId="2" fillId="0" borderId="8" xfId="15" applyFont="1" applyBorder="1" applyAlignment="1">
      <alignment horizontal="center" vertical="center" wrapText="1"/>
    </xf>
    <xf numFmtId="0" fontId="2" fillId="0" borderId="6" xfId="15" applyFont="1" applyBorder="1" applyAlignment="1">
      <alignment horizontal="center" vertical="center"/>
    </xf>
    <xf numFmtId="2" fontId="21" fillId="0" borderId="75" xfId="15" applyNumberFormat="1" applyFont="1" applyFill="1" applyBorder="1" applyAlignment="1">
      <alignment horizontal="center" vertical="center"/>
    </xf>
    <xf numFmtId="2" fontId="21" fillId="0" borderId="76" xfId="15" applyNumberFormat="1" applyFont="1" applyFill="1" applyBorder="1" applyAlignment="1">
      <alignment horizontal="center" vertical="center"/>
    </xf>
    <xf numFmtId="2" fontId="21" fillId="0" borderId="77" xfId="15" applyNumberFormat="1" applyFont="1" applyFill="1" applyBorder="1" applyAlignment="1">
      <alignment horizontal="center" vertical="center"/>
    </xf>
    <xf numFmtId="2" fontId="30" fillId="2" borderId="4" xfId="15" applyNumberFormat="1" applyFont="1" applyFill="1" applyBorder="1" applyAlignment="1" applyProtection="1">
      <alignment horizontal="center" vertical="center"/>
      <protection locked="0"/>
    </xf>
    <xf numFmtId="2" fontId="27" fillId="2" borderId="25" xfId="15" applyNumberFormat="1" applyFont="1" applyFill="1" applyBorder="1" applyAlignment="1" applyProtection="1">
      <alignment horizontal="center" vertical="center" wrapText="1"/>
      <protection locked="0"/>
    </xf>
    <xf numFmtId="1" fontId="30" fillId="2" borderId="0" xfId="15" applyNumberFormat="1" applyFont="1" applyFill="1" applyBorder="1" applyAlignment="1" applyProtection="1">
      <alignment horizontal="center" vertical="center"/>
      <protection locked="0"/>
    </xf>
    <xf numFmtId="2" fontId="30" fillId="2" borderId="0" xfId="15" applyNumberFormat="1" applyFont="1" applyFill="1" applyBorder="1" applyAlignment="1" applyProtection="1">
      <alignment horizontal="center" vertical="center"/>
      <protection locked="0"/>
    </xf>
    <xf numFmtId="2" fontId="30" fillId="2" borderId="5" xfId="15" applyNumberFormat="1" applyFont="1" applyFill="1" applyBorder="1" applyAlignment="1" applyProtection="1">
      <alignment horizontal="center" vertical="center"/>
      <protection locked="0"/>
    </xf>
    <xf numFmtId="0" fontId="2" fillId="0" borderId="8" xfId="15" applyFont="1" applyBorder="1" applyAlignment="1">
      <alignment horizontal="center" vertical="center"/>
    </xf>
    <xf numFmtId="0" fontId="30" fillId="2" borderId="4" xfId="15" applyFont="1" applyFill="1" applyBorder="1" applyAlignment="1">
      <alignment horizontal="center" vertical="center"/>
    </xf>
    <xf numFmtId="0" fontId="30" fillId="2" borderId="25" xfId="15" applyFont="1" applyFill="1" applyBorder="1" applyAlignment="1">
      <alignment horizontal="center" vertical="center" wrapText="1"/>
    </xf>
    <xf numFmtId="0" fontId="30" fillId="2" borderId="0" xfId="15" applyFont="1" applyFill="1" applyBorder="1" applyAlignment="1">
      <alignment horizontal="center" vertical="center"/>
    </xf>
    <xf numFmtId="0" fontId="30" fillId="2" borderId="5" xfId="15" applyFont="1" applyFill="1" applyBorder="1" applyAlignment="1">
      <alignment horizontal="center" vertical="center"/>
    </xf>
    <xf numFmtId="0" fontId="2" fillId="2" borderId="4" xfId="15" applyFont="1" applyFill="1" applyBorder="1" applyAlignment="1">
      <alignment horizontal="center" vertical="center"/>
    </xf>
    <xf numFmtId="0" fontId="2" fillId="2" borderId="25" xfId="15" applyFont="1" applyFill="1" applyBorder="1" applyAlignment="1">
      <alignment horizontal="center" vertical="center" wrapText="1"/>
    </xf>
    <xf numFmtId="0" fontId="2" fillId="2" borderId="0" xfId="15" applyFont="1" applyFill="1" applyBorder="1" applyAlignment="1">
      <alignment horizontal="center" vertical="center"/>
    </xf>
    <xf numFmtId="0" fontId="2" fillId="2" borderId="5" xfId="15" applyFont="1" applyFill="1" applyBorder="1" applyAlignment="1">
      <alignment horizontal="center" vertical="center"/>
    </xf>
    <xf numFmtId="0" fontId="2" fillId="0" borderId="46" xfId="15" applyFont="1" applyBorder="1" applyAlignment="1">
      <alignment horizontal="center" vertical="center"/>
    </xf>
    <xf numFmtId="0" fontId="2" fillId="2" borderId="25" xfId="15" applyFont="1" applyFill="1" applyBorder="1" applyAlignment="1">
      <alignment horizontal="center" vertical="center"/>
    </xf>
    <xf numFmtId="0" fontId="2" fillId="2" borderId="8" xfId="15" applyFont="1" applyFill="1" applyBorder="1" applyAlignment="1">
      <alignment horizontal="center" vertical="center"/>
    </xf>
    <xf numFmtId="0" fontId="2" fillId="2" borderId="6" xfId="15" applyFont="1" applyFill="1" applyBorder="1" applyAlignment="1">
      <alignment horizontal="center" vertical="center"/>
    </xf>
    <xf numFmtId="0" fontId="2" fillId="2" borderId="4" xfId="15" applyFont="1" applyFill="1" applyBorder="1" applyAlignment="1" applyProtection="1">
      <alignment horizontal="center" vertical="center" wrapText="1"/>
    </xf>
    <xf numFmtId="0" fontId="2" fillId="0" borderId="68" xfId="15" applyFont="1" applyBorder="1" applyAlignment="1">
      <alignment horizontal="center" vertical="center"/>
    </xf>
    <xf numFmtId="0" fontId="16" fillId="2" borderId="9" xfId="15" applyFont="1" applyFill="1" applyBorder="1" applyAlignment="1" applyProtection="1">
      <alignment horizontal="center" vertical="center" wrapText="1"/>
    </xf>
    <xf numFmtId="0" fontId="16" fillId="2" borderId="67" xfId="15" applyFont="1" applyFill="1" applyBorder="1" applyAlignment="1">
      <alignment horizontal="center" vertical="center"/>
    </xf>
    <xf numFmtId="0" fontId="16" fillId="2" borderId="10" xfId="15" applyFont="1" applyFill="1" applyBorder="1" applyAlignment="1">
      <alignment horizontal="center" vertical="center"/>
    </xf>
    <xf numFmtId="0" fontId="16" fillId="2" borderId="11" xfId="15" applyFont="1" applyFill="1" applyBorder="1" applyAlignment="1">
      <alignment horizontal="center" vertical="center"/>
    </xf>
    <xf numFmtId="0" fontId="16" fillId="3" borderId="61" xfId="15" applyFont="1" applyFill="1" applyBorder="1" applyAlignment="1">
      <alignment horizontal="center" vertical="center"/>
    </xf>
    <xf numFmtId="0" fontId="16" fillId="3" borderId="62" xfId="15" applyFont="1" applyFill="1" applyBorder="1" applyAlignment="1">
      <alignment horizontal="center" vertical="center"/>
    </xf>
    <xf numFmtId="0" fontId="2" fillId="3" borderId="65" xfId="15" applyFont="1" applyFill="1" applyBorder="1" applyAlignment="1">
      <alignment horizontal="center" vertical="center"/>
    </xf>
    <xf numFmtId="2" fontId="2" fillId="3" borderId="62" xfId="15" applyNumberFormat="1" applyFont="1" applyFill="1" applyBorder="1" applyAlignment="1" applyProtection="1">
      <alignment horizontal="center" vertical="center"/>
      <protection locked="0"/>
    </xf>
    <xf numFmtId="2" fontId="2" fillId="3" borderId="63" xfId="15" applyNumberFormat="1" applyFont="1" applyFill="1" applyBorder="1" applyAlignment="1" applyProtection="1">
      <alignment horizontal="center" vertical="center"/>
      <protection locked="0"/>
    </xf>
    <xf numFmtId="2" fontId="69" fillId="0" borderId="10" xfId="15" applyNumberFormat="1" applyFont="1" applyFill="1" applyBorder="1" applyAlignment="1" applyProtection="1">
      <alignment horizontal="center" vertical="center"/>
      <protection locked="0"/>
    </xf>
    <xf numFmtId="2" fontId="69" fillId="0" borderId="78" xfId="15" applyNumberFormat="1" applyFont="1" applyFill="1" applyBorder="1" applyAlignment="1" applyProtection="1">
      <alignment horizontal="center" vertical="center"/>
      <protection locked="0"/>
    </xf>
    <xf numFmtId="2" fontId="69" fillId="0" borderId="79" xfId="15" applyNumberFormat="1" applyFont="1" applyFill="1" applyBorder="1" applyAlignment="1" applyProtection="1">
      <alignment horizontal="center" vertical="center"/>
      <protection locked="0"/>
    </xf>
    <xf numFmtId="0" fontId="45" fillId="0" borderId="0" xfId="0" applyFont="1" applyFill="1"/>
    <xf numFmtId="2" fontId="70" fillId="5" borderId="6" xfId="1" applyNumberFormat="1" applyFont="1" applyFill="1" applyBorder="1" applyAlignment="1" applyProtection="1">
      <alignment horizontal="center" vertical="center"/>
      <protection locked="0"/>
    </xf>
    <xf numFmtId="2" fontId="70" fillId="5" borderId="51" xfId="1" applyNumberFormat="1" applyFont="1" applyFill="1" applyBorder="1" applyAlignment="1" applyProtection="1">
      <alignment horizontal="center" vertical="center"/>
      <protection locked="0"/>
    </xf>
    <xf numFmtId="165" fontId="70" fillId="5" borderId="6" xfId="1" applyNumberFormat="1" applyFont="1" applyFill="1" applyBorder="1" applyAlignment="1" applyProtection="1">
      <alignment horizontal="center" vertical="center"/>
      <protection locked="0"/>
    </xf>
    <xf numFmtId="2" fontId="70" fillId="5" borderId="62" xfId="1" applyNumberFormat="1" applyFont="1" applyFill="1" applyBorder="1" applyAlignment="1" applyProtection="1">
      <alignment horizontal="center" vertical="center"/>
      <protection locked="0"/>
    </xf>
    <xf numFmtId="2" fontId="70" fillId="5" borderId="41" xfId="1" applyNumberFormat="1" applyFont="1" applyFill="1" applyBorder="1" applyAlignment="1" applyProtection="1">
      <alignment horizontal="center" vertical="center"/>
      <protection locked="0"/>
    </xf>
    <xf numFmtId="165" fontId="70" fillId="5" borderId="40" xfId="1" applyNumberFormat="1" applyFont="1" applyFill="1" applyBorder="1" applyAlignment="1" applyProtection="1">
      <alignment horizontal="center" vertical="center"/>
      <protection locked="0"/>
    </xf>
    <xf numFmtId="9" fontId="70" fillId="5" borderId="36" xfId="8" applyFont="1" applyFill="1" applyBorder="1" applyAlignment="1" applyProtection="1">
      <alignment horizontal="center" vertical="center"/>
      <protection locked="0"/>
    </xf>
    <xf numFmtId="9" fontId="70" fillId="5" borderId="58" xfId="8"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xf>
    <xf numFmtId="0" fontId="2" fillId="0" borderId="41" xfId="1" applyFont="1" applyFill="1" applyBorder="1" applyAlignment="1" applyProtection="1">
      <alignment vertical="center"/>
    </xf>
    <xf numFmtId="0" fontId="2" fillId="0" borderId="8" xfId="1" applyFont="1" applyFill="1" applyBorder="1" applyAlignment="1" applyProtection="1">
      <alignment horizontal="center" vertical="center"/>
    </xf>
    <xf numFmtId="0" fontId="2" fillId="0" borderId="6" xfId="1" applyFont="1" applyFill="1" applyBorder="1" applyAlignment="1" applyProtection="1">
      <alignment vertical="center"/>
    </xf>
    <xf numFmtId="0" fontId="2" fillId="0" borderId="6"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0" borderId="41"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protection locked="0"/>
    </xf>
    <xf numFmtId="0" fontId="2" fillId="0" borderId="43" xfId="1" applyFont="1" applyFill="1" applyBorder="1" applyAlignment="1" applyProtection="1">
      <alignment horizontal="center" vertical="center"/>
      <protection locked="0"/>
    </xf>
    <xf numFmtId="165" fontId="70" fillId="5" borderId="62" xfId="1" applyNumberFormat="1" applyFont="1" applyFill="1" applyBorder="1" applyAlignment="1" applyProtection="1">
      <alignment horizontal="center" vertical="center"/>
      <protection locked="0"/>
    </xf>
    <xf numFmtId="2" fontId="34" fillId="0" borderId="8" xfId="15" applyNumberFormat="1" applyFont="1" applyFill="1" applyBorder="1" applyAlignment="1" applyProtection="1">
      <alignment horizontal="center" vertical="center"/>
      <protection locked="0"/>
    </xf>
    <xf numFmtId="0" fontId="9" fillId="0" borderId="8" xfId="15" applyFont="1" applyBorder="1" applyAlignment="1">
      <alignment horizontal="left" vertical="center" wrapText="1"/>
    </xf>
    <xf numFmtId="0" fontId="9" fillId="0" borderId="6" xfId="15" applyFont="1" applyBorder="1" applyAlignment="1">
      <alignment horizontal="center" vertical="center"/>
    </xf>
    <xf numFmtId="0" fontId="9" fillId="0" borderId="6" xfId="15" applyFont="1" applyBorder="1" applyAlignment="1">
      <alignment horizontal="left" vertical="center"/>
    </xf>
    <xf numFmtId="165" fontId="2" fillId="0" borderId="6" xfId="15" applyNumberFormat="1" applyFont="1" applyFill="1" applyBorder="1" applyAlignment="1" applyProtection="1">
      <alignment horizontal="center" vertical="center"/>
      <protection locked="0"/>
    </xf>
    <xf numFmtId="165" fontId="9" fillId="0" borderId="6" xfId="15" applyNumberFormat="1" applyFont="1" applyFill="1" applyBorder="1" applyAlignment="1" applyProtection="1">
      <alignment horizontal="center" vertical="center"/>
      <protection locked="0"/>
    </xf>
    <xf numFmtId="165" fontId="9" fillId="0" borderId="74" xfId="15" applyNumberFormat="1" applyFont="1" applyFill="1" applyBorder="1" applyAlignment="1" applyProtection="1">
      <alignment horizontal="center" vertical="center"/>
      <protection locked="0"/>
    </xf>
    <xf numFmtId="165" fontId="9" fillId="0" borderId="50" xfId="15" applyNumberFormat="1" applyFont="1" applyFill="1" applyBorder="1" applyAlignment="1" applyProtection="1">
      <alignment horizontal="center" vertical="center"/>
      <protection locked="0"/>
    </xf>
    <xf numFmtId="2" fontId="34" fillId="2" borderId="4" xfId="15" applyNumberFormat="1" applyFont="1" applyFill="1" applyBorder="1" applyAlignment="1" applyProtection="1">
      <alignment horizontal="center" vertical="center"/>
      <protection locked="0"/>
    </xf>
    <xf numFmtId="2" fontId="30" fillId="2" borderId="25" xfId="15" applyNumberFormat="1" applyFont="1" applyFill="1" applyBorder="1" applyAlignment="1" applyProtection="1">
      <alignment horizontal="center" vertical="center"/>
      <protection locked="0"/>
    </xf>
    <xf numFmtId="0" fontId="9" fillId="0" borderId="8" xfId="15" applyFont="1" applyBorder="1" applyAlignment="1">
      <alignment horizontal="left" vertical="center"/>
    </xf>
    <xf numFmtId="0" fontId="30" fillId="2" borderId="4" xfId="15" applyFont="1" applyFill="1" applyBorder="1"/>
    <xf numFmtId="0" fontId="30" fillId="2" borderId="25" xfId="15" applyFont="1" applyFill="1" applyBorder="1" applyAlignment="1">
      <alignment wrapText="1"/>
    </xf>
    <xf numFmtId="0" fontId="30" fillId="2" borderId="0" xfId="15" applyFont="1" applyFill="1" applyBorder="1"/>
    <xf numFmtId="0" fontId="30" fillId="2" borderId="5" xfId="15" applyFont="1" applyFill="1" applyBorder="1"/>
    <xf numFmtId="0" fontId="2" fillId="2" borderId="4" xfId="15" applyFill="1" applyBorder="1"/>
    <xf numFmtId="0" fontId="2" fillId="2" borderId="25" xfId="15" applyFont="1" applyFill="1" applyBorder="1" applyAlignment="1">
      <alignment wrapText="1"/>
    </xf>
    <xf numFmtId="0" fontId="2" fillId="2" borderId="0" xfId="15" applyFont="1" applyFill="1" applyBorder="1"/>
    <xf numFmtId="0" fontId="2" fillId="2" borderId="5" xfId="15" applyFont="1" applyFill="1" applyBorder="1"/>
    <xf numFmtId="0" fontId="9" fillId="0" borderId="46" xfId="15" applyFont="1" applyBorder="1" applyAlignment="1">
      <alignment horizontal="left" vertical="center"/>
    </xf>
    <xf numFmtId="0" fontId="2" fillId="2" borderId="4" xfId="15" applyFill="1" applyBorder="1" applyAlignment="1">
      <alignment horizontal="left"/>
    </xf>
    <xf numFmtId="0" fontId="2" fillId="2" borderId="25" xfId="15" applyFill="1" applyBorder="1" applyAlignment="1">
      <alignment horizontal="left"/>
    </xf>
    <xf numFmtId="0" fontId="2" fillId="2" borderId="0" xfId="15" applyFill="1" applyBorder="1"/>
    <xf numFmtId="0" fontId="2" fillId="2" borderId="5" xfId="15" applyFill="1" applyBorder="1"/>
    <xf numFmtId="0" fontId="9" fillId="2" borderId="8" xfId="15" applyFont="1" applyFill="1" applyBorder="1" applyAlignment="1">
      <alignment vertical="center"/>
    </xf>
    <xf numFmtId="0" fontId="9" fillId="2" borderId="6" xfId="15" applyFont="1" applyFill="1" applyBorder="1" applyAlignment="1">
      <alignment horizontal="center" vertical="center"/>
    </xf>
    <xf numFmtId="0" fontId="2" fillId="2" borderId="4" xfId="15" applyFont="1" applyFill="1" applyBorder="1" applyAlignment="1" applyProtection="1">
      <alignment horizontal="left" wrapText="1"/>
    </xf>
    <xf numFmtId="0" fontId="9" fillId="0" borderId="68" xfId="15" applyFont="1" applyBorder="1" applyAlignment="1">
      <alignment horizontal="left" vertical="center"/>
    </xf>
    <xf numFmtId="165" fontId="9" fillId="0" borderId="51" xfId="15" applyNumberFormat="1" applyFont="1" applyFill="1" applyBorder="1" applyAlignment="1" applyProtection="1">
      <alignment horizontal="center" vertical="center"/>
      <protection locked="0"/>
    </xf>
    <xf numFmtId="165" fontId="9" fillId="0" borderId="18" xfId="15" applyNumberFormat="1" applyFont="1" applyFill="1" applyBorder="1" applyAlignment="1" applyProtection="1">
      <alignment horizontal="center" vertical="center"/>
      <protection locked="0"/>
    </xf>
    <xf numFmtId="165" fontId="9" fillId="0" borderId="56" xfId="15" applyNumberFormat="1" applyFont="1" applyFill="1" applyBorder="1" applyAlignment="1" applyProtection="1">
      <alignment horizontal="center" vertical="center"/>
      <protection locked="0"/>
    </xf>
    <xf numFmtId="0" fontId="16" fillId="2" borderId="9" xfId="15" applyFont="1" applyFill="1" applyBorder="1" applyAlignment="1" applyProtection="1">
      <alignment horizontal="left" wrapText="1"/>
    </xf>
    <xf numFmtId="0" fontId="16" fillId="2" borderId="67" xfId="15" applyFont="1" applyFill="1" applyBorder="1" applyAlignment="1">
      <alignment horizontal="left"/>
    </xf>
    <xf numFmtId="0" fontId="16" fillId="2" borderId="10" xfId="15" applyFont="1" applyFill="1" applyBorder="1"/>
    <xf numFmtId="0" fontId="16" fillId="2" borderId="11" xfId="15" applyFont="1" applyFill="1" applyBorder="1"/>
    <xf numFmtId="0" fontId="26" fillId="3" borderId="61" xfId="15" applyFont="1" applyFill="1" applyBorder="1" applyAlignment="1">
      <alignment horizontal="left" vertical="center"/>
    </xf>
    <xf numFmtId="0" fontId="26" fillId="3" borderId="62" xfId="15" applyFont="1" applyFill="1" applyBorder="1" applyAlignment="1">
      <alignment horizontal="center" vertical="center"/>
    </xf>
    <xf numFmtId="0" fontId="9" fillId="3" borderId="65" xfId="15" applyFont="1" applyFill="1" applyBorder="1" applyAlignment="1">
      <alignment horizontal="left" vertical="center"/>
    </xf>
    <xf numFmtId="2" fontId="9" fillId="3" borderId="62" xfId="15" applyNumberFormat="1" applyFont="1" applyFill="1" applyBorder="1" applyAlignment="1" applyProtection="1">
      <alignment horizontal="center" vertical="center"/>
      <protection locked="0"/>
    </xf>
    <xf numFmtId="2" fontId="9" fillId="3" borderId="63" xfId="15" applyNumberFormat="1" applyFont="1" applyFill="1" applyBorder="1" applyAlignment="1" applyProtection="1">
      <alignment horizontal="center" vertical="center"/>
      <protection locked="0"/>
    </xf>
    <xf numFmtId="165" fontId="21" fillId="0" borderId="75" xfId="15" applyNumberFormat="1" applyFont="1" applyFill="1" applyBorder="1"/>
    <xf numFmtId="165" fontId="21" fillId="0" borderId="76" xfId="15" applyNumberFormat="1" applyFont="1" applyFill="1" applyBorder="1"/>
    <xf numFmtId="165" fontId="21" fillId="0" borderId="77" xfId="15" applyNumberFormat="1" applyFont="1" applyFill="1" applyBorder="1"/>
    <xf numFmtId="0" fontId="2" fillId="0" borderId="0" xfId="15" applyFill="1" applyBorder="1"/>
    <xf numFmtId="2" fontId="2" fillId="0" borderId="51" xfId="1" applyNumberFormat="1" applyFont="1" applyFill="1" applyBorder="1" applyAlignment="1" applyProtection="1">
      <alignment horizontal="center" vertical="center"/>
      <protection locked="0"/>
    </xf>
    <xf numFmtId="0" fontId="8" fillId="0" borderId="40" xfId="1" applyFont="1" applyBorder="1" applyAlignment="1" applyProtection="1">
      <alignment vertical="center" wrapText="1"/>
      <protection locked="0"/>
    </xf>
    <xf numFmtId="0" fontId="9" fillId="2" borderId="1" xfId="1" applyFont="1" applyFill="1" applyBorder="1" applyProtection="1"/>
    <xf numFmtId="0" fontId="2" fillId="2" borderId="41" xfId="1" applyFont="1" applyFill="1" applyBorder="1" applyAlignment="1" applyProtection="1">
      <alignment horizontal="left" vertical="center"/>
      <protection locked="0"/>
    </xf>
    <xf numFmtId="0" fontId="2" fillId="3" borderId="8" xfId="1" applyFont="1" applyFill="1" applyBorder="1" applyAlignment="1" applyProtection="1">
      <alignment horizontal="center" vertical="center"/>
    </xf>
    <xf numFmtId="0" fontId="2" fillId="3" borderId="6" xfId="1" applyFont="1" applyFill="1" applyBorder="1" applyAlignment="1" applyProtection="1">
      <alignment horizontal="left" vertical="center"/>
      <protection locked="0"/>
    </xf>
    <xf numFmtId="49" fontId="2" fillId="3" borderId="6" xfId="1" applyNumberFormat="1" applyFont="1" applyFill="1" applyBorder="1" applyAlignment="1" applyProtection="1">
      <alignment horizontal="center" vertical="center" wrapText="1"/>
      <protection locked="0"/>
    </xf>
    <xf numFmtId="0" fontId="2" fillId="2" borderId="6" xfId="1" applyFont="1" applyFill="1" applyBorder="1" applyAlignment="1" applyProtection="1">
      <alignment horizontal="left" vertical="center" wrapText="1"/>
      <protection locked="0"/>
    </xf>
    <xf numFmtId="0" fontId="2" fillId="2" borderId="6" xfId="1" applyFont="1" applyFill="1" applyBorder="1" applyAlignment="1" applyProtection="1">
      <alignment horizontal="left" vertical="center"/>
      <protection locked="0"/>
    </xf>
    <xf numFmtId="0" fontId="2" fillId="3" borderId="68" xfId="1" applyFont="1" applyFill="1" applyBorder="1" applyAlignment="1" applyProtection="1">
      <alignment horizontal="center" vertical="center"/>
      <protection locked="0"/>
    </xf>
    <xf numFmtId="0" fontId="2" fillId="3" borderId="51" xfId="1" applyFont="1" applyFill="1" applyBorder="1" applyAlignment="1" applyProtection="1">
      <alignment horizontal="left" vertical="center"/>
      <protection locked="0"/>
    </xf>
    <xf numFmtId="49" fontId="2" fillId="3" borderId="51" xfId="1" applyNumberFormat="1" applyFont="1" applyFill="1" applyBorder="1" applyAlignment="1" applyProtection="1">
      <alignment horizontal="center" vertical="center" wrapText="1"/>
      <protection locked="0"/>
    </xf>
    <xf numFmtId="0" fontId="2" fillId="3" borderId="51"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protection locked="0"/>
    </xf>
    <xf numFmtId="49" fontId="2" fillId="3" borderId="41" xfId="1" applyNumberFormat="1" applyFont="1" applyFill="1" applyBorder="1" applyAlignment="1" applyProtection="1">
      <alignment horizontal="center" vertical="center" wrapText="1"/>
      <protection locked="0"/>
    </xf>
    <xf numFmtId="0" fontId="2" fillId="3" borderId="41" xfId="1" applyFont="1" applyFill="1" applyBorder="1" applyAlignment="1" applyProtection="1">
      <alignment horizontal="center" vertical="center"/>
      <protection locked="0"/>
    </xf>
    <xf numFmtId="2" fontId="2" fillId="3" borderId="41" xfId="1" applyNumberFormat="1" applyFont="1" applyFill="1" applyBorder="1" applyAlignment="1" applyProtection="1">
      <alignment horizontal="center" vertical="center"/>
      <protection locked="0"/>
    </xf>
    <xf numFmtId="2" fontId="2" fillId="3" borderId="64"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protection locked="0"/>
    </xf>
    <xf numFmtId="0" fontId="2" fillId="0" borderId="62" xfId="1" applyFont="1" applyFill="1" applyBorder="1" applyAlignment="1" applyProtection="1">
      <alignment horizontal="left" vertical="center"/>
      <protection locked="0"/>
    </xf>
    <xf numFmtId="49" fontId="8" fillId="0" borderId="40" xfId="1" applyNumberFormat="1" applyFont="1" applyBorder="1" applyAlignment="1" applyProtection="1">
      <alignment horizontal="center" vertical="center" wrapText="1"/>
      <protection locked="0"/>
    </xf>
    <xf numFmtId="0" fontId="2" fillId="0" borderId="41" xfId="1" applyFont="1" applyFill="1" applyBorder="1" applyAlignment="1" applyProtection="1">
      <alignment horizontal="left" vertical="center" wrapText="1"/>
      <protection locked="0"/>
    </xf>
    <xf numFmtId="2" fontId="2" fillId="2" borderId="41" xfId="1" applyNumberFormat="1" applyFont="1" applyFill="1" applyBorder="1" applyAlignment="1" applyProtection="1">
      <alignment horizontal="center" vertical="center"/>
      <protection locked="0"/>
    </xf>
    <xf numFmtId="2" fontId="2" fillId="2" borderId="64"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0" fontId="2" fillId="6" borderId="68" xfId="1" applyFont="1" applyFill="1" applyBorder="1" applyAlignment="1" applyProtection="1">
      <alignment horizontal="center" vertical="center"/>
      <protection locked="0"/>
    </xf>
    <xf numFmtId="0" fontId="2" fillId="6" borderId="51" xfId="1" applyFont="1" applyFill="1" applyBorder="1" applyAlignment="1" applyProtection="1">
      <alignment horizontal="left" vertical="center" wrapText="1"/>
      <protection locked="0"/>
    </xf>
    <xf numFmtId="49" fontId="2" fillId="6" borderId="51" xfId="1" quotePrefix="1" applyNumberFormat="1" applyFont="1" applyFill="1" applyBorder="1" applyAlignment="1" applyProtection="1">
      <alignment horizontal="center" vertical="center" wrapText="1"/>
    </xf>
    <xf numFmtId="0" fontId="2" fillId="6" borderId="51" xfId="1" applyFont="1" applyFill="1" applyBorder="1" applyAlignment="1" applyProtection="1">
      <alignment horizontal="center" vertical="center"/>
      <protection locked="0"/>
    </xf>
    <xf numFmtId="165" fontId="2" fillId="4" borderId="51" xfId="1" applyNumberFormat="1" applyFont="1" applyFill="1" applyBorder="1" applyAlignment="1" applyProtection="1">
      <alignment horizontal="center" vertical="center"/>
      <protection locked="0"/>
    </xf>
    <xf numFmtId="165" fontId="70" fillId="6" borderId="51" xfId="1" applyNumberFormat="1" applyFont="1" applyFill="1" applyBorder="1" applyAlignment="1" applyProtection="1">
      <alignment horizontal="center" vertical="center"/>
      <protection locked="0"/>
    </xf>
    <xf numFmtId="165" fontId="2" fillId="6" borderId="51" xfId="1" applyNumberFormat="1" applyFont="1" applyFill="1" applyBorder="1" applyAlignment="1" applyProtection="1">
      <alignment horizontal="center" vertical="center"/>
      <protection locked="0"/>
    </xf>
    <xf numFmtId="165" fontId="2" fillId="6" borderId="56" xfId="1" applyNumberFormat="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protection locked="0"/>
    </xf>
    <xf numFmtId="49" fontId="2" fillId="3" borderId="41" xfId="1" applyNumberFormat="1" applyFont="1" applyFill="1" applyBorder="1" applyAlignment="1" applyProtection="1">
      <alignment horizontal="center" vertical="center" wrapText="1"/>
    </xf>
    <xf numFmtId="165" fontId="2" fillId="4" borderId="41" xfId="1" applyNumberFormat="1" applyFont="1" applyFill="1" applyBorder="1" applyAlignment="1" applyProtection="1">
      <alignment horizontal="center" vertical="center"/>
      <protection locked="0"/>
    </xf>
    <xf numFmtId="165" fontId="70" fillId="5" borderId="41" xfId="1" applyNumberFormat="1" applyFont="1" applyFill="1" applyBorder="1" applyAlignment="1" applyProtection="1">
      <alignment horizontal="center" vertical="center"/>
      <protection locked="0"/>
    </xf>
    <xf numFmtId="165" fontId="2" fillId="3" borderId="41"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xf>
    <xf numFmtId="165" fontId="2" fillId="3" borderId="50" xfId="1" applyNumberFormat="1" applyFont="1" applyFill="1" applyBorder="1" applyAlignment="1" applyProtection="1">
      <alignment horizontal="center" vertical="center"/>
      <protection locked="0"/>
    </xf>
    <xf numFmtId="0" fontId="2" fillId="0" borderId="68" xfId="1" applyFont="1" applyFill="1" applyBorder="1" applyAlignment="1" applyProtection="1">
      <alignment horizontal="center" vertical="center"/>
      <protection locked="0"/>
    </xf>
    <xf numFmtId="0" fontId="2" fillId="0" borderId="51" xfId="1" applyFont="1" applyFill="1" applyBorder="1" applyAlignment="1" applyProtection="1">
      <alignment horizontal="left" vertical="center" wrapText="1"/>
      <protection locked="0"/>
    </xf>
    <xf numFmtId="49" fontId="2" fillId="2" borderId="51" xfId="1" applyNumberFormat="1" applyFont="1" applyFill="1" applyBorder="1" applyAlignment="1" applyProtection="1">
      <alignment horizontal="center" vertical="center" wrapText="1"/>
      <protection locked="0"/>
    </xf>
    <xf numFmtId="49" fontId="2" fillId="3" borderId="6" xfId="1" applyNumberFormat="1" applyFont="1" applyFill="1" applyBorder="1" applyAlignment="1" applyProtection="1">
      <alignment horizontal="center" vertical="center"/>
      <protection locked="0"/>
    </xf>
    <xf numFmtId="0" fontId="2" fillId="3" borderId="51" xfId="1" applyFont="1" applyFill="1" applyBorder="1" applyAlignment="1" applyProtection="1">
      <alignment horizontal="left" vertical="center" wrapText="1"/>
      <protection locked="0"/>
    </xf>
    <xf numFmtId="49" fontId="2" fillId="3" borderId="51" xfId="1" applyNumberFormat="1" applyFont="1" applyFill="1" applyBorder="1" applyAlignment="1" applyProtection="1">
      <alignment horizontal="center" vertical="center"/>
      <protection locked="0"/>
    </xf>
    <xf numFmtId="1" fontId="2" fillId="3" borderId="51" xfId="1" applyNumberFormat="1" applyFont="1" applyFill="1" applyBorder="1" applyAlignment="1" applyProtection="1">
      <alignment horizontal="center" vertical="center"/>
      <protection locked="0"/>
    </xf>
    <xf numFmtId="1" fontId="2" fillId="3" borderId="56" xfId="1" applyNumberFormat="1" applyFont="1" applyFill="1" applyBorder="1" applyAlignment="1" applyProtection="1">
      <alignment horizontal="center" vertical="center"/>
      <protection locked="0"/>
    </xf>
    <xf numFmtId="49" fontId="2" fillId="2" borderId="41" xfId="1" applyNumberFormat="1" applyFont="1" applyFill="1" applyBorder="1" applyAlignment="1" applyProtection="1">
      <alignment horizontal="left" vertical="center" wrapText="1"/>
      <protection locked="0"/>
    </xf>
    <xf numFmtId="0" fontId="2" fillId="3" borderId="6" xfId="1" applyFont="1" applyFill="1" applyBorder="1" applyAlignment="1" applyProtection="1">
      <alignment horizontal="left" vertical="center"/>
    </xf>
    <xf numFmtId="0" fontId="2" fillId="3" borderId="51" xfId="1" applyFont="1" applyFill="1" applyBorder="1" applyAlignment="1" applyProtection="1">
      <alignment horizontal="left" vertical="center"/>
    </xf>
    <xf numFmtId="0" fontId="2" fillId="3" borderId="51" xfId="1" applyFont="1" applyFill="1" applyBorder="1" applyAlignment="1" applyProtection="1">
      <alignment horizontal="center" vertical="center"/>
    </xf>
    <xf numFmtId="0" fontId="2" fillId="3" borderId="80" xfId="1" applyFont="1" applyFill="1" applyBorder="1" applyAlignment="1" applyProtection="1">
      <alignment horizontal="center" vertical="center"/>
    </xf>
    <xf numFmtId="165" fontId="2" fillId="4" borderId="62" xfId="1" applyNumberFormat="1" applyFont="1" applyFill="1" applyBorder="1" applyAlignment="1" applyProtection="1">
      <alignment horizontal="center" vertical="center"/>
      <protection locked="0"/>
    </xf>
    <xf numFmtId="165" fontId="2" fillId="3" borderId="63" xfId="1" applyNumberFormat="1" applyFont="1" applyFill="1" applyBorder="1" applyAlignment="1" applyProtection="1">
      <alignment horizontal="center" vertical="center"/>
      <protection locked="0"/>
    </xf>
    <xf numFmtId="173" fontId="2" fillId="3" borderId="41" xfId="1" applyNumberFormat="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protection locked="0"/>
    </xf>
    <xf numFmtId="49" fontId="2" fillId="3" borderId="62" xfId="1" applyNumberFormat="1" applyFont="1" applyFill="1" applyBorder="1" applyAlignment="1" applyProtection="1">
      <alignment vertical="center"/>
      <protection locked="0"/>
    </xf>
    <xf numFmtId="0" fontId="2" fillId="3" borderId="41" xfId="1" applyFont="1" applyFill="1" applyBorder="1" applyAlignment="1" applyProtection="1">
      <alignment horizontal="left" vertical="center" wrapText="1"/>
    </xf>
    <xf numFmtId="49" fontId="2" fillId="2" borderId="6" xfId="1" applyNumberFormat="1" applyFont="1" applyFill="1" applyBorder="1" applyAlignment="1" applyProtection="1">
      <alignment horizontal="center" vertical="center" wrapText="1"/>
    </xf>
    <xf numFmtId="0" fontId="2" fillId="2" borderId="51" xfId="1" applyFont="1" applyFill="1" applyBorder="1" applyAlignment="1" applyProtection="1">
      <alignment horizontal="center" vertical="center" wrapText="1"/>
      <protection locked="0"/>
    </xf>
    <xf numFmtId="49" fontId="2" fillId="2" borderId="51" xfId="1" applyNumberFormat="1" applyFont="1" applyFill="1" applyBorder="1" applyAlignment="1" applyProtection="1">
      <alignment horizontal="center" vertical="center"/>
      <protection locked="0"/>
    </xf>
    <xf numFmtId="0" fontId="40" fillId="2" borderId="51"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wrapText="1"/>
      <protection locked="0"/>
    </xf>
    <xf numFmtId="49" fontId="8" fillId="2" borderId="40" xfId="1" applyNumberFormat="1" applyFont="1" applyFill="1" applyBorder="1" applyAlignment="1" applyProtection="1">
      <alignment horizontal="center" vertical="center" wrapText="1"/>
    </xf>
    <xf numFmtId="49" fontId="2" fillId="6" borderId="6"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xf>
    <xf numFmtId="165" fontId="21" fillId="6" borderId="6" xfId="1" applyNumberFormat="1" applyFont="1" applyFill="1" applyBorder="1" applyAlignment="1" applyProtection="1">
      <alignment horizontal="center" vertical="center"/>
      <protection locked="0"/>
    </xf>
    <xf numFmtId="49" fontId="2" fillId="6" borderId="51" xfId="1" applyNumberFormat="1" applyFont="1" applyFill="1" applyBorder="1" applyAlignment="1" applyProtection="1">
      <alignment horizontal="center" vertical="center" wrapText="1"/>
    </xf>
    <xf numFmtId="0" fontId="2" fillId="6" borderId="51" xfId="1" applyFont="1" applyFill="1" applyBorder="1" applyAlignment="1" applyProtection="1">
      <alignment horizontal="center" vertical="center"/>
    </xf>
    <xf numFmtId="165" fontId="21" fillId="6" borderId="51"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wrapText="1"/>
    </xf>
    <xf numFmtId="165" fontId="21" fillId="5" borderId="6" xfId="1" applyNumberFormat="1" applyFont="1" applyFill="1" applyBorder="1" applyAlignment="1" applyProtection="1">
      <alignment horizontal="center" vertical="center"/>
      <protection locked="0"/>
    </xf>
    <xf numFmtId="165" fontId="21" fillId="5" borderId="51" xfId="1" applyNumberFormat="1" applyFont="1" applyFill="1" applyBorder="1" applyAlignment="1" applyProtection="1">
      <alignment horizontal="center" vertical="center"/>
      <protection locked="0"/>
    </xf>
    <xf numFmtId="165" fontId="2" fillId="3" borderId="51" xfId="1" applyNumberFormat="1" applyFont="1" applyFill="1" applyBorder="1" applyAlignment="1" applyProtection="1">
      <alignment horizontal="center" vertical="center"/>
      <protection locked="0"/>
    </xf>
    <xf numFmtId="165" fontId="2" fillId="3" borderId="56" xfId="1" applyNumberFormat="1" applyFont="1" applyFill="1" applyBorder="1" applyAlignment="1" applyProtection="1">
      <alignment horizontal="center" vertical="center"/>
      <protection locked="0"/>
    </xf>
    <xf numFmtId="2" fontId="2" fillId="3" borderId="8" xfId="1" applyNumberFormat="1" applyFont="1" applyFill="1" applyBorder="1" applyAlignment="1" applyProtection="1">
      <alignment horizontal="center" vertical="center"/>
    </xf>
    <xf numFmtId="2" fontId="2" fillId="3" borderId="6" xfId="1" applyNumberFormat="1" applyFont="1" applyFill="1" applyBorder="1" applyAlignment="1" applyProtection="1">
      <alignment horizontal="left" vertical="center"/>
    </xf>
    <xf numFmtId="1" fontId="2" fillId="3" borderId="6" xfId="1" applyNumberFormat="1" applyFont="1" applyFill="1" applyBorder="1" applyAlignment="1" applyProtection="1">
      <alignment horizontal="center" vertical="center"/>
    </xf>
    <xf numFmtId="0" fontId="2" fillId="0" borderId="6" xfId="1" applyFont="1" applyBorder="1" applyAlignment="1" applyProtection="1">
      <alignment horizontal="left" vertical="center" wrapText="1"/>
    </xf>
    <xf numFmtId="0" fontId="2" fillId="2" borderId="41" xfId="1" applyFont="1" applyFill="1" applyBorder="1" applyAlignment="1" applyProtection="1">
      <alignment vertical="center"/>
    </xf>
    <xf numFmtId="0" fontId="2" fillId="2" borderId="6" xfId="1" applyFont="1" applyFill="1" applyBorder="1" applyAlignment="1" applyProtection="1">
      <alignment vertical="center"/>
    </xf>
    <xf numFmtId="0" fontId="2" fillId="3" borderId="40" xfId="1" applyFont="1" applyFill="1" applyBorder="1" applyAlignment="1" applyProtection="1">
      <alignment horizontal="left" vertical="center" wrapText="1"/>
    </xf>
    <xf numFmtId="0" fontId="73" fillId="0" borderId="0" xfId="0" applyFont="1" applyAlignment="1">
      <alignment vertical="center"/>
    </xf>
    <xf numFmtId="165" fontId="2" fillId="0" borderId="6" xfId="15" applyNumberFormat="1" applyFont="1" applyFill="1" applyBorder="1" applyAlignment="1" applyProtection="1">
      <alignment horizontal="center" vertical="center"/>
      <protection locked="0"/>
    </xf>
    <xf numFmtId="165" fontId="9" fillId="0" borderId="6" xfId="15" applyNumberFormat="1" applyFont="1" applyFill="1" applyBorder="1" applyAlignment="1" applyProtection="1">
      <alignment horizontal="center" vertical="center"/>
      <protection locked="0"/>
    </xf>
    <xf numFmtId="165" fontId="9" fillId="0" borderId="74" xfId="15" applyNumberFormat="1" applyFont="1" applyFill="1" applyBorder="1" applyAlignment="1" applyProtection="1">
      <alignment horizontal="center" vertical="center"/>
      <protection locked="0"/>
    </xf>
    <xf numFmtId="165" fontId="9" fillId="0" borderId="50" xfId="15" applyNumberFormat="1" applyFont="1" applyFill="1" applyBorder="1" applyAlignment="1" applyProtection="1">
      <alignment horizontal="center" vertical="center"/>
      <protection locked="0"/>
    </xf>
    <xf numFmtId="165" fontId="9" fillId="0" borderId="51" xfId="15" applyNumberFormat="1" applyFont="1" applyFill="1" applyBorder="1" applyAlignment="1" applyProtection="1">
      <alignment horizontal="center" vertical="center"/>
      <protection locked="0"/>
    </xf>
    <xf numFmtId="165" fontId="9" fillId="0" borderId="18" xfId="15" applyNumberFormat="1" applyFont="1" applyFill="1" applyBorder="1" applyAlignment="1" applyProtection="1">
      <alignment horizontal="center" vertical="center"/>
      <protection locked="0"/>
    </xf>
    <xf numFmtId="165" fontId="9" fillId="0" borderId="56" xfId="15" applyNumberFormat="1" applyFont="1" applyFill="1" applyBorder="1" applyAlignment="1" applyProtection="1">
      <alignment horizontal="center" vertical="center"/>
      <protection locked="0"/>
    </xf>
    <xf numFmtId="0" fontId="3" fillId="0" borderId="82" xfId="1" applyFont="1" applyBorder="1" applyAlignment="1" applyProtection="1">
      <alignment horizontal="center"/>
    </xf>
    <xf numFmtId="0" fontId="3" fillId="0" borderId="83" xfId="1" applyFont="1" applyBorder="1" applyAlignment="1" applyProtection="1">
      <alignment horizontal="center"/>
    </xf>
    <xf numFmtId="0" fontId="3" fillId="0" borderId="84" xfId="1" applyFont="1" applyBorder="1" applyAlignment="1" applyProtection="1">
      <alignment horizontal="center"/>
    </xf>
    <xf numFmtId="0" fontId="4" fillId="16" borderId="4" xfId="1" applyFont="1" applyFill="1" applyBorder="1" applyAlignment="1" applyProtection="1">
      <alignment horizontal="center"/>
    </xf>
    <xf numFmtId="0" fontId="4" fillId="16" borderId="0" xfId="1" applyFont="1" applyFill="1" applyBorder="1" applyAlignment="1" applyProtection="1">
      <alignment horizontal="center"/>
    </xf>
    <xf numFmtId="0" fontId="4" fillId="16"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2" fontId="2" fillId="0" borderId="51" xfId="1" applyNumberFormat="1" applyFont="1" applyFill="1" applyBorder="1" applyAlignment="1" applyProtection="1">
      <alignment horizontal="center" vertical="center"/>
      <protection locked="0"/>
    </xf>
    <xf numFmtId="2" fontId="2" fillId="0" borderId="36" xfId="1" applyNumberFormat="1" applyFont="1" applyFill="1"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center" wrapText="1"/>
    </xf>
    <xf numFmtId="2" fontId="2" fillId="0" borderId="51" xfId="6" applyNumberFormat="1" applyFont="1" applyFill="1" applyBorder="1" applyAlignment="1">
      <alignment horizontal="center" vertical="center"/>
    </xf>
    <xf numFmtId="2" fontId="2" fillId="0" borderId="53" xfId="6" applyNumberFormat="1" applyFont="1" applyFill="1" applyBorder="1" applyAlignment="1">
      <alignment horizontal="center" vertical="center"/>
    </xf>
    <xf numFmtId="2" fontId="2" fillId="0" borderId="36" xfId="6" applyNumberFormat="1" applyFont="1" applyFill="1" applyBorder="1" applyAlignment="1">
      <alignment horizontal="center" vertical="center"/>
    </xf>
    <xf numFmtId="2" fontId="2" fillId="2" borderId="51" xfId="7" applyNumberFormat="1" applyFont="1" applyFill="1" applyBorder="1" applyAlignment="1" applyProtection="1">
      <alignment horizontal="center" vertical="center"/>
      <protection locked="0"/>
    </xf>
    <xf numFmtId="2" fontId="2" fillId="2" borderId="53" xfId="7" applyNumberFormat="1" applyFont="1" applyFill="1" applyBorder="1" applyAlignment="1" applyProtection="1">
      <alignment horizontal="center" vertical="center"/>
      <protection locked="0"/>
    </xf>
    <xf numFmtId="2" fontId="2" fillId="2" borderId="36" xfId="7" applyNumberFormat="1" applyFont="1" applyFill="1" applyBorder="1" applyAlignment="1" applyProtection="1">
      <alignment horizontal="center" vertical="center"/>
      <protection locked="0"/>
    </xf>
    <xf numFmtId="2" fontId="2" fillId="0" borderId="51" xfId="0" applyNumberFormat="1" applyFont="1" applyFill="1" applyBorder="1" applyAlignment="1" applyProtection="1">
      <alignment horizontal="center" vertical="center" wrapText="1"/>
      <protection locked="0"/>
    </xf>
    <xf numFmtId="2" fontId="2" fillId="0" borderId="53" xfId="0" applyNumberFormat="1" applyFont="1" applyFill="1" applyBorder="1" applyAlignment="1" applyProtection="1">
      <alignment horizontal="center" vertical="center" wrapText="1"/>
      <protection locked="0"/>
    </xf>
    <xf numFmtId="2" fontId="2" fillId="0" borderId="36" xfId="0" applyNumberFormat="1" applyFont="1" applyFill="1" applyBorder="1" applyAlignment="1" applyProtection="1">
      <alignment horizontal="center" vertical="center" wrapText="1"/>
      <protection locked="0"/>
    </xf>
    <xf numFmtId="2" fontId="2" fillId="2" borderId="51" xfId="6" applyNumberFormat="1" applyFont="1" applyFill="1" applyBorder="1" applyAlignment="1">
      <alignment horizontal="center" vertical="center"/>
    </xf>
    <xf numFmtId="2" fontId="2" fillId="2" borderId="53" xfId="6" applyNumberFormat="1" applyFont="1" applyFill="1" applyBorder="1" applyAlignment="1">
      <alignment horizontal="center" vertical="center"/>
    </xf>
    <xf numFmtId="2" fontId="2" fillId="2" borderId="36" xfId="6" applyNumberFormat="1" applyFont="1" applyFill="1" applyBorder="1" applyAlignment="1">
      <alignment horizontal="center" vertical="center"/>
    </xf>
    <xf numFmtId="2" fontId="2" fillId="2" borderId="51" xfId="7" applyNumberFormat="1" applyFont="1" applyFill="1" applyBorder="1" applyAlignment="1" applyProtection="1">
      <alignment horizontal="center" vertical="center" wrapText="1"/>
      <protection locked="0"/>
    </xf>
    <xf numFmtId="2" fontId="2" fillId="2" borderId="6" xfId="6" applyNumberFormat="1" applyFont="1" applyFill="1" applyBorder="1" applyAlignment="1">
      <alignment horizontal="center" vertical="center"/>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textRotation="90"/>
    </xf>
    <xf numFmtId="0" fontId="27" fillId="2" borderId="9" xfId="1" applyFont="1" applyFill="1" applyBorder="1" applyAlignment="1" applyProtection="1">
      <alignment horizontal="center" vertical="center" textRotation="90"/>
    </xf>
    <xf numFmtId="0" fontId="25" fillId="2" borderId="1" xfId="1" applyFont="1" applyFill="1" applyBorder="1" applyAlignment="1" applyProtection="1">
      <alignment horizontal="center" vertical="center" textRotation="90" wrapText="1" readingOrder="1"/>
      <protection locked="0"/>
    </xf>
    <xf numFmtId="0" fontId="25" fillId="2" borderId="4" xfId="1" applyFont="1" applyFill="1" applyBorder="1" applyAlignment="1" applyProtection="1">
      <alignment horizontal="center" vertical="center" textRotation="90" wrapText="1" readingOrder="1"/>
      <protection locked="0"/>
    </xf>
    <xf numFmtId="0" fontId="25" fillId="2" borderId="9" xfId="1" applyFont="1" applyFill="1" applyBorder="1" applyAlignment="1" applyProtection="1">
      <alignment horizontal="center" vertical="center" textRotation="90" wrapText="1" readingOrder="1"/>
      <protection locked="0"/>
    </xf>
    <xf numFmtId="0" fontId="68" fillId="0" borderId="0" xfId="0" applyFont="1" applyAlignment="1">
      <alignment horizontal="center" wrapText="1"/>
    </xf>
    <xf numFmtId="0" fontId="25" fillId="0" borderId="42" xfId="1" applyFont="1" applyBorder="1" applyAlignment="1">
      <alignment horizontal="center" vertical="center" textRotation="90"/>
    </xf>
    <xf numFmtId="0" fontId="25" fillId="0" borderId="52" xfId="1" applyFont="1" applyBorder="1" applyAlignment="1">
      <alignment horizontal="center" vertical="center" textRotation="90"/>
    </xf>
    <xf numFmtId="0" fontId="25" fillId="0" borderId="4" xfId="1" applyFont="1" applyBorder="1" applyAlignment="1">
      <alignment horizontal="center" vertical="center" textRotation="90"/>
    </xf>
    <xf numFmtId="0" fontId="25" fillId="0" borderId="9"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25" fillId="0" borderId="1" xfId="1" applyFont="1" applyBorder="1" applyAlignment="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8" fillId="13" borderId="86" xfId="13" applyFill="1" applyBorder="1"/>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0" borderId="1" xfId="1" applyFont="1" applyBorder="1" applyAlignment="1">
      <alignment horizontal="center" vertical="center" textRotation="90" wrapText="1"/>
    </xf>
    <xf numFmtId="0" fontId="25" fillId="0" borderId="4" xfId="1" applyFont="1" applyBorder="1" applyAlignment="1">
      <alignment horizontal="center" vertical="center" textRotation="90" wrapText="1"/>
    </xf>
    <xf numFmtId="0" fontId="27" fillId="0" borderId="4" xfId="1" applyFont="1" applyBorder="1" applyAlignment="1">
      <alignment horizontal="center" vertical="center" textRotation="90" wrapText="1"/>
    </xf>
    <xf numFmtId="0" fontId="25" fillId="2" borderId="4" xfId="1" applyFont="1" applyFill="1" applyBorder="1" applyAlignment="1" applyProtection="1">
      <alignment horizontal="center" textRotation="90" wrapText="1"/>
      <protection locked="0"/>
    </xf>
    <xf numFmtId="0" fontId="2" fillId="0" borderId="9" xfId="1" applyBorder="1" applyAlignment="1">
      <alignment horizontal="center" textRotation="90" wrapText="1"/>
    </xf>
    <xf numFmtId="0" fontId="27" fillId="2" borderId="1" xfId="1" applyFont="1" applyFill="1" applyBorder="1" applyAlignment="1" applyProtection="1">
      <alignment horizontal="center" vertical="center" textRotation="90" wrapText="1"/>
      <protection locked="0"/>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2" fillId="7" borderId="49" xfId="1" applyFont="1" applyFill="1" applyBorder="1" applyAlignment="1">
      <alignment horizontal="left" vertical="center" wrapText="1"/>
    </xf>
    <xf numFmtId="0" fontId="2" fillId="0" borderId="73" xfId="1" applyFont="1" applyFill="1" applyBorder="1" applyAlignment="1">
      <alignment vertical="center" wrapText="1"/>
    </xf>
    <xf numFmtId="0" fontId="2" fillId="0" borderId="46"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0" xfId="1" applyFont="1" applyFill="1" applyBorder="1" applyAlignment="1">
      <alignment horizontal="left" vertical="top"/>
    </xf>
    <xf numFmtId="0" fontId="2" fillId="0" borderId="6" xfId="1" applyFont="1" applyFill="1" applyBorder="1" applyAlignment="1"/>
    <xf numFmtId="0" fontId="2" fillId="0" borderId="50" xfId="1" applyFont="1" applyFill="1" applyBorder="1" applyAlignment="1"/>
    <xf numFmtId="0" fontId="2" fillId="0" borderId="62" xfId="1" applyFont="1" applyFill="1" applyBorder="1" applyAlignment="1"/>
    <xf numFmtId="0" fontId="2" fillId="0" borderId="63" xfId="1" applyFont="1" applyFill="1" applyBorder="1" applyAlignment="1"/>
    <xf numFmtId="0" fontId="2" fillId="7" borderId="72"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6" xfId="1" applyFont="1" applyFill="1" applyBorder="1" applyAlignment="1">
      <alignment wrapText="1"/>
    </xf>
    <xf numFmtId="0" fontId="27" fillId="7" borderId="68" xfId="1" applyFont="1" applyFill="1" applyBorder="1" applyAlignment="1">
      <alignment horizontal="center" vertical="center" wrapText="1"/>
    </xf>
    <xf numFmtId="0" fontId="27" fillId="7" borderId="55" xfId="1" applyFont="1" applyFill="1" applyBorder="1" applyAlignment="1">
      <alignment horizontal="center" vertical="center" wrapText="1"/>
    </xf>
    <xf numFmtId="0" fontId="27" fillId="7" borderId="57" xfId="1" applyFont="1" applyFill="1" applyBorder="1" applyAlignment="1">
      <alignment horizontal="center" vertical="center" wrapText="1"/>
    </xf>
    <xf numFmtId="2" fontId="2" fillId="8" borderId="0" xfId="1" applyNumberFormat="1" applyFont="1" applyFill="1" applyBorder="1" applyAlignment="1">
      <alignment horizontal="center" vertical="center"/>
    </xf>
    <xf numFmtId="0" fontId="27" fillId="11" borderId="0" xfId="1" quotePrefix="1" applyFont="1" applyFill="1" applyBorder="1" applyAlignment="1">
      <alignment horizontal="center" vertical="center" wrapText="1"/>
    </xf>
    <xf numFmtId="0" fontId="41" fillId="9" borderId="70" xfId="1" applyFont="1" applyFill="1" applyBorder="1" applyAlignment="1">
      <alignment horizontal="center" vertical="center"/>
    </xf>
    <xf numFmtId="0" fontId="41" fillId="9" borderId="71" xfId="1" applyFont="1" applyFill="1" applyBorder="1" applyAlignment="1">
      <alignment horizontal="center" vertical="center"/>
    </xf>
    <xf numFmtId="0" fontId="41" fillId="9" borderId="45" xfId="1" applyFont="1" applyFill="1" applyBorder="1" applyAlignment="1">
      <alignment horizontal="center" vertical="center"/>
    </xf>
    <xf numFmtId="0" fontId="2" fillId="0" borderId="73" xfId="1" applyFont="1" applyFill="1" applyBorder="1" applyAlignment="1">
      <alignment vertical="center"/>
    </xf>
    <xf numFmtId="0" fontId="2" fillId="0" borderId="46" xfId="1" applyFont="1" applyFill="1" applyBorder="1" applyAlignment="1">
      <alignment vertical="center"/>
    </xf>
    <xf numFmtId="0" fontId="2" fillId="7" borderId="74" xfId="1" applyFont="1" applyFill="1" applyBorder="1" applyAlignment="1">
      <alignment horizontal="left" vertical="center" wrapText="1"/>
    </xf>
    <xf numFmtId="0" fontId="2" fillId="0" borderId="73" xfId="1" applyFont="1" applyFill="1" applyBorder="1" applyAlignment="1"/>
    <xf numFmtId="0" fontId="2" fillId="0" borderId="85" xfId="1" applyFont="1" applyFill="1" applyBorder="1" applyAlignment="1"/>
    <xf numFmtId="0" fontId="27" fillId="12" borderId="29" xfId="1" applyFont="1" applyFill="1" applyBorder="1" applyAlignment="1">
      <alignment horizontal="center" vertical="center" wrapText="1"/>
    </xf>
    <xf numFmtId="0" fontId="27" fillId="12" borderId="7" xfId="1" applyFont="1" applyFill="1" applyBorder="1" applyAlignment="1">
      <alignment horizontal="center" vertical="center" wrapText="1"/>
    </xf>
    <xf numFmtId="0" fontId="27" fillId="12" borderId="47" xfId="1" applyFont="1" applyFill="1" applyBorder="1" applyAlignment="1">
      <alignment horizontal="center" vertical="center" wrapText="1"/>
    </xf>
    <xf numFmtId="0" fontId="44" fillId="7" borderId="80" xfId="1" applyFont="1" applyFill="1" applyBorder="1" applyAlignment="1">
      <alignment horizontal="center" vertical="center" wrapText="1"/>
    </xf>
    <xf numFmtId="0" fontId="44" fillId="7" borderId="55" xfId="1" applyFont="1" applyFill="1" applyBorder="1" applyAlignment="1">
      <alignment horizontal="center" vertical="center" wrapText="1"/>
    </xf>
    <xf numFmtId="0" fontId="44" fillId="7" borderId="54" xfId="1" applyFont="1" applyFill="1" applyBorder="1" applyAlignment="1">
      <alignment horizontal="center" vertical="center" wrapText="1"/>
    </xf>
    <xf numFmtId="0" fontId="49" fillId="7" borderId="80" xfId="1" applyFont="1" applyFill="1" applyBorder="1" applyAlignment="1">
      <alignment horizontal="center" vertical="center" wrapText="1"/>
    </xf>
    <xf numFmtId="0" fontId="49" fillId="7" borderId="57" xfId="1" applyFont="1" applyFill="1" applyBorder="1" applyAlignment="1">
      <alignment horizontal="center" vertical="center" wrapText="1"/>
    </xf>
    <xf numFmtId="0" fontId="44" fillId="7" borderId="69" xfId="1" applyFont="1" applyFill="1" applyBorder="1" applyAlignment="1">
      <alignment horizontal="center" vertical="center" wrapText="1"/>
    </xf>
    <xf numFmtId="0" fontId="44" fillId="7" borderId="45" xfId="1" applyFont="1" applyFill="1" applyBorder="1" applyAlignment="1">
      <alignment horizontal="center" vertical="center" wrapText="1"/>
    </xf>
    <xf numFmtId="0" fontId="27" fillId="12" borderId="41" xfId="1" applyFont="1" applyFill="1" applyBorder="1" applyAlignment="1">
      <alignment horizontal="center" vertical="center" wrapText="1"/>
    </xf>
    <xf numFmtId="0" fontId="27" fillId="12" borderId="41" xfId="1" applyFont="1" applyFill="1" applyBorder="1" applyAlignment="1">
      <alignment horizontal="center" vertical="center"/>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7" borderId="70" xfId="1" applyFont="1" applyFill="1" applyBorder="1" applyAlignment="1">
      <alignment horizontal="center" vertical="center" wrapText="1"/>
    </xf>
    <xf numFmtId="0" fontId="27" fillId="7" borderId="71" xfId="1" applyFont="1" applyFill="1" applyBorder="1" applyAlignment="1">
      <alignment horizontal="center" vertical="center" wrapText="1"/>
    </xf>
    <xf numFmtId="0" fontId="27" fillId="7" borderId="44" xfId="1" applyFont="1" applyFill="1" applyBorder="1" applyAlignment="1">
      <alignment horizontal="center" vertical="center" wrapText="1"/>
    </xf>
    <xf numFmtId="0" fontId="27" fillId="7" borderId="0" xfId="1" applyFont="1" applyFill="1" applyBorder="1" applyAlignment="1">
      <alignment horizontal="left" vertical="center"/>
    </xf>
    <xf numFmtId="0" fontId="8" fillId="7" borderId="82" xfId="1" applyFont="1" applyFill="1" applyBorder="1" applyAlignment="1">
      <alignment horizontal="center" vertical="center"/>
    </xf>
    <xf numFmtId="0" fontId="27" fillId="7" borderId="83" xfId="1" applyFont="1" applyFill="1" applyBorder="1" applyAlignment="1">
      <alignment horizontal="center" vertical="center"/>
    </xf>
    <xf numFmtId="0" fontId="27" fillId="7" borderId="84" xfId="1" applyFont="1" applyFill="1" applyBorder="1" applyAlignment="1">
      <alignment horizontal="center" vertical="center"/>
    </xf>
    <xf numFmtId="0" fontId="44" fillId="7" borderId="82" xfId="1" applyFont="1" applyFill="1" applyBorder="1" applyAlignment="1">
      <alignment horizontal="center" vertical="center"/>
    </xf>
    <xf numFmtId="0" fontId="44" fillId="7" borderId="83" xfId="1" applyFont="1" applyFill="1" applyBorder="1" applyAlignment="1">
      <alignment horizontal="center" vertical="center"/>
    </xf>
    <xf numFmtId="0" fontId="44" fillId="7" borderId="84" xfId="1" applyFont="1" applyFill="1" applyBorder="1" applyAlignment="1">
      <alignment horizontal="center" vertical="center"/>
    </xf>
    <xf numFmtId="0" fontId="44" fillId="12" borderId="82" xfId="1" applyFont="1" applyFill="1" applyBorder="1" applyAlignment="1">
      <alignment horizontal="center" vertical="center"/>
    </xf>
    <xf numFmtId="0" fontId="44" fillId="12" borderId="84" xfId="1" applyFont="1" applyFill="1" applyBorder="1" applyAlignment="1">
      <alignment horizontal="center" vertical="center"/>
    </xf>
  </cellXfs>
  <cellStyles count="19">
    <cellStyle name="Currency 2" xfId="14"/>
    <cellStyle name="Hyperlink" xfId="2" builtinId="8"/>
    <cellStyle name="Hyperlink 2" xfId="9"/>
    <cellStyle name="Normal" xfId="0" builtinId="0"/>
    <cellStyle name="Normal 2" xfId="1"/>
    <cellStyle name="Normal 2 2" xfId="3"/>
    <cellStyle name="Normal 2 2 15" xfId="15"/>
    <cellStyle name="Normal 2 2 2" xfId="11"/>
    <cellStyle name="Normal 2 2_5. Feasible Options" xfId="10"/>
    <cellStyle name="Normal 3" xfId="4"/>
    <cellStyle name="Normal 3 2" xfId="12"/>
    <cellStyle name="Normal 3 2 2" xfId="16"/>
    <cellStyle name="Normal 3 2 3" xfId="18"/>
    <cellStyle name="Normal 4" xfId="5"/>
    <cellStyle name="Normal 5" xfId="6"/>
    <cellStyle name="Normal 6" xfId="7"/>
    <cellStyle name="Normal 7" xfId="13"/>
    <cellStyle name="Normal 8" xfId="17"/>
    <cellStyle name="Percent 2" xfId="8"/>
  </cellStyles>
  <dxfs count="46">
    <dxf>
      <fill>
        <patternFill>
          <bgColor rgb="FFA5A5A5"/>
        </patternFill>
      </fill>
    </dxf>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665"/>
          <c:h val="0.57482108106981478"/>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27.143143075912345</c:v>
                </c:pt>
                <c:pt idx="1">
                  <c:v>27.873250372900742</c:v>
                </c:pt>
                <c:pt idx="2">
                  <c:v>28.612470446318405</c:v>
                </c:pt>
                <c:pt idx="3">
                  <c:v>29.34416739001799</c:v>
                </c:pt>
                <c:pt idx="4">
                  <c:v>30.079129118631478</c:v>
                </c:pt>
                <c:pt idx="5">
                  <c:v>30.810826699640813</c:v>
                </c:pt>
                <c:pt idx="6">
                  <c:v>31.536616974102962</c:v>
                </c:pt>
                <c:pt idx="7">
                  <c:v>32.258024209381581</c:v>
                </c:pt>
                <c:pt idx="8">
                  <c:v>32.979104165201214</c:v>
                </c:pt>
                <c:pt idx="9">
                  <c:v>33.689271612572597</c:v>
                </c:pt>
                <c:pt idx="10">
                  <c:v>34.265706525951842</c:v>
                </c:pt>
                <c:pt idx="11">
                  <c:v>34.841075347845425</c:v>
                </c:pt>
                <c:pt idx="12">
                  <c:v>35.3915801559153</c:v>
                </c:pt>
                <c:pt idx="13">
                  <c:v>35.93078061486051</c:v>
                </c:pt>
                <c:pt idx="14">
                  <c:v>36.454622656711294</c:v>
                </c:pt>
                <c:pt idx="15">
                  <c:v>37.016422564872897</c:v>
                </c:pt>
                <c:pt idx="16">
                  <c:v>37.572837187136713</c:v>
                </c:pt>
                <c:pt idx="17">
                  <c:v>38.119161756102812</c:v>
                </c:pt>
                <c:pt idx="18">
                  <c:v>38.649457760485809</c:v>
                </c:pt>
                <c:pt idx="19">
                  <c:v>39.172741095732754</c:v>
                </c:pt>
                <c:pt idx="20">
                  <c:v>39.685302141207558</c:v>
                </c:pt>
                <c:pt idx="21">
                  <c:v>40.188106508491252</c:v>
                </c:pt>
                <c:pt idx="22">
                  <c:v>40.685216692063605</c:v>
                </c:pt>
                <c:pt idx="23">
                  <c:v>41.172962342227919</c:v>
                </c:pt>
                <c:pt idx="24">
                  <c:v>41.694076311847908</c:v>
                </c:pt>
              </c:numCache>
            </c:numRef>
          </c:val>
          <c:extLst xmlns:c16r2="http://schemas.microsoft.com/office/drawing/2015/06/chart">
            <c:ext xmlns:c16="http://schemas.microsoft.com/office/drawing/2014/chart" uri="{C3380CC4-5D6E-409C-BE32-E72D297353CC}">
              <c16:uniqueId val="{00000000-691A-43BA-86BF-6E085F42901D}"/>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39.183637215339402</c:v>
                </c:pt>
                <c:pt idx="1">
                  <c:v>38.332048998311592</c:v>
                </c:pt>
                <c:pt idx="2">
                  <c:v>37.512282736593349</c:v>
                </c:pt>
                <c:pt idx="3">
                  <c:v>36.714981377116708</c:v>
                </c:pt>
                <c:pt idx="4">
                  <c:v>35.946021787456544</c:v>
                </c:pt>
                <c:pt idx="5">
                  <c:v>35.197138074212674</c:v>
                </c:pt>
                <c:pt idx="6">
                  <c:v>34.470077866924406</c:v>
                </c:pt>
                <c:pt idx="7">
                  <c:v>33.761667425083793</c:v>
                </c:pt>
                <c:pt idx="8">
                  <c:v>33.076104827822938</c:v>
                </c:pt>
                <c:pt idx="9">
                  <c:v>32.403498144264589</c:v>
                </c:pt>
                <c:pt idx="10">
                  <c:v>31.733593322149915</c:v>
                </c:pt>
                <c:pt idx="11">
                  <c:v>31.070189314018364</c:v>
                </c:pt>
                <c:pt idx="12">
                  <c:v>30.414711830151134</c:v>
                </c:pt>
                <c:pt idx="13">
                  <c:v>29.775389893954323</c:v>
                </c:pt>
                <c:pt idx="14">
                  <c:v>29.149184238314586</c:v>
                </c:pt>
                <c:pt idx="15">
                  <c:v>28.564026579332328</c:v>
                </c:pt>
                <c:pt idx="16">
                  <c:v>27.993915472199568</c:v>
                </c:pt>
                <c:pt idx="17">
                  <c:v>27.43623321335815</c:v>
                </c:pt>
                <c:pt idx="18">
                  <c:v>26.887623633865442</c:v>
                </c:pt>
                <c:pt idx="19">
                  <c:v>26.35221569316532</c:v>
                </c:pt>
                <c:pt idx="20">
                  <c:v>25.827771933256852</c:v>
                </c:pt>
                <c:pt idx="21">
                  <c:v>25.314360348674615</c:v>
                </c:pt>
                <c:pt idx="22">
                  <c:v>24.813272489904687</c:v>
                </c:pt>
                <c:pt idx="23">
                  <c:v>24.322597345320332</c:v>
                </c:pt>
                <c:pt idx="24">
                  <c:v>23.80565869077866</c:v>
                </c:pt>
              </c:numCache>
            </c:numRef>
          </c:val>
          <c:extLst xmlns:c16r2="http://schemas.microsoft.com/office/drawing/2015/06/chart">
            <c:ext xmlns:c16="http://schemas.microsoft.com/office/drawing/2014/chart" uri="{C3380CC4-5D6E-409C-BE32-E72D297353CC}">
              <c16:uniqueId val="{00000001-691A-43BA-86BF-6E085F42901D}"/>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21.806818031063212</c:v>
                </c:pt>
                <c:pt idx="1">
                  <c:v>21.919308523875959</c:v>
                </c:pt>
                <c:pt idx="2">
                  <c:v>21.991678279747486</c:v>
                </c:pt>
                <c:pt idx="3">
                  <c:v>22.060504093053691</c:v>
                </c:pt>
                <c:pt idx="4">
                  <c:v>22.051401471712694</c:v>
                </c:pt>
                <c:pt idx="5">
                  <c:v>22.134266607352668</c:v>
                </c:pt>
                <c:pt idx="6">
                  <c:v>22.153449693647779</c:v>
                </c:pt>
                <c:pt idx="7">
                  <c:v>22.172101988231766</c:v>
                </c:pt>
                <c:pt idx="8">
                  <c:v>22.130930665745975</c:v>
                </c:pt>
                <c:pt idx="9">
                  <c:v>22.207426561441793</c:v>
                </c:pt>
                <c:pt idx="10">
                  <c:v>22.229249040326813</c:v>
                </c:pt>
                <c:pt idx="11">
                  <c:v>22.252387165386395</c:v>
                </c:pt>
                <c:pt idx="12">
                  <c:v>22.213825796216284</c:v>
                </c:pt>
                <c:pt idx="13">
                  <c:v>22.290912556010902</c:v>
                </c:pt>
                <c:pt idx="14">
                  <c:v>22.30555448947884</c:v>
                </c:pt>
                <c:pt idx="15">
                  <c:v>22.319383243409199</c:v>
                </c:pt>
                <c:pt idx="16">
                  <c:v>22.2717014351073</c:v>
                </c:pt>
                <c:pt idx="17">
                  <c:v>22.34800408297604</c:v>
                </c:pt>
                <c:pt idx="18">
                  <c:v>22.366245539952399</c:v>
                </c:pt>
                <c:pt idx="19">
                  <c:v>22.38531067109939</c:v>
                </c:pt>
                <c:pt idx="20">
                  <c:v>22.345014155540369</c:v>
                </c:pt>
                <c:pt idx="21">
                  <c:v>22.426072543400185</c:v>
                </c:pt>
                <c:pt idx="22">
                  <c:v>22.447784954350421</c:v>
                </c:pt>
                <c:pt idx="23">
                  <c:v>22.470141878336861</c:v>
                </c:pt>
                <c:pt idx="24">
                  <c:v>22.432791791088622</c:v>
                </c:pt>
              </c:numCache>
            </c:numRef>
          </c:val>
          <c:extLst xmlns:c16r2="http://schemas.microsoft.com/office/drawing/2015/06/chart">
            <c:ext xmlns:c16="http://schemas.microsoft.com/office/drawing/2014/chart" uri="{C3380CC4-5D6E-409C-BE32-E72D297353CC}">
              <c16:uniqueId val="{00000002-691A-43BA-86BF-6E085F42901D}"/>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29.410000000000004</c:v>
                </c:pt>
                <c:pt idx="1">
                  <c:v>29.41</c:v>
                </c:pt>
                <c:pt idx="2">
                  <c:v>29.410000000000004</c:v>
                </c:pt>
                <c:pt idx="3">
                  <c:v>29.41</c:v>
                </c:pt>
                <c:pt idx="4">
                  <c:v>29.41</c:v>
                </c:pt>
                <c:pt idx="5">
                  <c:v>29.41</c:v>
                </c:pt>
                <c:pt idx="6">
                  <c:v>29.410000000000004</c:v>
                </c:pt>
                <c:pt idx="7">
                  <c:v>29.41</c:v>
                </c:pt>
                <c:pt idx="8">
                  <c:v>29.410000000000004</c:v>
                </c:pt>
                <c:pt idx="9">
                  <c:v>29.41</c:v>
                </c:pt>
                <c:pt idx="10">
                  <c:v>29.410000000000004</c:v>
                </c:pt>
                <c:pt idx="11">
                  <c:v>29.410000000000004</c:v>
                </c:pt>
                <c:pt idx="12">
                  <c:v>29.410000000000004</c:v>
                </c:pt>
                <c:pt idx="13">
                  <c:v>29.41</c:v>
                </c:pt>
                <c:pt idx="14">
                  <c:v>29.410000000000004</c:v>
                </c:pt>
                <c:pt idx="15">
                  <c:v>29.41</c:v>
                </c:pt>
                <c:pt idx="16">
                  <c:v>29.410000000000004</c:v>
                </c:pt>
                <c:pt idx="17">
                  <c:v>29.409999999999997</c:v>
                </c:pt>
                <c:pt idx="18">
                  <c:v>29.41</c:v>
                </c:pt>
                <c:pt idx="19">
                  <c:v>29.410000000000004</c:v>
                </c:pt>
                <c:pt idx="20">
                  <c:v>29.41</c:v>
                </c:pt>
                <c:pt idx="21">
                  <c:v>29.410000000000004</c:v>
                </c:pt>
                <c:pt idx="22">
                  <c:v>29.41</c:v>
                </c:pt>
                <c:pt idx="23">
                  <c:v>29.41</c:v>
                </c:pt>
                <c:pt idx="24">
                  <c:v>29.410000000000004</c:v>
                </c:pt>
              </c:numCache>
            </c:numRef>
          </c:val>
          <c:extLst xmlns:c16r2="http://schemas.microsoft.com/office/drawing/2015/06/chart">
            <c:ext xmlns:c16="http://schemas.microsoft.com/office/drawing/2014/chart" uri="{C3380CC4-5D6E-409C-BE32-E72D297353CC}">
              <c16:uniqueId val="{00000003-691A-43BA-86BF-6E085F42901D}"/>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3.6506475266649758</c:v>
                </c:pt>
                <c:pt idx="1">
                  <c:v>3.6506475266649794</c:v>
                </c:pt>
                <c:pt idx="2">
                  <c:v>3.6506475266649758</c:v>
                </c:pt>
                <c:pt idx="3">
                  <c:v>3.6506475266649794</c:v>
                </c:pt>
                <c:pt idx="4">
                  <c:v>3.6506475266649794</c:v>
                </c:pt>
                <c:pt idx="5">
                  <c:v>3.6506475266649794</c:v>
                </c:pt>
                <c:pt idx="6">
                  <c:v>3.6506475266649758</c:v>
                </c:pt>
                <c:pt idx="7">
                  <c:v>3.6506475266649794</c:v>
                </c:pt>
                <c:pt idx="8">
                  <c:v>3.6506475266649758</c:v>
                </c:pt>
                <c:pt idx="9">
                  <c:v>3.6506475266649794</c:v>
                </c:pt>
                <c:pt idx="10">
                  <c:v>3.6506475266649474</c:v>
                </c:pt>
                <c:pt idx="11">
                  <c:v>3.6506475266649616</c:v>
                </c:pt>
                <c:pt idx="12">
                  <c:v>3.6506475266649758</c:v>
                </c:pt>
                <c:pt idx="13">
                  <c:v>3.6506475266649794</c:v>
                </c:pt>
                <c:pt idx="14">
                  <c:v>3.6506475266649616</c:v>
                </c:pt>
                <c:pt idx="15">
                  <c:v>3.6506475266649794</c:v>
                </c:pt>
                <c:pt idx="16">
                  <c:v>3.6506475266649758</c:v>
                </c:pt>
                <c:pt idx="17">
                  <c:v>3.6506475266649687</c:v>
                </c:pt>
                <c:pt idx="18">
                  <c:v>3.6506475266649652</c:v>
                </c:pt>
                <c:pt idx="19">
                  <c:v>3.6506475266649758</c:v>
                </c:pt>
                <c:pt idx="20">
                  <c:v>3.6506475266649652</c:v>
                </c:pt>
                <c:pt idx="21">
                  <c:v>3.6506475266649758</c:v>
                </c:pt>
                <c:pt idx="22">
                  <c:v>3.6506475266649794</c:v>
                </c:pt>
                <c:pt idx="23">
                  <c:v>3.6506475266649652</c:v>
                </c:pt>
                <c:pt idx="24">
                  <c:v>3.6506475266649758</c:v>
                </c:pt>
              </c:numCache>
            </c:numRef>
          </c:val>
          <c:extLst xmlns:c16r2="http://schemas.microsoft.com/office/drawing/2015/06/chart">
            <c:ext xmlns:c16="http://schemas.microsoft.com/office/drawing/2014/chart" uri="{C3380CC4-5D6E-409C-BE32-E72D297353CC}">
              <c16:uniqueId val="{00000004-691A-43BA-86BF-6E085F42901D}"/>
            </c:ext>
          </c:extLst>
        </c:ser>
        <c:dLbls>
          <c:showLegendKey val="0"/>
          <c:showVal val="0"/>
          <c:showCatName val="0"/>
          <c:showSerName val="0"/>
          <c:showPercent val="0"/>
          <c:showBubbleSize val="0"/>
        </c:dLbls>
        <c:axId val="156768096"/>
        <c:axId val="156768880"/>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summary'!$H$5:$AF$5</c:f>
              <c:numCache>
                <c:formatCode>0.00</c:formatCode>
                <c:ptCount val="25"/>
                <c:pt idx="0">
                  <c:v>129.66710000000003</c:v>
                </c:pt>
                <c:pt idx="1">
                  <c:v>129.26710000000003</c:v>
                </c:pt>
                <c:pt idx="2">
                  <c:v>128.86710000000002</c:v>
                </c:pt>
                <c:pt idx="3">
                  <c:v>128.46710000000002</c:v>
                </c:pt>
                <c:pt idx="4">
                  <c:v>128.06710000000004</c:v>
                </c:pt>
                <c:pt idx="5">
                  <c:v>91.667100000000033</c:v>
                </c:pt>
                <c:pt idx="6">
                  <c:v>91.267100000000028</c:v>
                </c:pt>
                <c:pt idx="7">
                  <c:v>90.867100000000022</c:v>
                </c:pt>
                <c:pt idx="8">
                  <c:v>90.46710000000003</c:v>
                </c:pt>
                <c:pt idx="9">
                  <c:v>90.067100000000025</c:v>
                </c:pt>
                <c:pt idx="10">
                  <c:v>89.767100000000028</c:v>
                </c:pt>
                <c:pt idx="11">
                  <c:v>89.667100000000033</c:v>
                </c:pt>
                <c:pt idx="12">
                  <c:v>89.567100000000025</c:v>
                </c:pt>
                <c:pt idx="13">
                  <c:v>89.46710000000003</c:v>
                </c:pt>
                <c:pt idx="14">
                  <c:v>89.367100000000022</c:v>
                </c:pt>
                <c:pt idx="15">
                  <c:v>89.267100000000028</c:v>
                </c:pt>
                <c:pt idx="16">
                  <c:v>89.167100000000033</c:v>
                </c:pt>
                <c:pt idx="17">
                  <c:v>89.067100000000025</c:v>
                </c:pt>
                <c:pt idx="18">
                  <c:v>88.96710000000003</c:v>
                </c:pt>
                <c:pt idx="19">
                  <c:v>88.867100000000022</c:v>
                </c:pt>
                <c:pt idx="20">
                  <c:v>88.767100000000028</c:v>
                </c:pt>
                <c:pt idx="21">
                  <c:v>88.667100000000033</c:v>
                </c:pt>
                <c:pt idx="22">
                  <c:v>88.567100000000025</c:v>
                </c:pt>
                <c:pt idx="23">
                  <c:v>88.46710000000003</c:v>
                </c:pt>
                <c:pt idx="24">
                  <c:v>88.367100000000022</c:v>
                </c:pt>
              </c:numCache>
            </c:numRef>
          </c:val>
          <c:smooth val="0"/>
          <c:extLst xmlns:c16r2="http://schemas.microsoft.com/office/drawing/2015/06/chart">
            <c:ext xmlns:c16="http://schemas.microsoft.com/office/drawing/2014/chart" uri="{C3380CC4-5D6E-409C-BE32-E72D297353CC}">
              <c16:uniqueId val="{00000005-691A-43BA-86BF-6E085F42901D}"/>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125.95862202068624</c:v>
                </c:pt>
                <c:pt idx="1">
                  <c:v>125.9999112399918</c:v>
                </c:pt>
                <c:pt idx="2">
                  <c:v>126.04189013778046</c:v>
                </c:pt>
                <c:pt idx="3">
                  <c:v>126.53923416345364</c:v>
                </c:pt>
                <c:pt idx="4">
                  <c:v>126.67929531478828</c:v>
                </c:pt>
                <c:pt idx="5">
                  <c:v>125.95925961530676</c:v>
                </c:pt>
                <c:pt idx="6">
                  <c:v>126.23303265290203</c:v>
                </c:pt>
                <c:pt idx="7">
                  <c:v>126.68219170317167</c:v>
                </c:pt>
                <c:pt idx="8">
                  <c:v>126.89737811700572</c:v>
                </c:pt>
                <c:pt idx="9">
                  <c:v>127.5044139863375</c:v>
                </c:pt>
                <c:pt idx="10">
                  <c:v>127.7423561318158</c:v>
                </c:pt>
                <c:pt idx="11">
                  <c:v>127.61214973417802</c:v>
                </c:pt>
                <c:pt idx="12">
                  <c:v>127.65496082380186</c:v>
                </c:pt>
                <c:pt idx="13">
                  <c:v>127.65717455539294</c:v>
                </c:pt>
                <c:pt idx="14">
                  <c:v>127.61906844014688</c:v>
                </c:pt>
                <c:pt idx="15">
                  <c:v>127.69162638273338</c:v>
                </c:pt>
                <c:pt idx="16">
                  <c:v>127.67986702099374</c:v>
                </c:pt>
                <c:pt idx="17">
                  <c:v>127.9719036881974</c:v>
                </c:pt>
                <c:pt idx="18">
                  <c:v>128.25418882990189</c:v>
                </c:pt>
                <c:pt idx="19">
                  <c:v>128.26065515871809</c:v>
                </c:pt>
                <c:pt idx="20">
                  <c:v>128.3947454159142</c:v>
                </c:pt>
                <c:pt idx="21">
                  <c:v>128.79884847493059</c:v>
                </c:pt>
                <c:pt idx="22">
                  <c:v>129.13569322926543</c:v>
                </c:pt>
                <c:pt idx="23">
                  <c:v>129.61609612472682</c:v>
                </c:pt>
                <c:pt idx="24">
                  <c:v>130.17107089470596</c:v>
                </c:pt>
              </c:numCache>
            </c:numRef>
          </c:val>
          <c:smooth val="0"/>
          <c:extLst xmlns:c16r2="http://schemas.microsoft.com/office/drawing/2015/06/chart">
            <c:ext xmlns:c16="http://schemas.microsoft.com/office/drawing/2014/chart" uri="{C3380CC4-5D6E-409C-BE32-E72D297353CC}">
              <c16:uniqueId val="{00000006-691A-43BA-86BF-6E085F42901D}"/>
            </c:ext>
          </c:extLst>
        </c:ser>
        <c:dLbls>
          <c:showLegendKey val="0"/>
          <c:showVal val="0"/>
          <c:showCatName val="0"/>
          <c:showSerName val="0"/>
          <c:showPercent val="0"/>
          <c:showBubbleSize val="0"/>
        </c:dLbls>
        <c:marker val="1"/>
        <c:smooth val="0"/>
        <c:axId val="156768096"/>
        <c:axId val="156768880"/>
      </c:lineChart>
      <c:catAx>
        <c:axId val="15676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56768880"/>
        <c:crosses val="autoZero"/>
        <c:auto val="1"/>
        <c:lblAlgn val="ctr"/>
        <c:lblOffset val="100"/>
        <c:tickLblSkip val="2"/>
        <c:tickMarkSkip val="1"/>
        <c:noMultiLvlLbl val="0"/>
      </c:catAx>
      <c:valAx>
        <c:axId val="156768880"/>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93E-2"/>
              <c:y val="0.398585287336320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6768096"/>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585"/>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61"/>
          <c:y val="3.1007826724362173E-2"/>
        </c:manualLayout>
      </c:layout>
      <c:overlay val="0"/>
      <c:spPr>
        <a:noFill/>
        <a:ln w="25400">
          <a:noFill/>
        </a:ln>
      </c:spPr>
    </c:title>
    <c:autoTitleDeleted val="0"/>
    <c:plotArea>
      <c:layout>
        <c:manualLayout>
          <c:layoutTarget val="inner"/>
          <c:xMode val="edge"/>
          <c:yMode val="edge"/>
          <c:x val="7.3073946134444595E-2"/>
          <c:y val="0.13443854749105721"/>
          <c:w val="0.89767565444686215"/>
          <c:h val="0.5966861559877048"/>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26.999443075912346</c:v>
                </c:pt>
                <c:pt idx="1">
                  <c:v>27.563116824900742</c:v>
                </c:pt>
                <c:pt idx="2">
                  <c:v>33.427724743318407</c:v>
                </c:pt>
                <c:pt idx="3">
                  <c:v>47.654715931017982</c:v>
                </c:pt>
                <c:pt idx="4">
                  <c:v>62.207299537342372</c:v>
                </c:pt>
                <c:pt idx="5">
                  <c:v>62.355113668432224</c:v>
                </c:pt>
                <c:pt idx="6">
                  <c:v>62.564572841334936</c:v>
                </c:pt>
                <c:pt idx="7">
                  <c:v>62.796043549956991</c:v>
                </c:pt>
                <c:pt idx="8">
                  <c:v>63.02938397624186</c:v>
                </c:pt>
                <c:pt idx="9">
                  <c:v>63.251969886410727</c:v>
                </c:pt>
                <c:pt idx="10">
                  <c:v>63.288289806886759</c:v>
                </c:pt>
                <c:pt idx="11">
                  <c:v>63.320397853461962</c:v>
                </c:pt>
                <c:pt idx="12">
                  <c:v>63.359569184051317</c:v>
                </c:pt>
                <c:pt idx="13">
                  <c:v>63.378776228419405</c:v>
                </c:pt>
                <c:pt idx="14">
                  <c:v>63.395439996194426</c:v>
                </c:pt>
                <c:pt idx="15">
                  <c:v>63.482015132271997</c:v>
                </c:pt>
                <c:pt idx="16">
                  <c:v>63.587757004116327</c:v>
                </c:pt>
                <c:pt idx="17">
                  <c:v>63.676604737125153</c:v>
                </c:pt>
                <c:pt idx="18">
                  <c:v>63.767599094964709</c:v>
                </c:pt>
                <c:pt idx="19">
                  <c:v>63.855471865581535</c:v>
                </c:pt>
                <c:pt idx="20">
                  <c:v>63.952499550138718</c:v>
                </c:pt>
                <c:pt idx="21">
                  <c:v>64.14116283729841</c:v>
                </c:pt>
                <c:pt idx="22">
                  <c:v>64.341966182977828</c:v>
                </c:pt>
                <c:pt idx="23">
                  <c:v>64.434868674016215</c:v>
                </c:pt>
                <c:pt idx="24">
                  <c:v>64.280169133548711</c:v>
                </c:pt>
              </c:numCache>
            </c:numRef>
          </c:val>
          <c:extLst xmlns:c16r2="http://schemas.microsoft.com/office/drawing/2015/06/chart">
            <c:ext xmlns:c16="http://schemas.microsoft.com/office/drawing/2014/chart" uri="{C3380CC4-5D6E-409C-BE32-E72D297353CC}">
              <c16:uniqueId val="{00000000-5C1D-4B0D-A844-00CD88D542C6}"/>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summary'!$H$9:$AF$9</c:f>
              <c:numCache>
                <c:formatCode>0.00</c:formatCode>
                <c:ptCount val="25"/>
                <c:pt idx="0">
                  <c:v>39.183637215339402</c:v>
                </c:pt>
                <c:pt idx="1">
                  <c:v>38.332048998311592</c:v>
                </c:pt>
                <c:pt idx="2">
                  <c:v>31.832282736593356</c:v>
                </c:pt>
                <c:pt idx="3">
                  <c:v>16.064981377116705</c:v>
                </c:pt>
                <c:pt idx="4">
                  <c:v>-4.8849813083506888E-15</c:v>
                </c:pt>
                <c:pt idx="5">
                  <c:v>-3.5527136788005009E-15</c:v>
                </c:pt>
                <c:pt idx="6">
                  <c:v>0</c:v>
                </c:pt>
                <c:pt idx="7">
                  <c:v>4.8849813083506888E-15</c:v>
                </c:pt>
                <c:pt idx="8">
                  <c:v>0</c:v>
                </c:pt>
                <c:pt idx="9">
                  <c:v>-6.2172489379008766E-15</c:v>
                </c:pt>
                <c:pt idx="10">
                  <c:v>0</c:v>
                </c:pt>
                <c:pt idx="11">
                  <c:v>0</c:v>
                </c:pt>
                <c:pt idx="12">
                  <c:v>0</c:v>
                </c:pt>
                <c:pt idx="13">
                  <c:v>-3.5527136788005009E-15</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1-5C1D-4B0D-A844-00CD88D542C6}"/>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21.806818031063212</c:v>
                </c:pt>
                <c:pt idx="1">
                  <c:v>21.919308523875959</c:v>
                </c:pt>
                <c:pt idx="2">
                  <c:v>21.991678279747486</c:v>
                </c:pt>
                <c:pt idx="3">
                  <c:v>22.060504093053691</c:v>
                </c:pt>
                <c:pt idx="4">
                  <c:v>22.051401471712694</c:v>
                </c:pt>
                <c:pt idx="5">
                  <c:v>22.134266607352668</c:v>
                </c:pt>
                <c:pt idx="6">
                  <c:v>22.153449693647779</c:v>
                </c:pt>
                <c:pt idx="7">
                  <c:v>22.172101988231766</c:v>
                </c:pt>
                <c:pt idx="8">
                  <c:v>22.130930665745975</c:v>
                </c:pt>
                <c:pt idx="9">
                  <c:v>22.207426561441793</c:v>
                </c:pt>
                <c:pt idx="10">
                  <c:v>22.229249040326813</c:v>
                </c:pt>
                <c:pt idx="11">
                  <c:v>22.252387165386395</c:v>
                </c:pt>
                <c:pt idx="12">
                  <c:v>22.213825796216284</c:v>
                </c:pt>
                <c:pt idx="13">
                  <c:v>22.290912556010902</c:v>
                </c:pt>
                <c:pt idx="14">
                  <c:v>22.30555448947884</c:v>
                </c:pt>
                <c:pt idx="15">
                  <c:v>22.319383243409199</c:v>
                </c:pt>
                <c:pt idx="16">
                  <c:v>22.2717014351073</c:v>
                </c:pt>
                <c:pt idx="17">
                  <c:v>22.34800408297604</c:v>
                </c:pt>
                <c:pt idx="18">
                  <c:v>22.366245539952399</c:v>
                </c:pt>
                <c:pt idx="19">
                  <c:v>22.38531067109939</c:v>
                </c:pt>
                <c:pt idx="20">
                  <c:v>22.345014155540369</c:v>
                </c:pt>
                <c:pt idx="21">
                  <c:v>22.426072543400185</c:v>
                </c:pt>
                <c:pt idx="22">
                  <c:v>22.447784954350421</c:v>
                </c:pt>
                <c:pt idx="23">
                  <c:v>22.470141878336861</c:v>
                </c:pt>
                <c:pt idx="24">
                  <c:v>22.432791791088622</c:v>
                </c:pt>
              </c:numCache>
            </c:numRef>
          </c:val>
          <c:extLst xmlns:c16r2="http://schemas.microsoft.com/office/drawing/2015/06/chart">
            <c:ext xmlns:c16="http://schemas.microsoft.com/office/drawing/2014/chart" uri="{C3380CC4-5D6E-409C-BE32-E72D297353CC}">
              <c16:uniqueId val="{00000002-5C1D-4B0D-A844-00CD88D542C6}"/>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29.410000000000004</c:v>
                </c:pt>
                <c:pt idx="1">
                  <c:v>29.41</c:v>
                </c:pt>
                <c:pt idx="2">
                  <c:v>29.367028793712805</c:v>
                </c:pt>
                <c:pt idx="3">
                  <c:v>29.25322182252734</c:v>
                </c:pt>
                <c:pt idx="4">
                  <c:v>29.143494460017006</c:v>
                </c:pt>
                <c:pt idx="5">
                  <c:v>28.527699999999999</c:v>
                </c:pt>
                <c:pt idx="6">
                  <c:v>27.645399999999999</c:v>
                </c:pt>
                <c:pt idx="7">
                  <c:v>26.763099999999998</c:v>
                </c:pt>
                <c:pt idx="8">
                  <c:v>25.880799999999997</c:v>
                </c:pt>
                <c:pt idx="9">
                  <c:v>24.9985</c:v>
                </c:pt>
                <c:pt idx="10">
                  <c:v>24.248545</c:v>
                </c:pt>
                <c:pt idx="11">
                  <c:v>23.49859</c:v>
                </c:pt>
                <c:pt idx="12">
                  <c:v>22.748635</c:v>
                </c:pt>
                <c:pt idx="13">
                  <c:v>21.99868</c:v>
                </c:pt>
                <c:pt idx="14">
                  <c:v>21.248725</c:v>
                </c:pt>
                <c:pt idx="15">
                  <c:v>20.823750499999999</c:v>
                </c:pt>
                <c:pt idx="16">
                  <c:v>20.398775999999998</c:v>
                </c:pt>
                <c:pt idx="17">
                  <c:v>19.973801499999997</c:v>
                </c:pt>
                <c:pt idx="18">
                  <c:v>19.548826999999996</c:v>
                </c:pt>
                <c:pt idx="19">
                  <c:v>19.123852500000002</c:v>
                </c:pt>
                <c:pt idx="20">
                  <c:v>18.741375450000003</c:v>
                </c:pt>
                <c:pt idx="21">
                  <c:v>18.358898400000005</c:v>
                </c:pt>
                <c:pt idx="22">
                  <c:v>17.976421350000006</c:v>
                </c:pt>
                <c:pt idx="23">
                  <c:v>17.593944300000008</c:v>
                </c:pt>
                <c:pt idx="24">
                  <c:v>17.211467250000002</c:v>
                </c:pt>
              </c:numCache>
            </c:numRef>
          </c:val>
          <c:extLst xmlns:c16r2="http://schemas.microsoft.com/office/drawing/2015/06/chart">
            <c:ext xmlns:c16="http://schemas.microsoft.com/office/drawing/2014/chart" uri="{C3380CC4-5D6E-409C-BE32-E72D297353CC}">
              <c16:uniqueId val="{00000003-5C1D-4B0D-A844-00CD88D542C6}"/>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3.6506475266649758</c:v>
                </c:pt>
                <c:pt idx="1">
                  <c:v>3.6506475266649652</c:v>
                </c:pt>
                <c:pt idx="2">
                  <c:v>3.6506475266649687</c:v>
                </c:pt>
                <c:pt idx="3">
                  <c:v>3.6506475266649652</c:v>
                </c:pt>
                <c:pt idx="4">
                  <c:v>3.6506475266649723</c:v>
                </c:pt>
                <c:pt idx="5">
                  <c:v>3.6506475266649794</c:v>
                </c:pt>
                <c:pt idx="6">
                  <c:v>3.6506475266649794</c:v>
                </c:pt>
                <c:pt idx="7">
                  <c:v>3.6506475266649652</c:v>
                </c:pt>
                <c:pt idx="8">
                  <c:v>3.6506475266649652</c:v>
                </c:pt>
                <c:pt idx="9">
                  <c:v>3.6506475266649616</c:v>
                </c:pt>
                <c:pt idx="10">
                  <c:v>3.6506475266649758</c:v>
                </c:pt>
                <c:pt idx="11">
                  <c:v>3.65064752666499</c:v>
                </c:pt>
                <c:pt idx="12">
                  <c:v>3.6506475266649616</c:v>
                </c:pt>
                <c:pt idx="13">
                  <c:v>3.6506475266649758</c:v>
                </c:pt>
                <c:pt idx="14">
                  <c:v>3.6506475266649758</c:v>
                </c:pt>
                <c:pt idx="15">
                  <c:v>3.6506475266649581</c:v>
                </c:pt>
                <c:pt idx="16">
                  <c:v>3.6506475266649545</c:v>
                </c:pt>
                <c:pt idx="17">
                  <c:v>3.6506475266649652</c:v>
                </c:pt>
                <c:pt idx="18">
                  <c:v>3.6506475266649758</c:v>
                </c:pt>
                <c:pt idx="19">
                  <c:v>3.6506475266649794</c:v>
                </c:pt>
                <c:pt idx="20">
                  <c:v>3.6506475266649865</c:v>
                </c:pt>
                <c:pt idx="21">
                  <c:v>3.6506475266649794</c:v>
                </c:pt>
                <c:pt idx="22">
                  <c:v>3.6506475266649723</c:v>
                </c:pt>
                <c:pt idx="23">
                  <c:v>3.6506475266649794</c:v>
                </c:pt>
                <c:pt idx="24">
                  <c:v>3.6506475266649652</c:v>
                </c:pt>
              </c:numCache>
            </c:numRef>
          </c:val>
          <c:extLst xmlns:c16r2="http://schemas.microsoft.com/office/drawing/2015/06/chart">
            <c:ext xmlns:c16="http://schemas.microsoft.com/office/drawing/2014/chart" uri="{C3380CC4-5D6E-409C-BE32-E72D297353CC}">
              <c16:uniqueId val="{00000004-5C1D-4B0D-A844-00CD88D542C6}"/>
            </c:ext>
          </c:extLst>
        </c:ser>
        <c:dLbls>
          <c:showLegendKey val="0"/>
          <c:showVal val="0"/>
          <c:showCatName val="0"/>
          <c:showSerName val="0"/>
          <c:showPercent val="0"/>
          <c:showBubbleSize val="0"/>
        </c:dLbls>
        <c:axId val="156770448"/>
        <c:axId val="156773584"/>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summary'!$H$6:$AF$6</c:f>
              <c:numCache>
                <c:formatCode>0.00</c:formatCode>
                <c:ptCount val="25"/>
                <c:pt idx="0">
                  <c:v>129.66710000000003</c:v>
                </c:pt>
                <c:pt idx="1">
                  <c:v>129.26710000000003</c:v>
                </c:pt>
                <c:pt idx="2">
                  <c:v>128.86710000000002</c:v>
                </c:pt>
                <c:pt idx="3">
                  <c:v>128.46710000000002</c:v>
                </c:pt>
                <c:pt idx="4">
                  <c:v>128.06710000000004</c:v>
                </c:pt>
                <c:pt idx="5">
                  <c:v>127.66710000000003</c:v>
                </c:pt>
                <c:pt idx="6">
                  <c:v>127.26710000000003</c:v>
                </c:pt>
                <c:pt idx="7">
                  <c:v>126.86710000000002</c:v>
                </c:pt>
                <c:pt idx="8">
                  <c:v>126.46710000000002</c:v>
                </c:pt>
                <c:pt idx="9">
                  <c:v>126.06710000000002</c:v>
                </c:pt>
                <c:pt idx="10">
                  <c:v>125.76710000000003</c:v>
                </c:pt>
                <c:pt idx="11">
                  <c:v>125.66710000000003</c:v>
                </c:pt>
                <c:pt idx="12">
                  <c:v>125.56710000000002</c:v>
                </c:pt>
                <c:pt idx="13">
                  <c:v>125.46710000000003</c:v>
                </c:pt>
                <c:pt idx="14">
                  <c:v>125.36710000000002</c:v>
                </c:pt>
                <c:pt idx="15">
                  <c:v>132.26710000000003</c:v>
                </c:pt>
                <c:pt idx="16">
                  <c:v>132.16710000000003</c:v>
                </c:pt>
                <c:pt idx="17">
                  <c:v>132.06710000000004</c:v>
                </c:pt>
                <c:pt idx="18">
                  <c:v>131.96710000000002</c:v>
                </c:pt>
                <c:pt idx="19">
                  <c:v>131.86710000000002</c:v>
                </c:pt>
                <c:pt idx="20">
                  <c:v>131.76710000000003</c:v>
                </c:pt>
                <c:pt idx="21">
                  <c:v>131.66710000000003</c:v>
                </c:pt>
                <c:pt idx="22">
                  <c:v>131.56710000000004</c:v>
                </c:pt>
                <c:pt idx="23">
                  <c:v>131.46710000000002</c:v>
                </c:pt>
                <c:pt idx="24">
                  <c:v>131.36710000000002</c:v>
                </c:pt>
              </c:numCache>
            </c:numRef>
          </c:val>
          <c:smooth val="0"/>
          <c:extLst xmlns:c16r2="http://schemas.microsoft.com/office/drawing/2015/06/chart">
            <c:ext xmlns:c16="http://schemas.microsoft.com/office/drawing/2014/chart" uri="{C3380CC4-5D6E-409C-BE32-E72D297353CC}">
              <c16:uniqueId val="{00000005-5C1D-4B0D-A844-00CD88D542C6}"/>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125.81492202068623</c:v>
                </c:pt>
                <c:pt idx="1">
                  <c:v>125.68977769199179</c:v>
                </c:pt>
                <c:pt idx="2">
                  <c:v>125.13417322849327</c:v>
                </c:pt>
                <c:pt idx="3">
                  <c:v>124.04300452698095</c:v>
                </c:pt>
                <c:pt idx="4">
                  <c:v>122.59493840605963</c:v>
                </c:pt>
                <c:pt idx="5">
                  <c:v>121.4241085098855</c:v>
                </c:pt>
                <c:pt idx="6">
                  <c:v>121.02631065320959</c:v>
                </c:pt>
                <c:pt idx="7">
                  <c:v>120.81164361866328</c:v>
                </c:pt>
                <c:pt idx="8">
                  <c:v>120.34235310022339</c:v>
                </c:pt>
                <c:pt idx="9">
                  <c:v>120.252114115911</c:v>
                </c:pt>
                <c:pt idx="10">
                  <c:v>119.86989109060082</c:v>
                </c:pt>
                <c:pt idx="11">
                  <c:v>119.10987292577622</c:v>
                </c:pt>
                <c:pt idx="12">
                  <c:v>118.54687302178674</c:v>
                </c:pt>
                <c:pt idx="13">
                  <c:v>117.9184602749975</c:v>
                </c:pt>
                <c:pt idx="14">
                  <c:v>117.24942654131543</c:v>
                </c:pt>
                <c:pt idx="15">
                  <c:v>117.00694287080015</c:v>
                </c:pt>
                <c:pt idx="16">
                  <c:v>116.68964736577375</c:v>
                </c:pt>
                <c:pt idx="17">
                  <c:v>116.65691495586159</c:v>
                </c:pt>
                <c:pt idx="18">
                  <c:v>116.62353353051536</c:v>
                </c:pt>
                <c:pt idx="19">
                  <c:v>116.30502273540156</c:v>
                </c:pt>
                <c:pt idx="20">
                  <c:v>116.16554634158852</c:v>
                </c:pt>
                <c:pt idx="21">
                  <c:v>116.38644285506314</c:v>
                </c:pt>
                <c:pt idx="22">
                  <c:v>116.54559158027497</c:v>
                </c:pt>
                <c:pt idx="23">
                  <c:v>116.73934941119479</c:v>
                </c:pt>
                <c:pt idx="24">
                  <c:v>116.75297227562808</c:v>
                </c:pt>
              </c:numCache>
            </c:numRef>
          </c:val>
          <c:smooth val="0"/>
          <c:extLst xmlns:c16r2="http://schemas.microsoft.com/office/drawing/2015/06/chart">
            <c:ext xmlns:c16="http://schemas.microsoft.com/office/drawing/2014/chart" uri="{C3380CC4-5D6E-409C-BE32-E72D297353CC}">
              <c16:uniqueId val="{00000006-5C1D-4B0D-A844-00CD88D542C6}"/>
            </c:ext>
          </c:extLst>
        </c:ser>
        <c:dLbls>
          <c:showLegendKey val="0"/>
          <c:showVal val="0"/>
          <c:showCatName val="0"/>
          <c:showSerName val="0"/>
          <c:showPercent val="0"/>
          <c:showBubbleSize val="0"/>
        </c:dLbls>
        <c:marker val="1"/>
        <c:smooth val="0"/>
        <c:axId val="156770448"/>
        <c:axId val="156773584"/>
      </c:lineChart>
      <c:catAx>
        <c:axId val="156770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56773584"/>
        <c:crosses val="autoZero"/>
        <c:auto val="1"/>
        <c:lblAlgn val="ctr"/>
        <c:lblOffset val="100"/>
        <c:tickLblSkip val="2"/>
        <c:tickMarkSkip val="1"/>
        <c:noMultiLvlLbl val="0"/>
      </c:catAx>
      <c:valAx>
        <c:axId val="156773584"/>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56770448"/>
        <c:crosses val="autoZero"/>
        <c:crossBetween val="midCat"/>
      </c:valAx>
      <c:spPr>
        <a:noFill/>
        <a:ln w="12700">
          <a:solidFill>
            <a:srgbClr val="808080"/>
          </a:solidFill>
          <a:prstDash val="solid"/>
        </a:ln>
      </c:spPr>
    </c:plotArea>
    <c:legend>
      <c:legendPos val="b"/>
      <c:layout>
        <c:manualLayout>
          <c:xMode val="edge"/>
          <c:yMode val="edge"/>
          <c:x val="0.19160461976251572"/>
          <c:y val="0.8535580838704635"/>
          <c:w val="0.65132029756728005"/>
          <c:h val="0.12691795037943177"/>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30</xdr:row>
      <xdr:rowOff>55418</xdr:rowOff>
    </xdr:from>
    <xdr:to>
      <xdr:col>19</xdr:col>
      <xdr:colOff>303414</xdr:colOff>
      <xdr:row>57</xdr:row>
      <xdr:rowOff>63037</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65</xdr:row>
      <xdr:rowOff>69273</xdr:rowOff>
    </xdr:from>
    <xdr:to>
      <xdr:col>19</xdr:col>
      <xdr:colOff>95596</xdr:colOff>
      <xdr:row>93</xdr:row>
      <xdr:rowOff>57496</xdr:rowOff>
    </xdr:to>
    <xdr:graphicFrame macro="">
      <xdr:nvGraphicFramePr>
        <xdr:cNvPr id="3" name="Chart 13">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trategic%20Grid%20public%20v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North%20Staffs%20public%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109">
          <cell r="C1109" t="str">
            <v>GW</v>
          </cell>
        </row>
        <row r="1110">
          <cell r="C1110" t="str">
            <v>SW:River</v>
          </cell>
        </row>
        <row r="1111">
          <cell r="C1111" t="str">
            <v>SW:Reservoir</v>
          </cell>
        </row>
        <row r="1112">
          <cell r="C1112"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033">
          <cell r="C1033" t="str">
            <v>GW</v>
          </cell>
        </row>
        <row r="1034">
          <cell r="C1034" t="str">
            <v>SW:River</v>
          </cell>
        </row>
        <row r="1035">
          <cell r="C1035" t="str">
            <v>SW:Reservoir</v>
          </cell>
        </row>
        <row r="1036">
          <cell r="C1036"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zoomScale="80" zoomScaleNormal="80" workbookViewId="0">
      <selection activeCell="D37" sqref="D36:D37"/>
    </sheetView>
  </sheetViews>
  <sheetFormatPr defaultColWidth="8.88671875" defaultRowHeight="15" x14ac:dyDescent="0.2"/>
  <cols>
    <col min="1" max="1" width="2.5546875" customWidth="1"/>
    <col min="2" max="2" width="22.5546875" customWidth="1"/>
    <col min="3" max="3" width="7.77734375" customWidth="1"/>
    <col min="4" max="4" width="79.109375" bestFit="1"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969" t="s">
        <v>0</v>
      </c>
      <c r="C2" s="970"/>
      <c r="D2" s="970"/>
      <c r="E2" s="970"/>
      <c r="F2" s="970"/>
      <c r="G2" s="970"/>
      <c r="H2" s="970"/>
      <c r="I2" s="970"/>
      <c r="J2" s="970"/>
      <c r="K2" s="971"/>
      <c r="L2" s="2"/>
    </row>
    <row r="3" spans="1:12" ht="26.25" x14ac:dyDescent="0.4">
      <c r="A3" s="2"/>
      <c r="B3" s="378"/>
      <c r="C3" s="379"/>
      <c r="D3" s="379"/>
      <c r="E3" s="376"/>
      <c r="F3" s="3"/>
      <c r="G3" s="3"/>
      <c r="H3" s="3"/>
      <c r="I3" s="3"/>
      <c r="J3" s="3"/>
      <c r="K3" s="4"/>
      <c r="L3" s="2"/>
    </row>
    <row r="4" spans="1:12" x14ac:dyDescent="0.2">
      <c r="A4" s="2"/>
      <c r="B4" s="972" t="s">
        <v>865</v>
      </c>
      <c r="C4" s="973"/>
      <c r="D4" s="974"/>
      <c r="E4" s="34"/>
      <c r="F4" s="5"/>
      <c r="G4" s="5"/>
      <c r="H4" s="5"/>
      <c r="J4" s="5"/>
      <c r="K4" s="6"/>
      <c r="L4" s="2"/>
    </row>
    <row r="5" spans="1:12" x14ac:dyDescent="0.2">
      <c r="A5" s="2"/>
      <c r="B5" s="975" t="s">
        <v>1</v>
      </c>
      <c r="C5" s="976"/>
      <c r="D5" s="977"/>
      <c r="E5" s="375"/>
      <c r="F5" s="7"/>
      <c r="G5" s="7"/>
      <c r="H5" s="7"/>
      <c r="I5" s="7"/>
      <c r="J5" s="5"/>
      <c r="K5" s="6"/>
      <c r="L5" s="2"/>
    </row>
    <row r="6" spans="1:12" x14ac:dyDescent="0.2">
      <c r="A6" s="2"/>
      <c r="B6" s="978" t="s">
        <v>2</v>
      </c>
      <c r="C6" s="979"/>
      <c r="D6" s="980"/>
      <c r="E6" s="375"/>
      <c r="F6" s="7"/>
      <c r="G6" s="7"/>
      <c r="H6" s="7"/>
      <c r="I6" s="7"/>
      <c r="J6" s="5"/>
      <c r="K6" s="6"/>
      <c r="L6" s="2"/>
    </row>
    <row r="7" spans="1:12" ht="7.5" customHeight="1" thickBot="1" x14ac:dyDescent="0.25">
      <c r="A7" s="2"/>
      <c r="B7" s="380"/>
      <c r="C7" s="7"/>
      <c r="D7" s="7"/>
      <c r="E7" s="377"/>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765</v>
      </c>
      <c r="E9" s="13"/>
      <c r="F9" s="14"/>
      <c r="G9" s="14"/>
      <c r="H9" s="14"/>
      <c r="I9" s="14"/>
      <c r="J9" s="14"/>
      <c r="K9" s="15"/>
      <c r="L9" s="16"/>
    </row>
    <row r="10" spans="1:12" ht="15.75" x14ac:dyDescent="0.25">
      <c r="A10" s="9"/>
      <c r="B10" s="10" t="s">
        <v>5</v>
      </c>
      <c r="C10" s="11"/>
      <c r="D10" s="12" t="s">
        <v>766</v>
      </c>
      <c r="E10" s="13"/>
      <c r="F10" s="14"/>
      <c r="G10" s="14"/>
      <c r="H10" s="14"/>
      <c r="I10" s="14"/>
      <c r="J10" s="14"/>
      <c r="K10" s="15"/>
      <c r="L10" s="374" t="s">
        <v>753</v>
      </c>
    </row>
    <row r="11" spans="1:12" ht="15.75" x14ac:dyDescent="0.25">
      <c r="A11" s="9"/>
      <c r="B11" s="10" t="s">
        <v>6</v>
      </c>
      <c r="C11" s="11"/>
      <c r="D11" s="17">
        <v>7</v>
      </c>
      <c r="E11" s="13"/>
      <c r="F11" s="14"/>
      <c r="G11" s="14"/>
      <c r="H11" s="14"/>
      <c r="I11" s="14"/>
      <c r="J11" s="14"/>
      <c r="K11" s="15"/>
      <c r="L11" s="374" t="s">
        <v>754</v>
      </c>
    </row>
    <row r="12" spans="1:12" ht="15.75" x14ac:dyDescent="0.25">
      <c r="A12" s="9"/>
      <c r="B12" s="18" t="s">
        <v>7</v>
      </c>
      <c r="C12" s="373"/>
      <c r="D12" s="12" t="s">
        <v>754</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374" t="s">
        <v>755</v>
      </c>
    </row>
    <row r="13" spans="1:12" ht="15.75" x14ac:dyDescent="0.25">
      <c r="A13" s="9"/>
      <c r="B13" s="10" t="s">
        <v>8</v>
      </c>
      <c r="C13" s="20"/>
      <c r="D13" s="21" t="s">
        <v>808</v>
      </c>
      <c r="E13" s="13"/>
      <c r="F13" s="14"/>
      <c r="G13" s="14"/>
      <c r="H13" s="14"/>
      <c r="I13" s="14"/>
      <c r="J13" s="14"/>
      <c r="K13" s="15"/>
      <c r="L13" s="374" t="s">
        <v>756</v>
      </c>
    </row>
    <row r="14" spans="1:12" ht="15.75" x14ac:dyDescent="0.25">
      <c r="A14" s="9"/>
      <c r="B14" s="10" t="s">
        <v>9</v>
      </c>
      <c r="C14" s="20"/>
      <c r="D14" s="22" t="s">
        <v>767</v>
      </c>
      <c r="E14" s="13"/>
      <c r="F14" s="14"/>
      <c r="G14" s="14"/>
      <c r="H14" s="14"/>
      <c r="I14" s="14"/>
      <c r="J14" s="14"/>
      <c r="K14" s="15"/>
      <c r="L14" s="374" t="s">
        <v>757</v>
      </c>
    </row>
    <row r="15" spans="1:12" ht="15.75" x14ac:dyDescent="0.25">
      <c r="A15" s="14"/>
      <c r="B15" s="10" t="s">
        <v>10</v>
      </c>
      <c r="C15" s="20"/>
      <c r="D15" s="12" t="s">
        <v>770</v>
      </c>
      <c r="E15" s="20" t="s">
        <v>11</v>
      </c>
      <c r="F15" s="23" t="s">
        <v>770</v>
      </c>
      <c r="G15" s="24"/>
      <c r="H15" s="20" t="s">
        <v>12</v>
      </c>
      <c r="I15" s="25"/>
      <c r="J15" s="14"/>
      <c r="K15" s="15"/>
    </row>
    <row r="16" spans="1:12" ht="15.75" x14ac:dyDescent="0.25">
      <c r="A16" s="14"/>
      <c r="B16" s="10"/>
      <c r="C16" s="20"/>
      <c r="D16" s="26"/>
      <c r="E16" s="24"/>
      <c r="F16" s="24"/>
      <c r="G16" s="24"/>
      <c r="H16" s="20"/>
      <c r="I16" s="24"/>
      <c r="J16" s="14"/>
      <c r="K16" s="15"/>
      <c r="L16" s="372"/>
    </row>
    <row r="17" spans="1:12" ht="15.75" x14ac:dyDescent="0.25">
      <c r="A17" s="27"/>
      <c r="B17" s="10" t="s">
        <v>13</v>
      </c>
      <c r="C17" s="14"/>
      <c r="D17" s="12">
        <v>1</v>
      </c>
      <c r="E17" s="14"/>
      <c r="F17" s="28" t="s">
        <v>14</v>
      </c>
      <c r="G17" s="14"/>
      <c r="H17" s="14"/>
      <c r="I17" s="14"/>
      <c r="J17" s="14"/>
      <c r="K17" s="15"/>
      <c r="L17" s="372"/>
    </row>
    <row r="18" spans="1:12" ht="15.75" thickBot="1" x14ac:dyDescent="0.25">
      <c r="A18" s="2"/>
      <c r="B18" s="29"/>
      <c r="C18" s="5"/>
      <c r="D18" s="2"/>
      <c r="E18" s="5"/>
      <c r="F18" s="5"/>
      <c r="G18" s="5"/>
      <c r="H18" s="5"/>
      <c r="I18" s="5"/>
      <c r="J18" s="5"/>
      <c r="K18" s="6"/>
      <c r="L18" s="30"/>
    </row>
    <row r="19" spans="1:12" ht="26.25" x14ac:dyDescent="0.4">
      <c r="A19" s="31"/>
      <c r="B19" s="8" t="s">
        <v>15</v>
      </c>
      <c r="C19" s="32"/>
      <c r="D19" s="32"/>
      <c r="E19" s="33"/>
      <c r="F19" s="33"/>
      <c r="G19" s="32"/>
      <c r="H19" s="32"/>
      <c r="I19" s="32"/>
      <c r="J19" s="3"/>
      <c r="K19" s="4"/>
      <c r="L19" s="2"/>
    </row>
    <row r="20" spans="1:12" ht="26.25" x14ac:dyDescent="0.4">
      <c r="A20" s="31"/>
      <c r="B20" s="34"/>
      <c r="C20" s="5"/>
      <c r="D20" s="5"/>
      <c r="E20" s="5"/>
      <c r="F20" s="5"/>
      <c r="G20" s="5"/>
      <c r="H20" s="5"/>
      <c r="I20" s="5"/>
      <c r="J20" s="5"/>
      <c r="K20" s="6"/>
      <c r="L20" s="2"/>
    </row>
    <row r="21" spans="1:12" x14ac:dyDescent="0.2">
      <c r="A21" s="2"/>
      <c r="B21" s="35"/>
      <c r="C21" s="36" t="s">
        <v>16</v>
      </c>
      <c r="D21" s="36"/>
      <c r="E21" s="36"/>
      <c r="F21" s="37"/>
      <c r="G21" s="37"/>
      <c r="H21" s="37"/>
      <c r="I21" s="37"/>
      <c r="J21" s="37"/>
      <c r="K21" s="6"/>
      <c r="L21" s="2"/>
    </row>
    <row r="22" spans="1:12" ht="18.600000000000001" customHeight="1" x14ac:dyDescent="0.4">
      <c r="A22" s="31"/>
      <c r="B22" s="34"/>
      <c r="C22" s="37"/>
      <c r="D22" s="37"/>
      <c r="E22" s="37"/>
      <c r="F22" s="37"/>
      <c r="G22" s="37"/>
      <c r="H22" s="37"/>
      <c r="I22" s="37"/>
      <c r="J22" s="37"/>
      <c r="K22" s="6"/>
      <c r="L22" s="2"/>
    </row>
    <row r="23" spans="1:12" ht="18" x14ac:dyDescent="0.25">
      <c r="A23" s="38"/>
      <c r="B23" s="39"/>
      <c r="C23" s="36" t="s">
        <v>17</v>
      </c>
      <c r="D23" s="36"/>
      <c r="E23" s="36"/>
      <c r="F23" s="37"/>
      <c r="G23" s="37"/>
      <c r="H23" s="37"/>
      <c r="I23" s="37"/>
      <c r="J23" s="37"/>
      <c r="K23" s="6"/>
      <c r="L23" s="2"/>
    </row>
    <row r="24" spans="1:12" x14ac:dyDescent="0.2">
      <c r="A24" s="2"/>
      <c r="B24" s="40"/>
      <c r="C24" s="36"/>
      <c r="D24" s="36"/>
      <c r="E24" s="36"/>
      <c r="F24" s="37"/>
      <c r="G24" s="37"/>
      <c r="H24" s="37"/>
      <c r="I24" s="37"/>
      <c r="J24" s="37"/>
      <c r="K24" s="6"/>
      <c r="L24" s="2"/>
    </row>
    <row r="25" spans="1:12" x14ac:dyDescent="0.2">
      <c r="A25" s="2"/>
      <c r="B25" s="41"/>
      <c r="C25" s="36" t="s">
        <v>18</v>
      </c>
      <c r="D25" s="36"/>
      <c r="E25" s="36"/>
      <c r="F25" s="37"/>
      <c r="G25" s="37"/>
      <c r="H25" s="37"/>
      <c r="I25" s="37"/>
      <c r="J25" s="37"/>
      <c r="K25" s="6"/>
      <c r="L25" s="2"/>
    </row>
    <row r="26" spans="1:12" x14ac:dyDescent="0.2">
      <c r="A26" s="2"/>
      <c r="B26" s="40"/>
      <c r="C26" s="36"/>
      <c r="D26" s="36"/>
      <c r="E26" s="36"/>
      <c r="F26" s="37"/>
      <c r="G26" s="37"/>
      <c r="H26" s="37"/>
      <c r="I26" s="37"/>
      <c r="J26" s="37"/>
      <c r="K26" s="6"/>
      <c r="L26" s="2"/>
    </row>
    <row r="27" spans="1:12" x14ac:dyDescent="0.2">
      <c r="A27" s="2"/>
      <c r="B27" s="42"/>
      <c r="C27" s="36" t="s">
        <v>19</v>
      </c>
      <c r="D27" s="36"/>
      <c r="E27" s="36"/>
      <c r="F27" s="37"/>
      <c r="G27" s="37"/>
      <c r="H27" s="37"/>
      <c r="I27" s="37"/>
      <c r="J27" s="37"/>
      <c r="K27" s="6"/>
      <c r="L27" s="2"/>
    </row>
    <row r="28" spans="1:12" x14ac:dyDescent="0.2">
      <c r="A28" s="2"/>
      <c r="B28" s="40"/>
      <c r="C28" s="36"/>
      <c r="D28" s="36"/>
      <c r="E28" s="36"/>
      <c r="F28" s="37"/>
      <c r="G28" s="37"/>
      <c r="H28" s="37"/>
      <c r="I28" s="37"/>
      <c r="J28" s="37"/>
      <c r="K28" s="6"/>
      <c r="L28" s="2"/>
    </row>
    <row r="29" spans="1:12" x14ac:dyDescent="0.2">
      <c r="A29" s="2"/>
      <c r="B29" s="43"/>
      <c r="C29" s="36" t="s">
        <v>20</v>
      </c>
      <c r="D29" s="36"/>
      <c r="E29" s="36"/>
      <c r="F29" s="37"/>
      <c r="G29" s="37"/>
      <c r="H29" s="37"/>
      <c r="I29" s="37"/>
      <c r="J29" s="37"/>
      <c r="K29" s="6"/>
      <c r="L29" s="2"/>
    </row>
    <row r="30" spans="1:12" ht="15.75" thickBot="1" x14ac:dyDescent="0.25">
      <c r="A30" s="2"/>
      <c r="B30" s="44"/>
      <c r="C30" s="45"/>
      <c r="D30" s="45"/>
      <c r="E30" s="45"/>
      <c r="F30" s="45"/>
      <c r="G30" s="46"/>
      <c r="H30" s="46"/>
      <c r="I30" s="46"/>
      <c r="J30" s="46"/>
      <c r="K30" s="47"/>
      <c r="L30" s="2"/>
    </row>
    <row r="31" spans="1:12" ht="15.75" x14ac:dyDescent="0.25">
      <c r="A31" s="2"/>
      <c r="B31" s="8" t="s">
        <v>21</v>
      </c>
      <c r="C31" s="48"/>
      <c r="D31" s="49" t="s">
        <v>22</v>
      </c>
      <c r="E31" s="3"/>
      <c r="F31" s="3"/>
      <c r="G31" s="3"/>
      <c r="H31" s="3"/>
      <c r="I31" s="50"/>
      <c r="J31" s="3"/>
      <c r="K31" s="4"/>
      <c r="L31" s="30"/>
    </row>
    <row r="32" spans="1:12" ht="15.75" x14ac:dyDescent="0.25">
      <c r="A32" s="2"/>
      <c r="B32" s="51" t="s">
        <v>23</v>
      </c>
      <c r="C32" s="5"/>
      <c r="D32" s="14" t="s">
        <v>24</v>
      </c>
      <c r="E32" s="14"/>
      <c r="F32" s="14"/>
      <c r="G32" s="14"/>
      <c r="H32" s="14"/>
      <c r="I32" s="52"/>
      <c r="J32" s="14"/>
      <c r="K32" s="15"/>
      <c r="L32" s="30"/>
    </row>
    <row r="33" spans="1:12" ht="15.75" x14ac:dyDescent="0.25">
      <c r="A33" s="2"/>
      <c r="B33" s="51" t="s">
        <v>25</v>
      </c>
      <c r="C33" s="5"/>
      <c r="D33" s="53" t="s">
        <v>26</v>
      </c>
      <c r="E33" s="14"/>
      <c r="F33" s="5"/>
      <c r="G33" s="14"/>
      <c r="H33" s="14"/>
      <c r="I33" s="54"/>
      <c r="J33" s="14"/>
      <c r="K33" s="15"/>
      <c r="L33" s="30"/>
    </row>
    <row r="34" spans="1:12" ht="15.75" x14ac:dyDescent="0.25">
      <c r="A34" s="2"/>
      <c r="B34" s="51" t="s">
        <v>27</v>
      </c>
      <c r="C34" s="5"/>
      <c r="D34" s="53" t="s">
        <v>28</v>
      </c>
      <c r="E34" s="14"/>
      <c r="F34" s="5"/>
      <c r="G34" s="14"/>
      <c r="H34" s="14"/>
      <c r="I34" s="54"/>
      <c r="J34" s="14"/>
      <c r="K34" s="15"/>
      <c r="L34" s="30"/>
    </row>
    <row r="35" spans="1:12" ht="15.75" x14ac:dyDescent="0.25">
      <c r="A35" s="2"/>
      <c r="B35" s="51" t="s">
        <v>29</v>
      </c>
      <c r="C35" s="5"/>
      <c r="D35" s="36" t="s">
        <v>30</v>
      </c>
      <c r="E35" s="14"/>
      <c r="F35" s="5"/>
      <c r="G35" s="14"/>
      <c r="H35" s="14"/>
      <c r="I35" s="54"/>
      <c r="J35" s="14"/>
      <c r="K35" s="15"/>
      <c r="L35" s="2"/>
    </row>
    <row r="36" spans="1:12" ht="15.75" x14ac:dyDescent="0.25">
      <c r="A36" s="2"/>
      <c r="B36" s="51" t="s">
        <v>31</v>
      </c>
      <c r="C36" s="5"/>
      <c r="D36" s="36" t="s">
        <v>32</v>
      </c>
      <c r="E36" s="14"/>
      <c r="F36" s="5"/>
      <c r="G36" s="14"/>
      <c r="H36" s="14"/>
      <c r="I36" s="52"/>
      <c r="J36" s="14"/>
      <c r="K36" s="15"/>
      <c r="L36" s="2"/>
    </row>
    <row r="37" spans="1:12" ht="15.75" x14ac:dyDescent="0.25">
      <c r="A37" s="2"/>
      <c r="B37" s="51" t="s">
        <v>33</v>
      </c>
      <c r="C37" s="5"/>
      <c r="D37" s="36" t="s">
        <v>34</v>
      </c>
      <c r="E37" s="14"/>
      <c r="F37" s="5"/>
      <c r="G37" s="14"/>
      <c r="H37" s="14"/>
      <c r="I37" s="52"/>
      <c r="J37" s="14"/>
      <c r="K37" s="15"/>
      <c r="L37" s="2"/>
    </row>
    <row r="38" spans="1:12" ht="15.75" x14ac:dyDescent="0.25">
      <c r="A38" s="2"/>
      <c r="B38" s="51" t="s">
        <v>35</v>
      </c>
      <c r="C38" s="5"/>
      <c r="D38" s="53" t="s">
        <v>36</v>
      </c>
      <c r="E38" s="14"/>
      <c r="F38" s="5"/>
      <c r="G38" s="14"/>
      <c r="H38" s="14"/>
      <c r="I38" s="52"/>
      <c r="J38" s="14"/>
      <c r="K38" s="15"/>
      <c r="L38" s="2"/>
    </row>
    <row r="39" spans="1:12" ht="15.75" x14ac:dyDescent="0.25">
      <c r="A39" s="2"/>
      <c r="B39" s="51" t="s">
        <v>37</v>
      </c>
      <c r="C39" s="5"/>
      <c r="D39" s="53" t="s">
        <v>38</v>
      </c>
      <c r="E39" s="14"/>
      <c r="F39" s="5"/>
      <c r="G39" s="14"/>
      <c r="H39" s="14"/>
      <c r="I39" s="52"/>
      <c r="J39" s="14"/>
      <c r="K39" s="15"/>
      <c r="L39" s="2"/>
    </row>
    <row r="40" spans="1:12" ht="15.75" x14ac:dyDescent="0.25">
      <c r="A40" s="2"/>
      <c r="B40" s="51" t="s">
        <v>39</v>
      </c>
      <c r="C40" s="5"/>
      <c r="D40" s="53" t="s">
        <v>40</v>
      </c>
      <c r="E40" s="14"/>
      <c r="F40" s="5"/>
      <c r="G40" s="14"/>
      <c r="H40" s="14"/>
      <c r="I40" s="52"/>
      <c r="J40" s="14"/>
      <c r="K40" s="15"/>
      <c r="L40" s="2"/>
    </row>
    <row r="41" spans="1:12" ht="15.75" x14ac:dyDescent="0.25">
      <c r="A41" s="2"/>
      <c r="B41" s="51" t="s">
        <v>41</v>
      </c>
      <c r="C41" s="5"/>
      <c r="D41" s="53" t="s">
        <v>42</v>
      </c>
      <c r="E41" s="14"/>
      <c r="F41" s="5"/>
      <c r="G41" s="14"/>
      <c r="H41" s="14"/>
      <c r="I41" s="52"/>
      <c r="J41" s="14"/>
      <c r="K41" s="15"/>
      <c r="L41" s="2"/>
    </row>
    <row r="42" spans="1:12" ht="15.75" x14ac:dyDescent="0.25">
      <c r="A42" s="2"/>
      <c r="B42" s="51" t="s">
        <v>43</v>
      </c>
      <c r="C42" s="5"/>
      <c r="D42" s="53" t="s">
        <v>44</v>
      </c>
      <c r="E42" s="14"/>
      <c r="F42" s="5"/>
      <c r="G42" s="14"/>
      <c r="H42" s="14"/>
      <c r="I42" s="52"/>
      <c r="J42" s="14"/>
      <c r="K42" s="15"/>
      <c r="L42" s="2"/>
    </row>
    <row r="43" spans="1:12" ht="16.5" thickBot="1" x14ac:dyDescent="0.3">
      <c r="A43" s="2"/>
      <c r="B43" s="55" t="s">
        <v>45</v>
      </c>
      <c r="C43" s="56"/>
      <c r="D43" s="57" t="s">
        <v>46</v>
      </c>
      <c r="E43" s="58"/>
      <c r="F43" s="59"/>
      <c r="G43" s="58"/>
      <c r="H43" s="58"/>
      <c r="I43" s="60"/>
      <c r="J43" s="58"/>
      <c r="K43" s="61"/>
      <c r="L43" s="2"/>
    </row>
    <row r="44" spans="1:12" ht="15.75" x14ac:dyDescent="0.25">
      <c r="A44" s="2"/>
      <c r="B44" s="62"/>
      <c r="C44" s="62"/>
      <c r="D44" s="14"/>
      <c r="E44" s="14"/>
      <c r="F44" s="14"/>
      <c r="G44" s="14"/>
      <c r="H44" s="14"/>
      <c r="I44" s="14"/>
      <c r="J44" s="14"/>
      <c r="K44" s="14"/>
      <c r="L44" s="2"/>
    </row>
  </sheetData>
  <sheetProtection algorithmName="SHA-512" hashValue="7CUVVf+pR0HQRKZURWpzqds/uMGpP8EEgm86beTXOBHJBbxj3PzJoaAvnyaMpKxAKgr0wuVAhn8rujxUQmOaOw==" saltValue="aRzCCh9GI4k1owK1fD4hNA=="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zoomScale="80" zoomScaleNormal="80" workbookViewId="0">
      <selection activeCell="C2" sqref="B2:C2"/>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53" max="253" width="4.109375" customWidth="1"/>
    <col min="254" max="255" width="6.88671875" customWidth="1"/>
    <col min="256" max="256" width="36.88671875" customWidth="1"/>
    <col min="257" max="257" width="39.21875" customWidth="1"/>
    <col min="258" max="258" width="6.88671875" customWidth="1"/>
    <col min="259" max="259" width="8.21875" bestFit="1" customWidth="1"/>
    <col min="260" max="288" width="11.44140625" customWidth="1"/>
    <col min="509" max="509" width="4.109375" customWidth="1"/>
    <col min="510" max="511" width="6.88671875" customWidth="1"/>
    <col min="512" max="512" width="36.88671875" customWidth="1"/>
    <col min="513" max="513" width="39.21875" customWidth="1"/>
    <col min="514" max="514" width="6.88671875" customWidth="1"/>
    <col min="515" max="515" width="8.21875" bestFit="1" customWidth="1"/>
    <col min="516" max="544" width="11.44140625" customWidth="1"/>
    <col min="765" max="765" width="4.109375" customWidth="1"/>
    <col min="766" max="767" width="6.88671875" customWidth="1"/>
    <col min="768" max="768" width="36.88671875" customWidth="1"/>
    <col min="769" max="769" width="39.21875" customWidth="1"/>
    <col min="770" max="770" width="6.88671875" customWidth="1"/>
    <col min="771" max="771" width="8.21875" bestFit="1" customWidth="1"/>
    <col min="772" max="800" width="11.44140625" customWidth="1"/>
    <col min="1021" max="1021" width="4.109375" customWidth="1"/>
    <col min="1022" max="1023" width="6.88671875" customWidth="1"/>
    <col min="1024" max="1024" width="36.88671875" customWidth="1"/>
    <col min="1025" max="1025" width="39.21875" customWidth="1"/>
    <col min="1026" max="1026" width="6.88671875" customWidth="1"/>
    <col min="1027" max="1027" width="8.21875" bestFit="1" customWidth="1"/>
    <col min="1028" max="1056" width="11.44140625" customWidth="1"/>
    <col min="1277" max="1277" width="4.109375" customWidth="1"/>
    <col min="1278" max="1279" width="6.88671875" customWidth="1"/>
    <col min="1280" max="1280" width="36.88671875" customWidth="1"/>
    <col min="1281" max="1281" width="39.21875" customWidth="1"/>
    <col min="1282" max="1282" width="6.88671875" customWidth="1"/>
    <col min="1283" max="1283" width="8.21875" bestFit="1" customWidth="1"/>
    <col min="1284" max="1312" width="11.44140625" customWidth="1"/>
    <col min="1533" max="1533" width="4.109375" customWidth="1"/>
    <col min="1534" max="1535" width="6.88671875" customWidth="1"/>
    <col min="1536" max="1536" width="36.88671875" customWidth="1"/>
    <col min="1537" max="1537" width="39.21875" customWidth="1"/>
    <col min="1538" max="1538" width="6.88671875" customWidth="1"/>
    <col min="1539" max="1539" width="8.21875" bestFit="1" customWidth="1"/>
    <col min="1540" max="1568" width="11.44140625" customWidth="1"/>
    <col min="1789" max="1789" width="4.109375" customWidth="1"/>
    <col min="1790" max="1791" width="6.88671875" customWidth="1"/>
    <col min="1792" max="1792" width="36.88671875" customWidth="1"/>
    <col min="1793" max="1793" width="39.21875" customWidth="1"/>
    <col min="1794" max="1794" width="6.88671875" customWidth="1"/>
    <col min="1795" max="1795" width="8.21875" bestFit="1" customWidth="1"/>
    <col min="1796" max="1824" width="11.44140625" customWidth="1"/>
    <col min="2045" max="2045" width="4.109375" customWidth="1"/>
    <col min="2046" max="2047" width="6.88671875" customWidth="1"/>
    <col min="2048" max="2048" width="36.88671875" customWidth="1"/>
    <col min="2049" max="2049" width="39.21875" customWidth="1"/>
    <col min="2050" max="2050" width="6.88671875" customWidth="1"/>
    <col min="2051" max="2051" width="8.21875" bestFit="1" customWidth="1"/>
    <col min="2052" max="2080" width="11.44140625" customWidth="1"/>
    <col min="2301" max="2301" width="4.109375" customWidth="1"/>
    <col min="2302" max="2303" width="6.88671875" customWidth="1"/>
    <col min="2304" max="2304" width="36.88671875" customWidth="1"/>
    <col min="2305" max="2305" width="39.21875" customWidth="1"/>
    <col min="2306" max="2306" width="6.88671875" customWidth="1"/>
    <col min="2307" max="2307" width="8.21875" bestFit="1" customWidth="1"/>
    <col min="2308" max="2336" width="11.44140625" customWidth="1"/>
    <col min="2557" max="2557" width="4.109375" customWidth="1"/>
    <col min="2558" max="2559" width="6.88671875" customWidth="1"/>
    <col min="2560" max="2560" width="36.88671875" customWidth="1"/>
    <col min="2561" max="2561" width="39.21875" customWidth="1"/>
    <col min="2562" max="2562" width="6.88671875" customWidth="1"/>
    <col min="2563" max="2563" width="8.21875" bestFit="1" customWidth="1"/>
    <col min="2564" max="2592" width="11.44140625" customWidth="1"/>
    <col min="2813" max="2813" width="4.109375" customWidth="1"/>
    <col min="2814" max="2815" width="6.88671875" customWidth="1"/>
    <col min="2816" max="2816" width="36.88671875" customWidth="1"/>
    <col min="2817" max="2817" width="39.21875" customWidth="1"/>
    <col min="2818" max="2818" width="6.88671875" customWidth="1"/>
    <col min="2819" max="2819" width="8.21875" bestFit="1" customWidth="1"/>
    <col min="2820" max="2848" width="11.44140625" customWidth="1"/>
    <col min="3069" max="3069" width="4.109375" customWidth="1"/>
    <col min="3070" max="3071" width="6.88671875" customWidth="1"/>
    <col min="3072" max="3072" width="36.88671875" customWidth="1"/>
    <col min="3073" max="3073" width="39.21875" customWidth="1"/>
    <col min="3074" max="3074" width="6.88671875" customWidth="1"/>
    <col min="3075" max="3075" width="8.21875" bestFit="1" customWidth="1"/>
    <col min="3076" max="3104" width="11.44140625" customWidth="1"/>
    <col min="3325" max="3325" width="4.109375" customWidth="1"/>
    <col min="3326" max="3327" width="6.88671875" customWidth="1"/>
    <col min="3328" max="3328" width="36.88671875" customWidth="1"/>
    <col min="3329" max="3329" width="39.21875" customWidth="1"/>
    <col min="3330" max="3330" width="6.88671875" customWidth="1"/>
    <col min="3331" max="3331" width="8.21875" bestFit="1" customWidth="1"/>
    <col min="3332" max="3360" width="11.44140625" customWidth="1"/>
    <col min="3581" max="3581" width="4.109375" customWidth="1"/>
    <col min="3582" max="3583" width="6.88671875" customWidth="1"/>
    <col min="3584" max="3584" width="36.88671875" customWidth="1"/>
    <col min="3585" max="3585" width="39.21875" customWidth="1"/>
    <col min="3586" max="3586" width="6.88671875" customWidth="1"/>
    <col min="3587" max="3587" width="8.21875" bestFit="1" customWidth="1"/>
    <col min="3588" max="3616" width="11.44140625" customWidth="1"/>
    <col min="3837" max="3837" width="4.109375" customWidth="1"/>
    <col min="3838" max="3839" width="6.88671875" customWidth="1"/>
    <col min="3840" max="3840" width="36.88671875" customWidth="1"/>
    <col min="3841" max="3841" width="39.21875" customWidth="1"/>
    <col min="3842" max="3842" width="6.88671875" customWidth="1"/>
    <col min="3843" max="3843" width="8.21875" bestFit="1" customWidth="1"/>
    <col min="3844" max="3872" width="11.44140625" customWidth="1"/>
    <col min="4093" max="4093" width="4.109375" customWidth="1"/>
    <col min="4094" max="4095" width="6.88671875" customWidth="1"/>
    <col min="4096" max="4096" width="36.88671875" customWidth="1"/>
    <col min="4097" max="4097" width="39.21875" customWidth="1"/>
    <col min="4098" max="4098" width="6.88671875" customWidth="1"/>
    <col min="4099" max="4099" width="8.21875" bestFit="1" customWidth="1"/>
    <col min="4100" max="4128" width="11.44140625" customWidth="1"/>
    <col min="4349" max="4349" width="4.109375" customWidth="1"/>
    <col min="4350" max="4351" width="6.88671875" customWidth="1"/>
    <col min="4352" max="4352" width="36.88671875" customWidth="1"/>
    <col min="4353" max="4353" width="39.21875" customWidth="1"/>
    <col min="4354" max="4354" width="6.88671875" customWidth="1"/>
    <col min="4355" max="4355" width="8.21875" bestFit="1" customWidth="1"/>
    <col min="4356" max="4384" width="11.44140625" customWidth="1"/>
    <col min="4605" max="4605" width="4.109375" customWidth="1"/>
    <col min="4606" max="4607" width="6.88671875" customWidth="1"/>
    <col min="4608" max="4608" width="36.88671875" customWidth="1"/>
    <col min="4609" max="4609" width="39.21875" customWidth="1"/>
    <col min="4610" max="4610" width="6.88671875" customWidth="1"/>
    <col min="4611" max="4611" width="8.21875" bestFit="1" customWidth="1"/>
    <col min="4612" max="4640" width="11.44140625" customWidth="1"/>
    <col min="4861" max="4861" width="4.109375" customWidth="1"/>
    <col min="4862" max="4863" width="6.88671875" customWidth="1"/>
    <col min="4864" max="4864" width="36.88671875" customWidth="1"/>
    <col min="4865" max="4865" width="39.21875" customWidth="1"/>
    <col min="4866" max="4866" width="6.88671875" customWidth="1"/>
    <col min="4867" max="4867" width="8.21875" bestFit="1" customWidth="1"/>
    <col min="4868" max="4896" width="11.44140625" customWidth="1"/>
    <col min="5117" max="5117" width="4.109375" customWidth="1"/>
    <col min="5118" max="5119" width="6.88671875" customWidth="1"/>
    <col min="5120" max="5120" width="36.88671875" customWidth="1"/>
    <col min="5121" max="5121" width="39.21875" customWidth="1"/>
    <col min="5122" max="5122" width="6.88671875" customWidth="1"/>
    <col min="5123" max="5123" width="8.21875" bestFit="1" customWidth="1"/>
    <col min="5124" max="5152" width="11.44140625" customWidth="1"/>
    <col min="5373" max="5373" width="4.109375" customWidth="1"/>
    <col min="5374" max="5375" width="6.88671875" customWidth="1"/>
    <col min="5376" max="5376" width="36.88671875" customWidth="1"/>
    <col min="5377" max="5377" width="39.21875" customWidth="1"/>
    <col min="5378" max="5378" width="6.88671875" customWidth="1"/>
    <col min="5379" max="5379" width="8.21875" bestFit="1" customWidth="1"/>
    <col min="5380" max="5408" width="11.44140625" customWidth="1"/>
    <col min="5629" max="5629" width="4.109375" customWidth="1"/>
    <col min="5630" max="5631" width="6.88671875" customWidth="1"/>
    <col min="5632" max="5632" width="36.88671875" customWidth="1"/>
    <col min="5633" max="5633" width="39.21875" customWidth="1"/>
    <col min="5634" max="5634" width="6.88671875" customWidth="1"/>
    <col min="5635" max="5635" width="8.21875" bestFit="1" customWidth="1"/>
    <col min="5636" max="5664" width="11.44140625" customWidth="1"/>
    <col min="5885" max="5885" width="4.109375" customWidth="1"/>
    <col min="5886" max="5887" width="6.88671875" customWidth="1"/>
    <col min="5888" max="5888" width="36.88671875" customWidth="1"/>
    <col min="5889" max="5889" width="39.21875" customWidth="1"/>
    <col min="5890" max="5890" width="6.88671875" customWidth="1"/>
    <col min="5891" max="5891" width="8.21875" bestFit="1" customWidth="1"/>
    <col min="5892" max="5920" width="11.44140625" customWidth="1"/>
    <col min="6141" max="6141" width="4.109375" customWidth="1"/>
    <col min="6142" max="6143" width="6.88671875" customWidth="1"/>
    <col min="6144" max="6144" width="36.88671875" customWidth="1"/>
    <col min="6145" max="6145" width="39.21875" customWidth="1"/>
    <col min="6146" max="6146" width="6.88671875" customWidth="1"/>
    <col min="6147" max="6147" width="8.21875" bestFit="1" customWidth="1"/>
    <col min="6148" max="6176" width="11.44140625" customWidth="1"/>
    <col min="6397" max="6397" width="4.109375" customWidth="1"/>
    <col min="6398" max="6399" width="6.88671875" customWidth="1"/>
    <col min="6400" max="6400" width="36.88671875" customWidth="1"/>
    <col min="6401" max="6401" width="39.21875" customWidth="1"/>
    <col min="6402" max="6402" width="6.88671875" customWidth="1"/>
    <col min="6403" max="6403" width="8.21875" bestFit="1" customWidth="1"/>
    <col min="6404" max="6432" width="11.44140625" customWidth="1"/>
    <col min="6653" max="6653" width="4.109375" customWidth="1"/>
    <col min="6654" max="6655" width="6.88671875" customWidth="1"/>
    <col min="6656" max="6656" width="36.88671875" customWidth="1"/>
    <col min="6657" max="6657" width="39.21875" customWidth="1"/>
    <col min="6658" max="6658" width="6.88671875" customWidth="1"/>
    <col min="6659" max="6659" width="8.21875" bestFit="1" customWidth="1"/>
    <col min="6660" max="6688" width="11.44140625" customWidth="1"/>
    <col min="6909" max="6909" width="4.109375" customWidth="1"/>
    <col min="6910" max="6911" width="6.88671875" customWidth="1"/>
    <col min="6912" max="6912" width="36.88671875" customWidth="1"/>
    <col min="6913" max="6913" width="39.21875" customWidth="1"/>
    <col min="6914" max="6914" width="6.88671875" customWidth="1"/>
    <col min="6915" max="6915" width="8.21875" bestFit="1" customWidth="1"/>
    <col min="6916" max="6944" width="11.44140625" customWidth="1"/>
    <col min="7165" max="7165" width="4.109375" customWidth="1"/>
    <col min="7166" max="7167" width="6.88671875" customWidth="1"/>
    <col min="7168" max="7168" width="36.88671875" customWidth="1"/>
    <col min="7169" max="7169" width="39.21875" customWidth="1"/>
    <col min="7170" max="7170" width="6.88671875" customWidth="1"/>
    <col min="7171" max="7171" width="8.21875" bestFit="1" customWidth="1"/>
    <col min="7172" max="7200" width="11.44140625" customWidth="1"/>
    <col min="7421" max="7421" width="4.109375" customWidth="1"/>
    <col min="7422" max="7423" width="6.88671875" customWidth="1"/>
    <col min="7424" max="7424" width="36.88671875" customWidth="1"/>
    <col min="7425" max="7425" width="39.21875" customWidth="1"/>
    <col min="7426" max="7426" width="6.88671875" customWidth="1"/>
    <col min="7427" max="7427" width="8.21875" bestFit="1" customWidth="1"/>
    <col min="7428" max="7456" width="11.44140625" customWidth="1"/>
    <col min="7677" max="7677" width="4.109375" customWidth="1"/>
    <col min="7678" max="7679" width="6.88671875" customWidth="1"/>
    <col min="7680" max="7680" width="36.88671875" customWidth="1"/>
    <col min="7681" max="7681" width="39.21875" customWidth="1"/>
    <col min="7682" max="7682" width="6.88671875" customWidth="1"/>
    <col min="7683" max="7683" width="8.21875" bestFit="1" customWidth="1"/>
    <col min="7684" max="7712" width="11.44140625" customWidth="1"/>
    <col min="7933" max="7933" width="4.109375" customWidth="1"/>
    <col min="7934" max="7935" width="6.88671875" customWidth="1"/>
    <col min="7936" max="7936" width="36.88671875" customWidth="1"/>
    <col min="7937" max="7937" width="39.21875" customWidth="1"/>
    <col min="7938" max="7938" width="6.88671875" customWidth="1"/>
    <col min="7939" max="7939" width="8.21875" bestFit="1" customWidth="1"/>
    <col min="7940" max="7968" width="11.44140625" customWidth="1"/>
    <col min="8189" max="8189" width="4.109375" customWidth="1"/>
    <col min="8190" max="8191" width="6.88671875" customWidth="1"/>
    <col min="8192" max="8192" width="36.88671875" customWidth="1"/>
    <col min="8193" max="8193" width="39.21875" customWidth="1"/>
    <col min="8194" max="8194" width="6.88671875" customWidth="1"/>
    <col min="8195" max="8195" width="8.21875" bestFit="1" customWidth="1"/>
    <col min="8196" max="8224" width="11.44140625" customWidth="1"/>
    <col min="8445" max="8445" width="4.109375" customWidth="1"/>
    <col min="8446" max="8447" width="6.88671875" customWidth="1"/>
    <col min="8448" max="8448" width="36.88671875" customWidth="1"/>
    <col min="8449" max="8449" width="39.21875" customWidth="1"/>
    <col min="8450" max="8450" width="6.88671875" customWidth="1"/>
    <col min="8451" max="8451" width="8.21875" bestFit="1" customWidth="1"/>
    <col min="8452" max="8480" width="11.44140625" customWidth="1"/>
    <col min="8701" max="8701" width="4.109375" customWidth="1"/>
    <col min="8702" max="8703" width="6.88671875" customWidth="1"/>
    <col min="8704" max="8704" width="36.88671875" customWidth="1"/>
    <col min="8705" max="8705" width="39.21875" customWidth="1"/>
    <col min="8706" max="8706" width="6.88671875" customWidth="1"/>
    <col min="8707" max="8707" width="8.21875" bestFit="1" customWidth="1"/>
    <col min="8708" max="8736" width="11.44140625" customWidth="1"/>
    <col min="8957" max="8957" width="4.109375" customWidth="1"/>
    <col min="8958" max="8959" width="6.88671875" customWidth="1"/>
    <col min="8960" max="8960" width="36.88671875" customWidth="1"/>
    <col min="8961" max="8961" width="39.21875" customWidth="1"/>
    <col min="8962" max="8962" width="6.88671875" customWidth="1"/>
    <col min="8963" max="8963" width="8.21875" bestFit="1" customWidth="1"/>
    <col min="8964" max="8992" width="11.44140625" customWidth="1"/>
    <col min="9213" max="9213" width="4.109375" customWidth="1"/>
    <col min="9214" max="9215" width="6.88671875" customWidth="1"/>
    <col min="9216" max="9216" width="36.88671875" customWidth="1"/>
    <col min="9217" max="9217" width="39.21875" customWidth="1"/>
    <col min="9218" max="9218" width="6.88671875" customWidth="1"/>
    <col min="9219" max="9219" width="8.21875" bestFit="1" customWidth="1"/>
    <col min="9220" max="9248" width="11.44140625" customWidth="1"/>
    <col min="9469" max="9469" width="4.109375" customWidth="1"/>
    <col min="9470" max="9471" width="6.88671875" customWidth="1"/>
    <col min="9472" max="9472" width="36.88671875" customWidth="1"/>
    <col min="9473" max="9473" width="39.21875" customWidth="1"/>
    <col min="9474" max="9474" width="6.88671875" customWidth="1"/>
    <col min="9475" max="9475" width="8.21875" bestFit="1" customWidth="1"/>
    <col min="9476" max="9504" width="11.44140625" customWidth="1"/>
    <col min="9725" max="9725" width="4.109375" customWidth="1"/>
    <col min="9726" max="9727" width="6.88671875" customWidth="1"/>
    <col min="9728" max="9728" width="36.88671875" customWidth="1"/>
    <col min="9729" max="9729" width="39.21875" customWidth="1"/>
    <col min="9730" max="9730" width="6.88671875" customWidth="1"/>
    <col min="9731" max="9731" width="8.21875" bestFit="1" customWidth="1"/>
    <col min="9732" max="9760" width="11.44140625" customWidth="1"/>
    <col min="9981" max="9981" width="4.109375" customWidth="1"/>
    <col min="9982" max="9983" width="6.88671875" customWidth="1"/>
    <col min="9984" max="9984" width="36.88671875" customWidth="1"/>
    <col min="9985" max="9985" width="39.21875" customWidth="1"/>
    <col min="9986" max="9986" width="6.88671875" customWidth="1"/>
    <col min="9987" max="9987" width="8.21875" bestFit="1" customWidth="1"/>
    <col min="9988" max="10016" width="11.44140625" customWidth="1"/>
    <col min="10237" max="10237" width="4.109375" customWidth="1"/>
    <col min="10238" max="10239" width="6.88671875" customWidth="1"/>
    <col min="10240" max="10240" width="36.88671875" customWidth="1"/>
    <col min="10241" max="10241" width="39.21875" customWidth="1"/>
    <col min="10242" max="10242" width="6.88671875" customWidth="1"/>
    <col min="10243" max="10243" width="8.21875" bestFit="1" customWidth="1"/>
    <col min="10244" max="10272" width="11.44140625" customWidth="1"/>
    <col min="10493" max="10493" width="4.109375" customWidth="1"/>
    <col min="10494" max="10495" width="6.88671875" customWidth="1"/>
    <col min="10496" max="10496" width="36.88671875" customWidth="1"/>
    <col min="10497" max="10497" width="39.21875" customWidth="1"/>
    <col min="10498" max="10498" width="6.88671875" customWidth="1"/>
    <col min="10499" max="10499" width="8.21875" bestFit="1" customWidth="1"/>
    <col min="10500" max="10528" width="11.44140625" customWidth="1"/>
    <col min="10749" max="10749" width="4.109375" customWidth="1"/>
    <col min="10750" max="10751" width="6.88671875" customWidth="1"/>
    <col min="10752" max="10752" width="36.88671875" customWidth="1"/>
    <col min="10753" max="10753" width="39.21875" customWidth="1"/>
    <col min="10754" max="10754" width="6.88671875" customWidth="1"/>
    <col min="10755" max="10755" width="8.21875" bestFit="1" customWidth="1"/>
    <col min="10756" max="10784" width="11.44140625" customWidth="1"/>
    <col min="11005" max="11005" width="4.109375" customWidth="1"/>
    <col min="11006" max="11007" width="6.88671875" customWidth="1"/>
    <col min="11008" max="11008" width="36.88671875" customWidth="1"/>
    <col min="11009" max="11009" width="39.21875" customWidth="1"/>
    <col min="11010" max="11010" width="6.88671875" customWidth="1"/>
    <col min="11011" max="11011" width="8.21875" bestFit="1" customWidth="1"/>
    <col min="11012" max="11040" width="11.44140625" customWidth="1"/>
    <col min="11261" max="11261" width="4.109375" customWidth="1"/>
    <col min="11262" max="11263" width="6.88671875" customWidth="1"/>
    <col min="11264" max="11264" width="36.88671875" customWidth="1"/>
    <col min="11265" max="11265" width="39.21875" customWidth="1"/>
    <col min="11266" max="11266" width="6.88671875" customWidth="1"/>
    <col min="11267" max="11267" width="8.21875" bestFit="1" customWidth="1"/>
    <col min="11268" max="11296" width="11.44140625" customWidth="1"/>
    <col min="11517" max="11517" width="4.109375" customWidth="1"/>
    <col min="11518" max="11519" width="6.88671875" customWidth="1"/>
    <col min="11520" max="11520" width="36.88671875" customWidth="1"/>
    <col min="11521" max="11521" width="39.21875" customWidth="1"/>
    <col min="11522" max="11522" width="6.88671875" customWidth="1"/>
    <col min="11523" max="11523" width="8.21875" bestFit="1" customWidth="1"/>
    <col min="11524" max="11552" width="11.44140625" customWidth="1"/>
    <col min="11773" max="11773" width="4.109375" customWidth="1"/>
    <col min="11774" max="11775" width="6.88671875" customWidth="1"/>
    <col min="11776" max="11776" width="36.88671875" customWidth="1"/>
    <col min="11777" max="11777" width="39.21875" customWidth="1"/>
    <col min="11778" max="11778" width="6.88671875" customWidth="1"/>
    <col min="11779" max="11779" width="8.21875" bestFit="1" customWidth="1"/>
    <col min="11780" max="11808" width="11.44140625" customWidth="1"/>
    <col min="12029" max="12029" width="4.109375" customWidth="1"/>
    <col min="12030" max="12031" width="6.88671875" customWidth="1"/>
    <col min="12032" max="12032" width="36.88671875" customWidth="1"/>
    <col min="12033" max="12033" width="39.21875" customWidth="1"/>
    <col min="12034" max="12034" width="6.88671875" customWidth="1"/>
    <col min="12035" max="12035" width="8.21875" bestFit="1" customWidth="1"/>
    <col min="12036" max="12064" width="11.44140625" customWidth="1"/>
    <col min="12285" max="12285" width="4.109375" customWidth="1"/>
    <col min="12286" max="12287" width="6.88671875" customWidth="1"/>
    <col min="12288" max="12288" width="36.88671875" customWidth="1"/>
    <col min="12289" max="12289" width="39.21875" customWidth="1"/>
    <col min="12290" max="12290" width="6.88671875" customWidth="1"/>
    <col min="12291" max="12291" width="8.21875" bestFit="1" customWidth="1"/>
    <col min="12292" max="12320" width="11.44140625" customWidth="1"/>
    <col min="12541" max="12541" width="4.109375" customWidth="1"/>
    <col min="12542" max="12543" width="6.88671875" customWidth="1"/>
    <col min="12544" max="12544" width="36.88671875" customWidth="1"/>
    <col min="12545" max="12545" width="39.21875" customWidth="1"/>
    <col min="12546" max="12546" width="6.88671875" customWidth="1"/>
    <col min="12547" max="12547" width="8.21875" bestFit="1" customWidth="1"/>
    <col min="12548" max="12576" width="11.44140625" customWidth="1"/>
    <col min="12797" max="12797" width="4.109375" customWidth="1"/>
    <col min="12798" max="12799" width="6.88671875" customWidth="1"/>
    <col min="12800" max="12800" width="36.88671875" customWidth="1"/>
    <col min="12801" max="12801" width="39.21875" customWidth="1"/>
    <col min="12802" max="12802" width="6.88671875" customWidth="1"/>
    <col min="12803" max="12803" width="8.21875" bestFit="1" customWidth="1"/>
    <col min="12804" max="12832" width="11.44140625" customWidth="1"/>
    <col min="13053" max="13053" width="4.109375" customWidth="1"/>
    <col min="13054" max="13055" width="6.88671875" customWidth="1"/>
    <col min="13056" max="13056" width="36.88671875" customWidth="1"/>
    <col min="13057" max="13057" width="39.21875" customWidth="1"/>
    <col min="13058" max="13058" width="6.88671875" customWidth="1"/>
    <col min="13059" max="13059" width="8.21875" bestFit="1" customWidth="1"/>
    <col min="13060" max="13088" width="11.44140625" customWidth="1"/>
    <col min="13309" max="13309" width="4.109375" customWidth="1"/>
    <col min="13310" max="13311" width="6.88671875" customWidth="1"/>
    <col min="13312" max="13312" width="36.88671875" customWidth="1"/>
    <col min="13313" max="13313" width="39.21875" customWidth="1"/>
    <col min="13314" max="13314" width="6.88671875" customWidth="1"/>
    <col min="13315" max="13315" width="8.21875" bestFit="1" customWidth="1"/>
    <col min="13316" max="13344" width="11.44140625" customWidth="1"/>
    <col min="13565" max="13565" width="4.109375" customWidth="1"/>
    <col min="13566" max="13567" width="6.88671875" customWidth="1"/>
    <col min="13568" max="13568" width="36.88671875" customWidth="1"/>
    <col min="13569" max="13569" width="39.21875" customWidth="1"/>
    <col min="13570" max="13570" width="6.88671875" customWidth="1"/>
    <col min="13571" max="13571" width="8.21875" bestFit="1" customWidth="1"/>
    <col min="13572" max="13600" width="11.44140625" customWidth="1"/>
    <col min="13821" max="13821" width="4.109375" customWidth="1"/>
    <col min="13822" max="13823" width="6.88671875" customWidth="1"/>
    <col min="13824" max="13824" width="36.88671875" customWidth="1"/>
    <col min="13825" max="13825" width="39.21875" customWidth="1"/>
    <col min="13826" max="13826" width="6.88671875" customWidth="1"/>
    <col min="13827" max="13827" width="8.21875" bestFit="1" customWidth="1"/>
    <col min="13828" max="13856" width="11.44140625" customWidth="1"/>
    <col min="14077" max="14077" width="4.109375" customWidth="1"/>
    <col min="14078" max="14079" width="6.88671875" customWidth="1"/>
    <col min="14080" max="14080" width="36.88671875" customWidth="1"/>
    <col min="14081" max="14081" width="39.21875" customWidth="1"/>
    <col min="14082" max="14082" width="6.88671875" customWidth="1"/>
    <col min="14083" max="14083" width="8.21875" bestFit="1" customWidth="1"/>
    <col min="14084" max="14112" width="11.44140625" customWidth="1"/>
    <col min="14333" max="14333" width="4.109375" customWidth="1"/>
    <col min="14334" max="14335" width="6.88671875" customWidth="1"/>
    <col min="14336" max="14336" width="36.88671875" customWidth="1"/>
    <col min="14337" max="14337" width="39.21875" customWidth="1"/>
    <col min="14338" max="14338" width="6.88671875" customWidth="1"/>
    <col min="14339" max="14339" width="8.21875" bestFit="1" customWidth="1"/>
    <col min="14340" max="14368" width="11.44140625" customWidth="1"/>
    <col min="14589" max="14589" width="4.109375" customWidth="1"/>
    <col min="14590" max="14591" width="6.88671875" customWidth="1"/>
    <col min="14592" max="14592" width="36.88671875" customWidth="1"/>
    <col min="14593" max="14593" width="39.21875" customWidth="1"/>
    <col min="14594" max="14594" width="6.88671875" customWidth="1"/>
    <col min="14595" max="14595" width="8.21875" bestFit="1" customWidth="1"/>
    <col min="14596" max="14624" width="11.44140625" customWidth="1"/>
    <col min="14845" max="14845" width="4.109375" customWidth="1"/>
    <col min="14846" max="14847" width="6.88671875" customWidth="1"/>
    <col min="14848" max="14848" width="36.88671875" customWidth="1"/>
    <col min="14849" max="14849" width="39.21875" customWidth="1"/>
    <col min="14850" max="14850" width="6.88671875" customWidth="1"/>
    <col min="14851" max="14851" width="8.21875" bestFit="1" customWidth="1"/>
    <col min="14852" max="14880" width="11.44140625" customWidth="1"/>
    <col min="15101" max="15101" width="4.109375" customWidth="1"/>
    <col min="15102" max="15103" width="6.88671875" customWidth="1"/>
    <col min="15104" max="15104" width="36.88671875" customWidth="1"/>
    <col min="15105" max="15105" width="39.21875" customWidth="1"/>
    <col min="15106" max="15106" width="6.88671875" customWidth="1"/>
    <col min="15107" max="15107" width="8.21875" bestFit="1" customWidth="1"/>
    <col min="15108" max="15136" width="11.44140625" customWidth="1"/>
    <col min="15357" max="15357" width="4.109375" customWidth="1"/>
    <col min="15358" max="15359" width="6.88671875" customWidth="1"/>
    <col min="15360" max="15360" width="36.88671875" customWidth="1"/>
    <col min="15361" max="15361" width="39.21875" customWidth="1"/>
    <col min="15362" max="15362" width="6.88671875" customWidth="1"/>
    <col min="15363" max="15363" width="8.21875" bestFit="1" customWidth="1"/>
    <col min="15364" max="15392" width="11.44140625" customWidth="1"/>
    <col min="15613" max="15613" width="4.109375" customWidth="1"/>
    <col min="15614" max="15615" width="6.88671875" customWidth="1"/>
    <col min="15616" max="15616" width="36.88671875" customWidth="1"/>
    <col min="15617" max="15617" width="39.21875" customWidth="1"/>
    <col min="15618" max="15618" width="6.88671875" customWidth="1"/>
    <col min="15619" max="15619" width="8.21875" bestFit="1" customWidth="1"/>
    <col min="15620" max="15648" width="11.44140625" customWidth="1"/>
    <col min="15869" max="15869" width="4.109375" customWidth="1"/>
    <col min="15870" max="15871" width="6.88671875" customWidth="1"/>
    <col min="15872" max="15872" width="36.88671875" customWidth="1"/>
    <col min="15873" max="15873" width="39.21875" customWidth="1"/>
    <col min="15874" max="15874" width="6.88671875" customWidth="1"/>
    <col min="15875" max="15875" width="8.21875" bestFit="1" customWidth="1"/>
    <col min="15876" max="15904" width="11.44140625" customWidth="1"/>
    <col min="16125" max="16125" width="4.109375" customWidth="1"/>
    <col min="16126" max="16127" width="6.88671875" customWidth="1"/>
    <col min="16128" max="16128" width="36.88671875" customWidth="1"/>
    <col min="16129" max="16129" width="39.21875" customWidth="1"/>
    <col min="16130" max="16130" width="6.88671875" customWidth="1"/>
    <col min="16131" max="16131" width="8.21875" bestFit="1" customWidth="1"/>
    <col min="16132" max="16160" width="11.44140625" customWidth="1"/>
  </cols>
  <sheetData>
    <row r="1" spans="1:36" ht="18.75" thickBot="1" x14ac:dyDescent="0.25">
      <c r="A1" s="186"/>
      <c r="B1" s="178"/>
      <c r="C1" s="179" t="s">
        <v>628</v>
      </c>
      <c r="D1" s="180"/>
      <c r="E1" s="29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574</v>
      </c>
      <c r="D2" s="189" t="s">
        <v>138</v>
      </c>
      <c r="E2" s="941" t="s">
        <v>629</v>
      </c>
      <c r="F2" s="189" t="s">
        <v>139</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 customHeight="1" x14ac:dyDescent="0.2">
      <c r="A3" s="295"/>
      <c r="B3" s="1021" t="s">
        <v>188</v>
      </c>
      <c r="C3" s="515" t="s">
        <v>630</v>
      </c>
      <c r="D3" s="910" t="s">
        <v>631</v>
      </c>
      <c r="E3" s="890" t="s">
        <v>632</v>
      </c>
      <c r="F3" s="891" t="s">
        <v>75</v>
      </c>
      <c r="G3" s="891">
        <v>2</v>
      </c>
      <c r="H3" s="516">
        <f>'3. BL Demand'!H3+SUM('6. Preferred (Scenario Yr)'!H46)</f>
        <v>21.815877362929744</v>
      </c>
      <c r="I3" s="323">
        <f>'3. BL Demand'!I3+SUM('6. Preferred (Scenario Yr)'!I46)</f>
        <v>21.84062864671316</v>
      </c>
      <c r="J3" s="323">
        <f>'3. BL Demand'!J3+SUM('6. Preferred (Scenario Yr)'!J46)</f>
        <v>21.825696848727933</v>
      </c>
      <c r="K3" s="323">
        <f>'3. BL Demand'!K3+SUM('6. Preferred (Scenario Yr)'!K46)</f>
        <v>21.851873006805008</v>
      </c>
      <c r="L3" s="892">
        <f>'3. BL Demand'!L3+SUM('6. Preferred (Scenario Yr)'!L46)</f>
        <v>21.832411535798368</v>
      </c>
      <c r="M3" s="892">
        <f>'3. BL Demand'!M3+SUM('6. Preferred (Scenario Yr)'!M46)</f>
        <v>21.944902028611114</v>
      </c>
      <c r="N3" s="892">
        <f>'3. BL Demand'!N3+SUM('6. Preferred (Scenario Yr)'!N46)</f>
        <v>22.017271784482642</v>
      </c>
      <c r="O3" s="892">
        <f>'3. BL Demand'!O3+SUM('6. Preferred (Scenario Yr)'!O46)</f>
        <v>22.086097597788847</v>
      </c>
      <c r="P3" s="892">
        <f>'3. BL Demand'!P3+SUM('6. Preferred (Scenario Yr)'!P46)</f>
        <v>22.07699497644785</v>
      </c>
      <c r="Q3" s="892">
        <f>'3. BL Demand'!Q3+SUM('6. Preferred (Scenario Yr)'!Q46)</f>
        <v>22.159860112087824</v>
      </c>
      <c r="R3" s="892">
        <f>'3. BL Demand'!R3+SUM('6. Preferred (Scenario Yr)'!R46)</f>
        <v>22.179043198382935</v>
      </c>
      <c r="S3" s="892">
        <f>'3. BL Demand'!S3+SUM('6. Preferred (Scenario Yr)'!S46)</f>
        <v>22.197695492966922</v>
      </c>
      <c r="T3" s="892">
        <f>'3. BL Demand'!T3+SUM('6. Preferred (Scenario Yr)'!T46)</f>
        <v>22.156524170481131</v>
      </c>
      <c r="U3" s="892">
        <f>'3. BL Demand'!U3+SUM('6. Preferred (Scenario Yr)'!U46)</f>
        <v>22.233020066176948</v>
      </c>
      <c r="V3" s="892">
        <f>'3. BL Demand'!V3+SUM('6. Preferred (Scenario Yr)'!V46)</f>
        <v>22.254842545061969</v>
      </c>
      <c r="W3" s="892">
        <f>'3. BL Demand'!W3+SUM('6. Preferred (Scenario Yr)'!W46)</f>
        <v>22.277980670121551</v>
      </c>
      <c r="X3" s="892">
        <f>'3. BL Demand'!X3+SUM('6. Preferred (Scenario Yr)'!X46)</f>
        <v>22.23941930095144</v>
      </c>
      <c r="Y3" s="892">
        <f>'3. BL Demand'!Y3+SUM('6. Preferred (Scenario Yr)'!Y46)</f>
        <v>22.316506060746057</v>
      </c>
      <c r="Z3" s="892">
        <f>'3. BL Demand'!Z3+SUM('6. Preferred (Scenario Yr)'!Z46)</f>
        <v>22.331147994213996</v>
      </c>
      <c r="AA3" s="892">
        <f>'3. BL Demand'!AA3+SUM('6. Preferred (Scenario Yr)'!AA46)</f>
        <v>22.344976748144354</v>
      </c>
      <c r="AB3" s="892">
        <f>'3. BL Demand'!AB3+SUM('6. Preferred (Scenario Yr)'!AB46)</f>
        <v>22.297294939842455</v>
      </c>
      <c r="AC3" s="892">
        <f>'3. BL Demand'!AC3+SUM('6. Preferred (Scenario Yr)'!AC46)</f>
        <v>22.373597587711195</v>
      </c>
      <c r="AD3" s="892">
        <f>'3. BL Demand'!AD3+SUM('6. Preferred (Scenario Yr)'!AD46)</f>
        <v>22.391839044687554</v>
      </c>
      <c r="AE3" s="892">
        <f>'3. BL Demand'!AE3+SUM('6. Preferred (Scenario Yr)'!AE46)</f>
        <v>22.410904175834546</v>
      </c>
      <c r="AF3" s="892">
        <f>'3. BL Demand'!AF3+SUM('6. Preferred (Scenario Yr)'!AF46)</f>
        <v>22.370607660275525</v>
      </c>
      <c r="AG3" s="892">
        <f>'3. BL Demand'!AG3+SUM('6. Preferred (Scenario Yr)'!AG46)</f>
        <v>22.451666048135341</v>
      </c>
      <c r="AH3" s="892">
        <f>'3. BL Demand'!AH3+SUM('6. Preferred (Scenario Yr)'!AH46)</f>
        <v>22.473378459085577</v>
      </c>
      <c r="AI3" s="892">
        <f>'3. BL Demand'!AI3+SUM('6. Preferred (Scenario Yr)'!AI46)</f>
        <v>22.495735383072017</v>
      </c>
      <c r="AJ3" s="893">
        <f>'3. BL Demand'!AJ3+SUM('6. Preferred (Scenario Yr)'!AJ46)</f>
        <v>22.458385295823778</v>
      </c>
    </row>
    <row r="4" spans="1:36" x14ac:dyDescent="0.2">
      <c r="A4" s="295"/>
      <c r="B4" s="1022"/>
      <c r="C4" s="517" t="s">
        <v>633</v>
      </c>
      <c r="D4" s="524" t="s">
        <v>634</v>
      </c>
      <c r="E4" s="882" t="s">
        <v>632</v>
      </c>
      <c r="F4" s="724" t="s">
        <v>75</v>
      </c>
      <c r="G4" s="724">
        <v>2</v>
      </c>
      <c r="H4" s="518">
        <f>'3. BL Demand'!H4+'6. Preferred (Scenario Yr)'!H49</f>
        <v>0.41737784225031288</v>
      </c>
      <c r="I4" s="322">
        <f>'3. BL Demand'!I4+'6. Preferred (Scenario Yr)'!I49</f>
        <v>0.41737784225031288</v>
      </c>
      <c r="J4" s="322">
        <f>'3. BL Demand'!J4+'6. Preferred (Scenario Yr)'!J49</f>
        <v>0.41737784225031288</v>
      </c>
      <c r="K4" s="322">
        <f>'3. BL Demand'!K4+'6. Preferred (Scenario Yr)'!K49</f>
        <v>0.41737784225031288</v>
      </c>
      <c r="L4" s="475">
        <f>'3. BL Demand'!L4+'6. Preferred (Scenario Yr)'!L49</f>
        <v>0.41737784225031288</v>
      </c>
      <c r="M4" s="475">
        <f>'3. BL Demand'!M4+'6. Preferred (Scenario Yr)'!M49</f>
        <v>0.41737784225031288</v>
      </c>
      <c r="N4" s="475">
        <f>'3. BL Demand'!N4+'6. Preferred (Scenario Yr)'!N49</f>
        <v>0.41737784225031288</v>
      </c>
      <c r="O4" s="475">
        <f>'3. BL Demand'!O4+'6. Preferred (Scenario Yr)'!O49</f>
        <v>0.41737784225031288</v>
      </c>
      <c r="P4" s="475">
        <f>'3. BL Demand'!P4+'6. Preferred (Scenario Yr)'!P49</f>
        <v>0.41737784225031288</v>
      </c>
      <c r="Q4" s="475">
        <f>'3. BL Demand'!Q4+'6. Preferred (Scenario Yr)'!Q49</f>
        <v>0.41737784225031288</v>
      </c>
      <c r="R4" s="475">
        <f>'3. BL Demand'!R4+'6. Preferred (Scenario Yr)'!R49</f>
        <v>0.41737784225031288</v>
      </c>
      <c r="S4" s="475">
        <f>'3. BL Demand'!S4+'6. Preferred (Scenario Yr)'!S49</f>
        <v>0.41737784225031288</v>
      </c>
      <c r="T4" s="475">
        <f>'3. BL Demand'!T4+'6. Preferred (Scenario Yr)'!T49</f>
        <v>0.41737784225031288</v>
      </c>
      <c r="U4" s="475">
        <f>'3. BL Demand'!U4+'6. Preferred (Scenario Yr)'!U49</f>
        <v>0.41737784225031288</v>
      </c>
      <c r="V4" s="475">
        <f>'3. BL Demand'!V4+'6. Preferred (Scenario Yr)'!V49</f>
        <v>0.41737784225031288</v>
      </c>
      <c r="W4" s="475">
        <f>'3. BL Demand'!W4+'6. Preferred (Scenario Yr)'!W49</f>
        <v>0.41737784225031288</v>
      </c>
      <c r="X4" s="475">
        <f>'3. BL Demand'!X4+'6. Preferred (Scenario Yr)'!X49</f>
        <v>0.41737784225031288</v>
      </c>
      <c r="Y4" s="475">
        <f>'3. BL Demand'!Y4+'6. Preferred (Scenario Yr)'!Y49</f>
        <v>0.41737784225031288</v>
      </c>
      <c r="Z4" s="475">
        <f>'3. BL Demand'!Z4+'6. Preferred (Scenario Yr)'!Z49</f>
        <v>0.41737784225031288</v>
      </c>
      <c r="AA4" s="475">
        <f>'3. BL Demand'!AA4+'6. Preferred (Scenario Yr)'!AA49</f>
        <v>0.41737784225031288</v>
      </c>
      <c r="AB4" s="475">
        <f>'3. BL Demand'!AB4+'6. Preferred (Scenario Yr)'!AB49</f>
        <v>0.41737784225031288</v>
      </c>
      <c r="AC4" s="475">
        <f>'3. BL Demand'!AC4+'6. Preferred (Scenario Yr)'!AC49</f>
        <v>0.41737784225031288</v>
      </c>
      <c r="AD4" s="475">
        <f>'3. BL Demand'!AD4+'6. Preferred (Scenario Yr)'!AD49</f>
        <v>0.41737784225031288</v>
      </c>
      <c r="AE4" s="475">
        <f>'3. BL Demand'!AE4+'6. Preferred (Scenario Yr)'!AE49</f>
        <v>0.41737784225031288</v>
      </c>
      <c r="AF4" s="475">
        <f>'3. BL Demand'!AF4+'6. Preferred (Scenario Yr)'!AF49</f>
        <v>0.41737784225031288</v>
      </c>
      <c r="AG4" s="475">
        <f>'3. BL Demand'!AG4+'6. Preferred (Scenario Yr)'!AG49</f>
        <v>0.41737784225031288</v>
      </c>
      <c r="AH4" s="475">
        <f>'3. BL Demand'!AH4+'6. Preferred (Scenario Yr)'!AH49</f>
        <v>0.41737784225031288</v>
      </c>
      <c r="AI4" s="475">
        <f>'3. BL Demand'!AI4+'6. Preferred (Scenario Yr)'!AI49</f>
        <v>0.41737784225031288</v>
      </c>
      <c r="AJ4" s="725">
        <f>'3. BL Demand'!AJ4+'6. Preferred (Scenario Yr)'!AJ49</f>
        <v>0.41737784225031288</v>
      </c>
    </row>
    <row r="5" spans="1:36" x14ac:dyDescent="0.2">
      <c r="A5" s="295"/>
      <c r="B5" s="1022"/>
      <c r="C5" s="517" t="s">
        <v>635</v>
      </c>
      <c r="D5" s="524" t="s">
        <v>636</v>
      </c>
      <c r="E5" s="882" t="s">
        <v>632</v>
      </c>
      <c r="F5" s="724" t="s">
        <v>75</v>
      </c>
      <c r="G5" s="724">
        <v>2</v>
      </c>
      <c r="H5" s="518">
        <f>'3. BL Demand'!H5+'6. Preferred (Scenario Yr)'!H52+'6. Preferred (Scenario Yr)'!H68</f>
        <v>26.664163551416333</v>
      </c>
      <c r="I5" s="322">
        <f>'3. BL Demand'!I5+'6. Preferred (Scenario Yr)'!I52+'6. Preferred (Scenario Yr)'!I68</f>
        <v>27.488945609899041</v>
      </c>
      <c r="J5" s="322">
        <f>'3. BL Demand'!J5+'6. Preferred (Scenario Yr)'!J52+'6. Preferred (Scenario Yr)'!J68</f>
        <v>28.297766996025857</v>
      </c>
      <c r="K5" s="322">
        <f>'3. BL Demand'!K5+'6. Preferred (Scenario Yr)'!K52+'6. Preferred (Scenario Yr)'!K68</f>
        <v>29.12563394164475</v>
      </c>
      <c r="L5" s="475">
        <f>'3. BL Demand'!L5+'6. Preferred (Scenario Yr)'!L52+'6. Preferred (Scenario Yr)'!L68</f>
        <v>29.740301902652536</v>
      </c>
      <c r="M5" s="475">
        <f>'3. BL Demand'!M5+'6. Preferred (Scenario Yr)'!M52+'6. Preferred (Scenario Yr)'!M68</f>
        <v>30.352783586440818</v>
      </c>
      <c r="N5" s="475">
        <f>'3. BL Demand'!N5+'6. Preferred (Scenario Yr)'!N52+'6. Preferred (Scenario Yr)'!N68</f>
        <v>36.677249800506218</v>
      </c>
      <c r="O5" s="475">
        <f>'3. BL Demand'!O5+'6. Preferred (Scenario Yr)'!O52+'6. Preferred (Scenario Yr)'!O68</f>
        <v>52.042285014208858</v>
      </c>
      <c r="P5" s="475">
        <f>'3. BL Demand'!P5+'6. Preferred (Scenario Yr)'!P52+'6. Preferred (Scenario Yr)'!P68</f>
        <v>67.781047079142439</v>
      </c>
      <c r="Q5" s="475">
        <f>'3. BL Demand'!Q5+'6. Preferred (Scenario Yr)'!Q52+'6. Preferred (Scenario Yr)'!Q68</f>
        <v>68.137186827663967</v>
      </c>
      <c r="R5" s="475">
        <f>'3. BL Demand'!R5+'6. Preferred (Scenario Yr)'!R52+'6. Preferred (Scenario Yr)'!R68</f>
        <v>68.338555550644685</v>
      </c>
      <c r="S5" s="475">
        <f>'3. BL Demand'!S5+'6. Preferred (Scenario Yr)'!S52+'6. Preferred (Scenario Yr)'!S68</f>
        <v>68.561999274987528</v>
      </c>
      <c r="T5" s="475">
        <f>'3. BL Demand'!T5+'6. Preferred (Scenario Yr)'!T52+'6. Preferred (Scenario Yr)'!T68</f>
        <v>68.787425604514894</v>
      </c>
      <c r="U5" s="475">
        <f>'3. BL Demand'!U5+'6. Preferred (Scenario Yr)'!U52+'6. Preferred (Scenario Yr)'!U68</f>
        <v>69.002183067590707</v>
      </c>
      <c r="V5" s="475">
        <f>'3. BL Demand'!V5+'6. Preferred (Scenario Yr)'!V52+'6. Preferred (Scenario Yr)'!V68</f>
        <v>69.030731871827314</v>
      </c>
      <c r="W5" s="475">
        <f>'3. BL Demand'!W5+'6. Preferred (Scenario Yr)'!W52+'6. Preferred (Scenario Yr)'!W68</f>
        <v>69.05517822353697</v>
      </c>
      <c r="X5" s="475">
        <f>'3. BL Demand'!X5+'6. Preferred (Scenario Yr)'!X52+'6. Preferred (Scenario Yr)'!X68</f>
        <v>69.086767396584364</v>
      </c>
      <c r="Y5" s="475">
        <f>'3. BL Demand'!Y5+'6. Preferred (Scenario Yr)'!Y52+'6. Preferred (Scenario Yr)'!Y68</f>
        <v>69.098471837678616</v>
      </c>
      <c r="Z5" s="475">
        <f>'3. BL Demand'!Z5+'6. Preferred (Scenario Yr)'!Z52+'6. Preferred (Scenario Yr)'!Z68</f>
        <v>69.107710986742561</v>
      </c>
      <c r="AA5" s="475">
        <f>'3. BL Demand'!AA5+'6. Preferred (Scenario Yr)'!AA52+'6. Preferred (Scenario Yr)'!AA68</f>
        <v>69.186963593215935</v>
      </c>
      <c r="AB5" s="475">
        <f>'3. BL Demand'!AB5+'6. Preferred (Scenario Yr)'!AB52+'6. Preferred (Scenario Yr)'!AB68</f>
        <v>69.285431217164458</v>
      </c>
      <c r="AC5" s="475">
        <f>'3. BL Demand'!AC5+'6. Preferred (Scenario Yr)'!AC52+'6. Preferred (Scenario Yr)'!AC68</f>
        <v>69.367078500029905</v>
      </c>
      <c r="AD5" s="475">
        <f>'3. BL Demand'!AD5+'6. Preferred (Scenario Yr)'!AD52+'6. Preferred (Scenario Yr)'!AD68</f>
        <v>69.450970309319771</v>
      </c>
      <c r="AE5" s="475">
        <f>'3. BL Demand'!AE5+'6. Preferred (Scenario Yr)'!AE52+'6. Preferred (Scenario Yr)'!AE68</f>
        <v>69.531784625273318</v>
      </c>
      <c r="AF5" s="475">
        <f>'3. BL Demand'!AF5+'6. Preferred (Scenario Yr)'!AF52+'6. Preferred (Scenario Yr)'!AF68</f>
        <v>69.621823639196094</v>
      </c>
      <c r="AG5" s="475">
        <f>'3. BL Demand'!AG5+'6. Preferred (Scenario Yr)'!AG52+'6. Preferred (Scenario Yr)'!AG68</f>
        <v>69.805530125260972</v>
      </c>
      <c r="AH5" s="475">
        <f>'3. BL Demand'!AH5+'6. Preferred (Scenario Yr)'!AH52+'6. Preferred (Scenario Yr)'!AH68</f>
        <v>70.001442423656982</v>
      </c>
      <c r="AI5" s="475">
        <f>'3. BL Demand'!AI5+'6. Preferred (Scenario Yr)'!AI52+'6. Preferred (Scenario Yr)'!AI68</f>
        <v>70.089545485489751</v>
      </c>
      <c r="AJ5" s="725">
        <f>'3. BL Demand'!AJ5+'6. Preferred (Scenario Yr)'!AJ52+'6. Preferred (Scenario Yr)'!AJ68</f>
        <v>69.930136737657307</v>
      </c>
    </row>
    <row r="6" spans="1:36" x14ac:dyDescent="0.2">
      <c r="A6" s="295"/>
      <c r="B6" s="1022"/>
      <c r="C6" s="517" t="s">
        <v>637</v>
      </c>
      <c r="D6" s="524" t="s">
        <v>638</v>
      </c>
      <c r="E6" s="882" t="s">
        <v>632</v>
      </c>
      <c r="F6" s="724" t="s">
        <v>75</v>
      </c>
      <c r="G6" s="724">
        <v>2</v>
      </c>
      <c r="H6" s="518">
        <f>'3. BL Demand'!H6+'6. Preferred (Scenario Yr)'!H56+'6. Preferred (Scenario Yr)'!H71</f>
        <v>46.213336728392299</v>
      </c>
      <c r="I6" s="322">
        <f>'3. BL Demand'!I6+'6. Preferred (Scenario Yr)'!I56+'6. Preferred (Scenario Yr)'!I71</f>
        <v>45.215173767790198</v>
      </c>
      <c r="J6" s="322">
        <f>'3. BL Demand'!J6+'6. Preferred (Scenario Yr)'!J56+'6. Preferred (Scenario Yr)'!J71</f>
        <v>44.227321502679146</v>
      </c>
      <c r="K6" s="322">
        <f>'3. BL Demand'!K6+'6. Preferred (Scenario Yr)'!K56+'6. Preferred (Scenario Yr)'!K71</f>
        <v>43.278794348352733</v>
      </c>
      <c r="L6" s="475">
        <f>'3. BL Demand'!L6+'6. Preferred (Scenario Yr)'!L56+'6. Preferred (Scenario Yr)'!L71</f>
        <v>42.316719267080281</v>
      </c>
      <c r="M6" s="475">
        <f>'3. BL Demand'!M6+'6. Preferred (Scenario Yr)'!M56+'6. Preferred (Scenario Yr)'!M71</f>
        <v>41.407737020732192</v>
      </c>
      <c r="N6" s="475">
        <f>'3. BL Demand'!N6+'6. Preferred (Scenario Yr)'!N56+'6. Preferred (Scenario Yr)'!N71</f>
        <v>34.39667853557355</v>
      </c>
      <c r="O6" s="475">
        <f>'3. BL Demand'!O6+'6. Preferred (Scenario Yr)'!O56+'6. Preferred (Scenario Yr)'!O71</f>
        <v>17.369159585544214</v>
      </c>
      <c r="P6" s="475">
        <f>'3. BL Demand'!P6+'6. Preferred (Scenario Yr)'!P56+'6. Preferred (Scenario Yr)'!P71</f>
        <v>-4.8849813083506888E-15</v>
      </c>
      <c r="Q6" s="475">
        <f>'3. BL Demand'!Q6+'6. Preferred (Scenario Yr)'!Q56+'6. Preferred (Scenario Yr)'!Q71</f>
        <v>-3.5527136788005009E-15</v>
      </c>
      <c r="R6" s="475">
        <f>'3. BL Demand'!R6+'6. Preferred (Scenario Yr)'!R56+'6. Preferred (Scenario Yr)'!R71</f>
        <v>0</v>
      </c>
      <c r="S6" s="475">
        <f>'3. BL Demand'!S6+'6. Preferred (Scenario Yr)'!S56+'6. Preferred (Scenario Yr)'!S71</f>
        <v>4.8849813083506888E-15</v>
      </c>
      <c r="T6" s="475">
        <f>'3. BL Demand'!T6+'6. Preferred (Scenario Yr)'!T56+'6. Preferred (Scenario Yr)'!T71</f>
        <v>0</v>
      </c>
      <c r="U6" s="475">
        <f>'3. BL Demand'!U6+'6. Preferred (Scenario Yr)'!U56+'6. Preferred (Scenario Yr)'!U71</f>
        <v>-6.2172489379008766E-15</v>
      </c>
      <c r="V6" s="475">
        <f>'3. BL Demand'!V6+'6. Preferred (Scenario Yr)'!V56+'6. Preferred (Scenario Yr)'!V71</f>
        <v>0</v>
      </c>
      <c r="W6" s="475">
        <f>'3. BL Demand'!W6+'6. Preferred (Scenario Yr)'!W56+'6. Preferred (Scenario Yr)'!W71</f>
        <v>0</v>
      </c>
      <c r="X6" s="475">
        <f>'3. BL Demand'!X6+'6. Preferred (Scenario Yr)'!X56+'6. Preferred (Scenario Yr)'!X71</f>
        <v>0</v>
      </c>
      <c r="Y6" s="475">
        <f>'3. BL Demand'!Y6+'6. Preferred (Scenario Yr)'!Y56+'6. Preferred (Scenario Yr)'!Y71</f>
        <v>-3.5527136788005009E-15</v>
      </c>
      <c r="Z6" s="475">
        <f>'3. BL Demand'!Z6+'6. Preferred (Scenario Yr)'!Z56+'6. Preferred (Scenario Yr)'!Z71</f>
        <v>0</v>
      </c>
      <c r="AA6" s="475">
        <f>'3. BL Demand'!AA6+'6. Preferred (Scenario Yr)'!AA56+'6. Preferred (Scenario Yr)'!AA71</f>
        <v>0</v>
      </c>
      <c r="AB6" s="475">
        <f>'3. BL Demand'!AB6+'6. Preferred (Scenario Yr)'!AB56+'6. Preferred (Scenario Yr)'!AB71</f>
        <v>0</v>
      </c>
      <c r="AC6" s="475">
        <f>'3. BL Demand'!AC6+'6. Preferred (Scenario Yr)'!AC56+'6. Preferred (Scenario Yr)'!AC71</f>
        <v>0</v>
      </c>
      <c r="AD6" s="475">
        <f>'3. BL Demand'!AD6+'6. Preferred (Scenario Yr)'!AD56+'6. Preferred (Scenario Yr)'!AD71</f>
        <v>0</v>
      </c>
      <c r="AE6" s="475">
        <f>'3. BL Demand'!AE6+'6. Preferred (Scenario Yr)'!AE56+'6. Preferred (Scenario Yr)'!AE71</f>
        <v>0</v>
      </c>
      <c r="AF6" s="475">
        <f>'3. BL Demand'!AF6+'6. Preferred (Scenario Yr)'!AF56+'6. Preferred (Scenario Yr)'!AF71</f>
        <v>0</v>
      </c>
      <c r="AG6" s="475">
        <f>'3. BL Demand'!AG6+'6. Preferred (Scenario Yr)'!AG56+'6. Preferred (Scenario Yr)'!AG71</f>
        <v>0</v>
      </c>
      <c r="AH6" s="475">
        <f>'3. BL Demand'!AH6+'6. Preferred (Scenario Yr)'!AH56+'6. Preferred (Scenario Yr)'!AH71</f>
        <v>0</v>
      </c>
      <c r="AI6" s="475">
        <f>'3. BL Demand'!AI6+'6. Preferred (Scenario Yr)'!AI56+'6. Preferred (Scenario Yr)'!AI71</f>
        <v>0</v>
      </c>
      <c r="AJ6" s="725">
        <f>'3. BL Demand'!AJ6+'6. Preferred (Scenario Yr)'!AJ56+'6. Preferred (Scenario Yr)'!AJ71</f>
        <v>0</v>
      </c>
    </row>
    <row r="7" spans="1:36" x14ac:dyDescent="0.2">
      <c r="A7" s="295"/>
      <c r="B7" s="1022"/>
      <c r="C7" s="517" t="s">
        <v>639</v>
      </c>
      <c r="D7" s="524" t="s">
        <v>198</v>
      </c>
      <c r="E7" s="900" t="s">
        <v>640</v>
      </c>
      <c r="F7" s="724" t="s">
        <v>75</v>
      </c>
      <c r="G7" s="724">
        <v>2</v>
      </c>
      <c r="H7" s="518">
        <f t="shared" ref="H7:AJ7" si="0">H3-H32</f>
        <v>21.385955521285744</v>
      </c>
      <c r="I7" s="322">
        <f t="shared" si="0"/>
        <v>21.410706805069161</v>
      </c>
      <c r="J7" s="322">
        <f t="shared" si="0"/>
        <v>21.395775007083934</v>
      </c>
      <c r="K7" s="322">
        <f t="shared" si="0"/>
        <v>21.421951165161008</v>
      </c>
      <c r="L7" s="475">
        <f t="shared" si="0"/>
        <v>21.402489694154369</v>
      </c>
      <c r="M7" s="475">
        <f t="shared" si="0"/>
        <v>21.514980186967115</v>
      </c>
      <c r="N7" s="475">
        <f t="shared" si="0"/>
        <v>21.587349942838642</v>
      </c>
      <c r="O7" s="475">
        <f t="shared" si="0"/>
        <v>21.656175756144847</v>
      </c>
      <c r="P7" s="475">
        <f t="shared" si="0"/>
        <v>21.647073134803851</v>
      </c>
      <c r="Q7" s="475">
        <f t="shared" si="0"/>
        <v>21.729938270443824</v>
      </c>
      <c r="R7" s="475">
        <f t="shared" si="0"/>
        <v>21.749121356738936</v>
      </c>
      <c r="S7" s="475">
        <f t="shared" si="0"/>
        <v>21.767773651322923</v>
      </c>
      <c r="T7" s="475">
        <f t="shared" si="0"/>
        <v>21.726602328837131</v>
      </c>
      <c r="U7" s="475">
        <f t="shared" si="0"/>
        <v>21.803098224532949</v>
      </c>
      <c r="V7" s="475">
        <f t="shared" si="0"/>
        <v>21.82492070341797</v>
      </c>
      <c r="W7" s="475">
        <f t="shared" si="0"/>
        <v>21.848058828477551</v>
      </c>
      <c r="X7" s="475">
        <f t="shared" si="0"/>
        <v>21.80949745930744</v>
      </c>
      <c r="Y7" s="475">
        <f t="shared" si="0"/>
        <v>21.886584219102058</v>
      </c>
      <c r="Z7" s="475">
        <f t="shared" si="0"/>
        <v>21.901226152569997</v>
      </c>
      <c r="AA7" s="475">
        <f t="shared" si="0"/>
        <v>21.915054906500355</v>
      </c>
      <c r="AB7" s="475">
        <f t="shared" si="0"/>
        <v>21.867373098198456</v>
      </c>
      <c r="AC7" s="475">
        <f t="shared" si="0"/>
        <v>21.943675746067196</v>
      </c>
      <c r="AD7" s="475">
        <f t="shared" si="0"/>
        <v>21.961917203043555</v>
      </c>
      <c r="AE7" s="475">
        <f t="shared" si="0"/>
        <v>21.980982334190546</v>
      </c>
      <c r="AF7" s="475">
        <f t="shared" si="0"/>
        <v>21.940685818631525</v>
      </c>
      <c r="AG7" s="475">
        <f t="shared" si="0"/>
        <v>22.021744206491341</v>
      </c>
      <c r="AH7" s="475">
        <f t="shared" si="0"/>
        <v>22.043456617441578</v>
      </c>
      <c r="AI7" s="475">
        <f t="shared" si="0"/>
        <v>22.065813541428017</v>
      </c>
      <c r="AJ7" s="725">
        <f t="shared" si="0"/>
        <v>22.028463454179779</v>
      </c>
    </row>
    <row r="8" spans="1:36" x14ac:dyDescent="0.2">
      <c r="A8" s="295"/>
      <c r="B8" s="1022"/>
      <c r="C8" s="517" t="s">
        <v>641</v>
      </c>
      <c r="D8" s="524" t="s">
        <v>201</v>
      </c>
      <c r="E8" s="900" t="s">
        <v>642</v>
      </c>
      <c r="F8" s="724" t="s">
        <v>75</v>
      </c>
      <c r="G8" s="724">
        <v>2</v>
      </c>
      <c r="H8" s="518">
        <f t="shared" ref="H8:AJ8" si="1">H4-H33</f>
        <v>0.40432833690884318</v>
      </c>
      <c r="I8" s="322">
        <f t="shared" si="1"/>
        <v>0.40432833690884318</v>
      </c>
      <c r="J8" s="322">
        <f t="shared" si="1"/>
        <v>0.40432833690884318</v>
      </c>
      <c r="K8" s="322">
        <f t="shared" si="1"/>
        <v>0.40432833690884318</v>
      </c>
      <c r="L8" s="475">
        <f t="shared" si="1"/>
        <v>0.40432833690884318</v>
      </c>
      <c r="M8" s="475">
        <f t="shared" si="1"/>
        <v>0.40432833690884318</v>
      </c>
      <c r="N8" s="475">
        <f t="shared" si="1"/>
        <v>0.40432833690884318</v>
      </c>
      <c r="O8" s="475">
        <f t="shared" si="1"/>
        <v>0.40432833690884318</v>
      </c>
      <c r="P8" s="475">
        <f t="shared" si="1"/>
        <v>0.40432833690884318</v>
      </c>
      <c r="Q8" s="475">
        <f t="shared" si="1"/>
        <v>0.40432833690884318</v>
      </c>
      <c r="R8" s="475">
        <f t="shared" si="1"/>
        <v>0.40432833690884318</v>
      </c>
      <c r="S8" s="475">
        <f t="shared" si="1"/>
        <v>0.40432833690884318</v>
      </c>
      <c r="T8" s="475">
        <f t="shared" si="1"/>
        <v>0.40432833690884318</v>
      </c>
      <c r="U8" s="475">
        <f t="shared" si="1"/>
        <v>0.40432833690884318</v>
      </c>
      <c r="V8" s="475">
        <f t="shared" si="1"/>
        <v>0.40432833690884318</v>
      </c>
      <c r="W8" s="475">
        <f t="shared" si="1"/>
        <v>0.40432833690884318</v>
      </c>
      <c r="X8" s="475">
        <f t="shared" si="1"/>
        <v>0.40432833690884318</v>
      </c>
      <c r="Y8" s="475">
        <f t="shared" si="1"/>
        <v>0.40432833690884318</v>
      </c>
      <c r="Z8" s="475">
        <f t="shared" si="1"/>
        <v>0.40432833690884318</v>
      </c>
      <c r="AA8" s="475">
        <f t="shared" si="1"/>
        <v>0.40432833690884318</v>
      </c>
      <c r="AB8" s="475">
        <f t="shared" si="1"/>
        <v>0.40432833690884318</v>
      </c>
      <c r="AC8" s="475">
        <f t="shared" si="1"/>
        <v>0.40432833690884318</v>
      </c>
      <c r="AD8" s="475">
        <f t="shared" si="1"/>
        <v>0.40432833690884318</v>
      </c>
      <c r="AE8" s="475">
        <f t="shared" si="1"/>
        <v>0.40432833690884318</v>
      </c>
      <c r="AF8" s="475">
        <f t="shared" si="1"/>
        <v>0.40432833690884318</v>
      </c>
      <c r="AG8" s="475">
        <f t="shared" si="1"/>
        <v>0.40432833690884318</v>
      </c>
      <c r="AH8" s="475">
        <f t="shared" si="1"/>
        <v>0.40432833690884318</v>
      </c>
      <c r="AI8" s="475">
        <f t="shared" si="1"/>
        <v>0.40432833690884318</v>
      </c>
      <c r="AJ8" s="725">
        <f t="shared" si="1"/>
        <v>0.40432833690884318</v>
      </c>
    </row>
    <row r="9" spans="1:36" x14ac:dyDescent="0.2">
      <c r="A9" s="295"/>
      <c r="B9" s="1022"/>
      <c r="C9" s="517" t="s">
        <v>83</v>
      </c>
      <c r="D9" s="524" t="s">
        <v>203</v>
      </c>
      <c r="E9" s="900" t="s">
        <v>643</v>
      </c>
      <c r="F9" s="724" t="s">
        <v>75</v>
      </c>
      <c r="G9" s="724">
        <v>2</v>
      </c>
      <c r="H9" s="518">
        <f t="shared" ref="H9:AJ9" si="2">H5-H34</f>
        <v>24.12900916852692</v>
      </c>
      <c r="I9" s="322">
        <f t="shared" si="2"/>
        <v>24.90179030925794</v>
      </c>
      <c r="J9" s="322">
        <f t="shared" si="2"/>
        <v>25.658636176292454</v>
      </c>
      <c r="K9" s="322">
        <f t="shared" si="2"/>
        <v>26.434553256070789</v>
      </c>
      <c r="L9" s="475">
        <f t="shared" si="2"/>
        <v>26.999443075912346</v>
      </c>
      <c r="M9" s="475">
        <f t="shared" si="2"/>
        <v>27.563116824900742</v>
      </c>
      <c r="N9" s="475">
        <f t="shared" si="2"/>
        <v>33.427724743318407</v>
      </c>
      <c r="O9" s="475">
        <f t="shared" si="2"/>
        <v>47.654715931017982</v>
      </c>
      <c r="P9" s="475">
        <f t="shared" si="2"/>
        <v>62.207299537342372</v>
      </c>
      <c r="Q9" s="475">
        <f t="shared" si="2"/>
        <v>62.355113668432224</v>
      </c>
      <c r="R9" s="475">
        <f t="shared" si="2"/>
        <v>62.564572841334936</v>
      </c>
      <c r="S9" s="475">
        <f t="shared" si="2"/>
        <v>62.796043549956991</v>
      </c>
      <c r="T9" s="475">
        <f t="shared" si="2"/>
        <v>63.02938397624186</v>
      </c>
      <c r="U9" s="475">
        <f t="shared" si="2"/>
        <v>63.251969886410727</v>
      </c>
      <c r="V9" s="475">
        <f t="shared" si="2"/>
        <v>63.288289806886759</v>
      </c>
      <c r="W9" s="475">
        <f t="shared" si="2"/>
        <v>63.320397853461962</v>
      </c>
      <c r="X9" s="475">
        <f t="shared" si="2"/>
        <v>63.359569184051317</v>
      </c>
      <c r="Y9" s="475">
        <f t="shared" si="2"/>
        <v>63.378776228419405</v>
      </c>
      <c r="Z9" s="475">
        <f t="shared" si="2"/>
        <v>63.395439996194426</v>
      </c>
      <c r="AA9" s="475">
        <f t="shared" si="2"/>
        <v>63.482015132271997</v>
      </c>
      <c r="AB9" s="475">
        <f t="shared" si="2"/>
        <v>63.587757004116327</v>
      </c>
      <c r="AC9" s="475">
        <f t="shared" si="2"/>
        <v>63.676604737125153</v>
      </c>
      <c r="AD9" s="475">
        <f t="shared" si="2"/>
        <v>63.767599094964709</v>
      </c>
      <c r="AE9" s="475">
        <f t="shared" si="2"/>
        <v>63.855471865581535</v>
      </c>
      <c r="AF9" s="475">
        <f t="shared" si="2"/>
        <v>63.952499550138718</v>
      </c>
      <c r="AG9" s="475">
        <f t="shared" si="2"/>
        <v>64.14116283729841</v>
      </c>
      <c r="AH9" s="475">
        <f t="shared" si="2"/>
        <v>64.341966182977828</v>
      </c>
      <c r="AI9" s="475">
        <f t="shared" si="2"/>
        <v>64.434868674016215</v>
      </c>
      <c r="AJ9" s="725">
        <f t="shared" si="2"/>
        <v>64.280169133548711</v>
      </c>
    </row>
    <row r="10" spans="1:36" x14ac:dyDescent="0.2">
      <c r="A10" s="295"/>
      <c r="B10" s="1022"/>
      <c r="C10" s="517" t="s">
        <v>80</v>
      </c>
      <c r="D10" s="524" t="s">
        <v>205</v>
      </c>
      <c r="E10" s="900" t="s">
        <v>644</v>
      </c>
      <c r="F10" s="724" t="s">
        <v>75</v>
      </c>
      <c r="G10" s="724">
        <v>2</v>
      </c>
      <c r="H10" s="518">
        <f t="shared" ref="H10:AJ10" si="3">H6-H35</f>
        <v>42.839125971579413</v>
      </c>
      <c r="I10" s="322">
        <f t="shared" si="3"/>
        <v>41.901878078075804</v>
      </c>
      <c r="J10" s="322">
        <f t="shared" si="3"/>
        <v>40.974914079769981</v>
      </c>
      <c r="K10" s="322">
        <f t="shared" si="3"/>
        <v>40.087248110807835</v>
      </c>
      <c r="L10" s="475">
        <f t="shared" si="3"/>
        <v>39.183637215339402</v>
      </c>
      <c r="M10" s="475">
        <f t="shared" si="3"/>
        <v>38.332048998311592</v>
      </c>
      <c r="N10" s="475">
        <f t="shared" si="3"/>
        <v>31.832282736593356</v>
      </c>
      <c r="O10" s="475">
        <f t="shared" si="3"/>
        <v>16.064981377116705</v>
      </c>
      <c r="P10" s="475">
        <f t="shared" si="3"/>
        <v>-4.8849813083506888E-15</v>
      </c>
      <c r="Q10" s="475">
        <f t="shared" si="3"/>
        <v>-3.5527136788005009E-15</v>
      </c>
      <c r="R10" s="475">
        <f t="shared" si="3"/>
        <v>0</v>
      </c>
      <c r="S10" s="475">
        <f t="shared" si="3"/>
        <v>4.8849813083506888E-15</v>
      </c>
      <c r="T10" s="475">
        <f t="shared" si="3"/>
        <v>0</v>
      </c>
      <c r="U10" s="475">
        <f t="shared" si="3"/>
        <v>-6.2172489379008766E-15</v>
      </c>
      <c r="V10" s="475">
        <f t="shared" si="3"/>
        <v>0</v>
      </c>
      <c r="W10" s="475">
        <f t="shared" si="3"/>
        <v>0</v>
      </c>
      <c r="X10" s="475">
        <f t="shared" si="3"/>
        <v>0</v>
      </c>
      <c r="Y10" s="475">
        <f t="shared" si="3"/>
        <v>-3.5527136788005009E-15</v>
      </c>
      <c r="Z10" s="475">
        <f t="shared" si="3"/>
        <v>0</v>
      </c>
      <c r="AA10" s="475">
        <f t="shared" si="3"/>
        <v>0</v>
      </c>
      <c r="AB10" s="475">
        <f t="shared" si="3"/>
        <v>0</v>
      </c>
      <c r="AC10" s="475">
        <f t="shared" si="3"/>
        <v>0</v>
      </c>
      <c r="AD10" s="475">
        <f t="shared" si="3"/>
        <v>0</v>
      </c>
      <c r="AE10" s="475">
        <f t="shared" si="3"/>
        <v>0</v>
      </c>
      <c r="AF10" s="475">
        <f t="shared" si="3"/>
        <v>0</v>
      </c>
      <c r="AG10" s="475">
        <f t="shared" si="3"/>
        <v>0</v>
      </c>
      <c r="AH10" s="475">
        <f t="shared" si="3"/>
        <v>0</v>
      </c>
      <c r="AI10" s="475">
        <f t="shared" si="3"/>
        <v>0</v>
      </c>
      <c r="AJ10" s="725">
        <f t="shared" si="3"/>
        <v>0</v>
      </c>
    </row>
    <row r="11" spans="1:36" x14ac:dyDescent="0.2">
      <c r="A11" s="295"/>
      <c r="B11" s="1022"/>
      <c r="C11" s="727" t="s">
        <v>645</v>
      </c>
      <c r="D11" s="728" t="s">
        <v>208</v>
      </c>
      <c r="E11" s="942" t="s">
        <v>646</v>
      </c>
      <c r="F11" s="943" t="s">
        <v>647</v>
      </c>
      <c r="G11" s="943">
        <v>1</v>
      </c>
      <c r="H11" s="726" t="s">
        <v>123</v>
      </c>
      <c r="I11" s="944" t="s">
        <v>123</v>
      </c>
      <c r="J11" s="944" t="s">
        <v>123</v>
      </c>
      <c r="K11" s="944" t="s">
        <v>123</v>
      </c>
      <c r="L11" s="729" t="s">
        <v>123</v>
      </c>
      <c r="M11" s="729" t="s">
        <v>123</v>
      </c>
      <c r="N11" s="729" t="s">
        <v>123</v>
      </c>
      <c r="O11" s="729" t="s">
        <v>123</v>
      </c>
      <c r="P11" s="729" t="s">
        <v>123</v>
      </c>
      <c r="Q11" s="729" t="s">
        <v>123</v>
      </c>
      <c r="R11" s="729" t="s">
        <v>123</v>
      </c>
      <c r="S11" s="729" t="s">
        <v>123</v>
      </c>
      <c r="T11" s="729" t="s">
        <v>123</v>
      </c>
      <c r="U11" s="729" t="s">
        <v>123</v>
      </c>
      <c r="V11" s="729" t="s">
        <v>123</v>
      </c>
      <c r="W11" s="729" t="s">
        <v>123</v>
      </c>
      <c r="X11" s="729" t="s">
        <v>123</v>
      </c>
      <c r="Y11" s="729" t="s">
        <v>123</v>
      </c>
      <c r="Z11" s="729" t="s">
        <v>123</v>
      </c>
      <c r="AA11" s="729" t="s">
        <v>123</v>
      </c>
      <c r="AB11" s="729" t="s">
        <v>123</v>
      </c>
      <c r="AC11" s="729" t="s">
        <v>123</v>
      </c>
      <c r="AD11" s="729" t="s">
        <v>123</v>
      </c>
      <c r="AE11" s="729" t="s">
        <v>123</v>
      </c>
      <c r="AF11" s="729" t="s">
        <v>123</v>
      </c>
      <c r="AG11" s="729" t="s">
        <v>123</v>
      </c>
      <c r="AH11" s="729" t="s">
        <v>123</v>
      </c>
      <c r="AI11" s="729" t="s">
        <v>123</v>
      </c>
      <c r="AJ11" s="730" t="s">
        <v>123</v>
      </c>
    </row>
    <row r="12" spans="1:36" ht="15.75" thickBot="1" x14ac:dyDescent="0.25">
      <c r="A12" s="295"/>
      <c r="B12" s="1022"/>
      <c r="C12" s="902" t="s">
        <v>648</v>
      </c>
      <c r="D12" s="903" t="s">
        <v>211</v>
      </c>
      <c r="E12" s="945" t="s">
        <v>646</v>
      </c>
      <c r="F12" s="946" t="s">
        <v>123</v>
      </c>
      <c r="G12" s="946">
        <v>1</v>
      </c>
      <c r="H12" s="906" t="s">
        <v>622</v>
      </c>
      <c r="I12" s="947" t="s">
        <v>123</v>
      </c>
      <c r="J12" s="947" t="s">
        <v>123</v>
      </c>
      <c r="K12" s="947" t="s">
        <v>123</v>
      </c>
      <c r="L12" s="908" t="s">
        <v>123</v>
      </c>
      <c r="M12" s="908" t="s">
        <v>123</v>
      </c>
      <c r="N12" s="908" t="s">
        <v>123</v>
      </c>
      <c r="O12" s="908" t="s">
        <v>123</v>
      </c>
      <c r="P12" s="908" t="s">
        <v>123</v>
      </c>
      <c r="Q12" s="908" t="s">
        <v>123</v>
      </c>
      <c r="R12" s="908" t="s">
        <v>123</v>
      </c>
      <c r="S12" s="908" t="s">
        <v>123</v>
      </c>
      <c r="T12" s="908" t="s">
        <v>123</v>
      </c>
      <c r="U12" s="908" t="s">
        <v>123</v>
      </c>
      <c r="V12" s="908" t="s">
        <v>123</v>
      </c>
      <c r="W12" s="908" t="s">
        <v>123</v>
      </c>
      <c r="X12" s="908" t="s">
        <v>123</v>
      </c>
      <c r="Y12" s="908" t="s">
        <v>123</v>
      </c>
      <c r="Z12" s="908" t="s">
        <v>123</v>
      </c>
      <c r="AA12" s="908" t="s">
        <v>123</v>
      </c>
      <c r="AB12" s="908" t="s">
        <v>123</v>
      </c>
      <c r="AC12" s="908" t="s">
        <v>123</v>
      </c>
      <c r="AD12" s="908" t="s">
        <v>123</v>
      </c>
      <c r="AE12" s="908" t="s">
        <v>123</v>
      </c>
      <c r="AF12" s="908" t="s">
        <v>123</v>
      </c>
      <c r="AG12" s="908" t="s">
        <v>123</v>
      </c>
      <c r="AH12" s="908" t="s">
        <v>123</v>
      </c>
      <c r="AI12" s="908" t="s">
        <v>123</v>
      </c>
      <c r="AJ12" s="909" t="s">
        <v>123</v>
      </c>
    </row>
    <row r="13" spans="1:36" ht="15" customHeight="1" x14ac:dyDescent="0.2">
      <c r="A13" s="295"/>
      <c r="B13" s="1021" t="s">
        <v>212</v>
      </c>
      <c r="C13" s="515" t="s">
        <v>649</v>
      </c>
      <c r="D13" s="910" t="s">
        <v>214</v>
      </c>
      <c r="E13" s="911" t="s">
        <v>650</v>
      </c>
      <c r="F13" s="750" t="s">
        <v>216</v>
      </c>
      <c r="G13" s="750">
        <v>1</v>
      </c>
      <c r="H13" s="912">
        <f>ROUND((H9*1000000)/(H56*1000),1)</f>
        <v>112</v>
      </c>
      <c r="I13" s="948">
        <f t="shared" ref="I13:AJ13" si="4">ROUND((I9*1000000)/(I56*1000),1)</f>
        <v>111.5</v>
      </c>
      <c r="J13" s="948">
        <f t="shared" si="4"/>
        <v>111</v>
      </c>
      <c r="K13" s="948">
        <f t="shared" si="4"/>
        <v>110.7</v>
      </c>
      <c r="L13" s="914">
        <f t="shared" si="4"/>
        <v>109.7</v>
      </c>
      <c r="M13" s="914">
        <f t="shared" si="4"/>
        <v>108.8</v>
      </c>
      <c r="N13" s="914">
        <f t="shared" si="4"/>
        <v>110.7</v>
      </c>
      <c r="O13" s="914">
        <f t="shared" si="4"/>
        <v>113.7</v>
      </c>
      <c r="P13" s="914">
        <f t="shared" si="4"/>
        <v>115.5</v>
      </c>
      <c r="Q13" s="914">
        <f t="shared" si="4"/>
        <v>115.4</v>
      </c>
      <c r="R13" s="914">
        <f t="shared" si="4"/>
        <v>115.4</v>
      </c>
      <c r="S13" s="914">
        <f t="shared" si="4"/>
        <v>115.5</v>
      </c>
      <c r="T13" s="914">
        <f t="shared" si="4"/>
        <v>115.6</v>
      </c>
      <c r="U13" s="914">
        <f t="shared" si="4"/>
        <v>115.6</v>
      </c>
      <c r="V13" s="914">
        <f t="shared" si="4"/>
        <v>115.4</v>
      </c>
      <c r="W13" s="914">
        <f t="shared" si="4"/>
        <v>115.1</v>
      </c>
      <c r="X13" s="914">
        <f t="shared" si="4"/>
        <v>114.9</v>
      </c>
      <c r="Y13" s="914">
        <f t="shared" si="4"/>
        <v>114.7</v>
      </c>
      <c r="Z13" s="914">
        <f t="shared" si="4"/>
        <v>114.5</v>
      </c>
      <c r="AA13" s="914">
        <f t="shared" si="4"/>
        <v>114.4</v>
      </c>
      <c r="AB13" s="914">
        <f t="shared" si="4"/>
        <v>114.3</v>
      </c>
      <c r="AC13" s="914">
        <f t="shared" si="4"/>
        <v>114.2</v>
      </c>
      <c r="AD13" s="914">
        <f t="shared" si="4"/>
        <v>114.2</v>
      </c>
      <c r="AE13" s="914">
        <f t="shared" si="4"/>
        <v>114.1</v>
      </c>
      <c r="AF13" s="914">
        <f t="shared" si="4"/>
        <v>114</v>
      </c>
      <c r="AG13" s="914">
        <f t="shared" si="4"/>
        <v>114.1</v>
      </c>
      <c r="AH13" s="914">
        <f t="shared" si="4"/>
        <v>114.2</v>
      </c>
      <c r="AI13" s="914">
        <f t="shared" si="4"/>
        <v>114.1</v>
      </c>
      <c r="AJ13" s="482">
        <f t="shared" si="4"/>
        <v>113.6</v>
      </c>
    </row>
    <row r="14" spans="1:36" x14ac:dyDescent="0.2">
      <c r="A14" s="295"/>
      <c r="B14" s="1022"/>
      <c r="C14" s="457" t="s">
        <v>651</v>
      </c>
      <c r="D14" s="883" t="s">
        <v>218</v>
      </c>
      <c r="E14" s="949" t="s">
        <v>652</v>
      </c>
      <c r="F14" s="915" t="s">
        <v>216</v>
      </c>
      <c r="G14" s="915">
        <v>1</v>
      </c>
      <c r="H14" s="726">
        <v>25.494636379379397</v>
      </c>
      <c r="I14" s="950">
        <v>24.73199022304491</v>
      </c>
      <c r="J14" s="950">
        <v>24.01536304950347</v>
      </c>
      <c r="K14" s="950">
        <v>23.335657236782144</v>
      </c>
      <c r="L14" s="731">
        <v>22.689587380843321</v>
      </c>
      <c r="M14" s="731">
        <v>22.070989039699484</v>
      </c>
      <c r="N14" s="731">
        <v>21.947669988225577</v>
      </c>
      <c r="O14" s="731">
        <v>22.085407476686068</v>
      </c>
      <c r="P14" s="731">
        <v>21.866171025190134</v>
      </c>
      <c r="Q14" s="733">
        <v>21.22840312499461</v>
      </c>
      <c r="R14" s="733">
        <v>20.595751296792432</v>
      </c>
      <c r="S14" s="733">
        <v>19.969416414265805</v>
      </c>
      <c r="T14" s="733">
        <v>19.348374853491329</v>
      </c>
      <c r="U14" s="733">
        <v>18.734253508282947</v>
      </c>
      <c r="V14" s="733">
        <v>18.706919830783534</v>
      </c>
      <c r="W14" s="733">
        <v>18.681275186411121</v>
      </c>
      <c r="X14" s="733">
        <v>18.65752118509905</v>
      </c>
      <c r="Y14" s="733">
        <v>18.633500255030349</v>
      </c>
      <c r="Z14" s="733">
        <v>18.609825900229264</v>
      </c>
      <c r="AA14" s="733">
        <v>18.58503820599223</v>
      </c>
      <c r="AB14" s="733">
        <v>18.560157099124236</v>
      </c>
      <c r="AC14" s="733">
        <v>18.53479547699266</v>
      </c>
      <c r="AD14" s="733">
        <v>18.509653409264757</v>
      </c>
      <c r="AE14" s="733">
        <v>18.483720881851774</v>
      </c>
      <c r="AF14" s="733">
        <v>18.457499304358485</v>
      </c>
      <c r="AG14" s="733">
        <v>18.43090493435438</v>
      </c>
      <c r="AH14" s="733">
        <v>18.404075515576178</v>
      </c>
      <c r="AI14" s="733">
        <v>18.37686098510903</v>
      </c>
      <c r="AJ14" s="473">
        <v>18.349319426901509</v>
      </c>
    </row>
    <row r="15" spans="1:36" x14ac:dyDescent="0.2">
      <c r="A15" s="295"/>
      <c r="B15" s="1022"/>
      <c r="C15" s="457" t="s">
        <v>653</v>
      </c>
      <c r="D15" s="883" t="s">
        <v>220</v>
      </c>
      <c r="E15" s="949" t="s">
        <v>652</v>
      </c>
      <c r="F15" s="915" t="s">
        <v>216</v>
      </c>
      <c r="G15" s="915">
        <v>1</v>
      </c>
      <c r="H15" s="726">
        <v>47.175512592836562</v>
      </c>
      <c r="I15" s="950">
        <v>47.998338080920028</v>
      </c>
      <c r="J15" s="950">
        <v>48.824995981287366</v>
      </c>
      <c r="K15" s="950">
        <v>49.652230456664888</v>
      </c>
      <c r="L15" s="731">
        <v>50.482237147522817</v>
      </c>
      <c r="M15" s="731">
        <v>51.311254814934109</v>
      </c>
      <c r="N15" s="731">
        <v>53.121483062104573</v>
      </c>
      <c r="O15" s="731">
        <v>55.555708076588147</v>
      </c>
      <c r="P15" s="731">
        <v>57.319192044260113</v>
      </c>
      <c r="Q15" s="733">
        <v>58.143651239030952</v>
      </c>
      <c r="R15" s="733">
        <v>58.965185517737687</v>
      </c>
      <c r="S15" s="733">
        <v>59.787989392967518</v>
      </c>
      <c r="T15" s="733">
        <v>60.609376173314487</v>
      </c>
      <c r="U15" s="733">
        <v>61.435213007179328</v>
      </c>
      <c r="V15" s="733">
        <v>61.453582321308694</v>
      </c>
      <c r="W15" s="733">
        <v>61.477905648339615</v>
      </c>
      <c r="X15" s="733">
        <v>61.508433914114853</v>
      </c>
      <c r="Y15" s="733">
        <v>61.538076697909901</v>
      </c>
      <c r="Z15" s="733">
        <v>61.568861016459451</v>
      </c>
      <c r="AA15" s="733">
        <v>61.595956348385236</v>
      </c>
      <c r="AB15" s="733">
        <v>61.622742833571181</v>
      </c>
      <c r="AC15" s="733">
        <v>61.647921280433614</v>
      </c>
      <c r="AD15" s="733">
        <v>61.673817577189119</v>
      </c>
      <c r="AE15" s="733">
        <v>61.697066034290245</v>
      </c>
      <c r="AF15" s="733">
        <v>61.719330911208843</v>
      </c>
      <c r="AG15" s="733">
        <v>61.740328164915717</v>
      </c>
      <c r="AH15" s="733">
        <v>61.760514955143428</v>
      </c>
      <c r="AI15" s="733">
        <v>61.779384129951879</v>
      </c>
      <c r="AJ15" s="473">
        <v>61.797125876058338</v>
      </c>
    </row>
    <row r="16" spans="1:36" x14ac:dyDescent="0.2">
      <c r="A16" s="295"/>
      <c r="B16" s="1022"/>
      <c r="C16" s="457" t="s">
        <v>654</v>
      </c>
      <c r="D16" s="883" t="s">
        <v>222</v>
      </c>
      <c r="E16" s="949" t="s">
        <v>652</v>
      </c>
      <c r="F16" s="915" t="s">
        <v>216</v>
      </c>
      <c r="G16" s="915">
        <v>1</v>
      </c>
      <c r="H16" s="726">
        <v>13.919498238970151</v>
      </c>
      <c r="I16" s="950">
        <v>13.827169405176589</v>
      </c>
      <c r="J16" s="950">
        <v>13.740105861774468</v>
      </c>
      <c r="K16" s="950">
        <v>13.656415874411337</v>
      </c>
      <c r="L16" s="731">
        <v>13.575853821574739</v>
      </c>
      <c r="M16" s="731">
        <v>13.497257349176703</v>
      </c>
      <c r="N16" s="731">
        <v>13.661492197237889</v>
      </c>
      <c r="O16" s="731">
        <v>13.9763104315779</v>
      </c>
      <c r="P16" s="731">
        <v>14.123950525477481</v>
      </c>
      <c r="Q16" s="733">
        <v>14.043181934738683</v>
      </c>
      <c r="R16" s="733">
        <v>13.962594598855796</v>
      </c>
      <c r="S16" s="733">
        <v>13.883151921876578</v>
      </c>
      <c r="T16" s="733">
        <v>13.804211477279944</v>
      </c>
      <c r="U16" s="733">
        <v>13.727069608037393</v>
      </c>
      <c r="V16" s="733">
        <v>13.620750648057767</v>
      </c>
      <c r="W16" s="733">
        <v>13.515659583103835</v>
      </c>
      <c r="X16" s="733">
        <v>13.411847279904878</v>
      </c>
      <c r="Y16" s="733">
        <v>13.307746733017419</v>
      </c>
      <c r="Z16" s="733">
        <v>13.203797188889245</v>
      </c>
      <c r="AA16" s="733">
        <v>13.098965013943037</v>
      </c>
      <c r="AB16" s="733">
        <v>12.993981917782998</v>
      </c>
      <c r="AC16" s="733">
        <v>12.888578454761465</v>
      </c>
      <c r="AD16" s="733">
        <v>12.783245166947653</v>
      </c>
      <c r="AE16" s="733">
        <v>12.677286410812147</v>
      </c>
      <c r="AF16" s="733">
        <v>12.571055223823276</v>
      </c>
      <c r="AG16" s="733">
        <v>12.464499360501751</v>
      </c>
      <c r="AH16" s="733">
        <v>12.357716926497753</v>
      </c>
      <c r="AI16" s="733">
        <v>12.250611529589369</v>
      </c>
      <c r="AJ16" s="473">
        <v>12.143227449985055</v>
      </c>
    </row>
    <row r="17" spans="1:36" x14ac:dyDescent="0.2">
      <c r="A17" s="295"/>
      <c r="B17" s="1022"/>
      <c r="C17" s="457" t="s">
        <v>655</v>
      </c>
      <c r="D17" s="883" t="s">
        <v>224</v>
      </c>
      <c r="E17" s="949" t="s">
        <v>652</v>
      </c>
      <c r="F17" s="915" t="s">
        <v>216</v>
      </c>
      <c r="G17" s="915">
        <v>1</v>
      </c>
      <c r="H17" s="726">
        <v>10.957180048776898</v>
      </c>
      <c r="I17" s="950">
        <v>10.951862054518658</v>
      </c>
      <c r="J17" s="950">
        <v>10.947850732428874</v>
      </c>
      <c r="K17" s="950">
        <v>10.944228002588972</v>
      </c>
      <c r="L17" s="731">
        <v>10.941311319536556</v>
      </c>
      <c r="M17" s="731">
        <v>10.938300094579237</v>
      </c>
      <c r="N17" s="731">
        <v>11.135280766137083</v>
      </c>
      <c r="O17" s="731">
        <v>11.459385258583483</v>
      </c>
      <c r="P17" s="731">
        <v>11.646809749315825</v>
      </c>
      <c r="Q17" s="733">
        <v>11.642925509249022</v>
      </c>
      <c r="R17" s="733">
        <v>11.63847656992114</v>
      </c>
      <c r="S17" s="733">
        <v>11.634300589398217</v>
      </c>
      <c r="T17" s="733">
        <v>11.629872688661552</v>
      </c>
      <c r="U17" s="733">
        <v>11.626313129055854</v>
      </c>
      <c r="V17" s="733">
        <v>11.620349296907834</v>
      </c>
      <c r="W17" s="733">
        <v>11.615505263834489</v>
      </c>
      <c r="X17" s="733">
        <v>11.611827188144966</v>
      </c>
      <c r="Y17" s="733">
        <v>11.607974703026221</v>
      </c>
      <c r="Z17" s="733">
        <v>11.6043302271986</v>
      </c>
      <c r="AA17" s="733">
        <v>11.599983498206909</v>
      </c>
      <c r="AB17" s="733">
        <v>11.595572191902916</v>
      </c>
      <c r="AC17" s="733">
        <v>11.590852181342736</v>
      </c>
      <c r="AD17" s="733">
        <v>11.586261123457069</v>
      </c>
      <c r="AE17" s="733">
        <v>11.581166881890582</v>
      </c>
      <c r="AF17" s="733">
        <v>11.575882786804209</v>
      </c>
      <c r="AG17" s="733">
        <v>11.570356029358887</v>
      </c>
      <c r="AH17" s="733">
        <v>11.56467276586314</v>
      </c>
      <c r="AI17" s="733">
        <v>11.558738453077098</v>
      </c>
      <c r="AJ17" s="473">
        <v>11.552589222302878</v>
      </c>
    </row>
    <row r="18" spans="1:36" x14ac:dyDescent="0.2">
      <c r="A18" s="295"/>
      <c r="B18" s="1022"/>
      <c r="C18" s="457" t="s">
        <v>656</v>
      </c>
      <c r="D18" s="883" t="s">
        <v>226</v>
      </c>
      <c r="E18" s="949" t="s">
        <v>652</v>
      </c>
      <c r="F18" s="915" t="s">
        <v>216</v>
      </c>
      <c r="G18" s="915">
        <v>1</v>
      </c>
      <c r="H18" s="726">
        <v>13.168433848728888</v>
      </c>
      <c r="I18" s="950">
        <v>13.081159485208971</v>
      </c>
      <c r="J18" s="950">
        <v>13.003258322937871</v>
      </c>
      <c r="K18" s="950">
        <v>12.931974436098974</v>
      </c>
      <c r="L18" s="731">
        <v>12.867633893062553</v>
      </c>
      <c r="M18" s="731">
        <v>12.807875719079256</v>
      </c>
      <c r="N18" s="731">
        <v>12.629527262898302</v>
      </c>
      <c r="O18" s="731">
        <v>12.397782288241256</v>
      </c>
      <c r="P18" s="731">
        <v>12.273433897977464</v>
      </c>
      <c r="Q18" s="733">
        <v>12.272051531618926</v>
      </c>
      <c r="R18" s="733">
        <v>12.270120014924377</v>
      </c>
      <c r="S18" s="733">
        <v>12.268459739654443</v>
      </c>
      <c r="T18" s="733">
        <v>12.266565495557487</v>
      </c>
      <c r="U18" s="733">
        <v>12.265592885885798</v>
      </c>
      <c r="V18" s="733">
        <v>12.263351569529071</v>
      </c>
      <c r="W18" s="733">
        <v>12.261979287735146</v>
      </c>
      <c r="X18" s="733">
        <v>12.261920346749413</v>
      </c>
      <c r="Y18" s="733">
        <v>12.261758624273101</v>
      </c>
      <c r="Z18" s="733">
        <v>12.261896651096173</v>
      </c>
      <c r="AA18" s="733">
        <v>12.261371137876832</v>
      </c>
      <c r="AB18" s="733">
        <v>12.260844000997261</v>
      </c>
      <c r="AC18" s="733">
        <v>12.260066193227455</v>
      </c>
      <c r="AD18" s="733">
        <v>12.259499196463626</v>
      </c>
      <c r="AE18" s="733">
        <v>12.258472813628908</v>
      </c>
      <c r="AF18" s="733">
        <v>12.257317037645361</v>
      </c>
      <c r="AG18" s="733">
        <v>12.255974525591743</v>
      </c>
      <c r="AH18" s="733">
        <v>12.254535127876697</v>
      </c>
      <c r="AI18" s="733">
        <v>12.252897301640846</v>
      </c>
      <c r="AJ18" s="473">
        <v>12.251097947160064</v>
      </c>
    </row>
    <row r="19" spans="1:36" x14ac:dyDescent="0.2">
      <c r="A19" s="295"/>
      <c r="B19" s="1022"/>
      <c r="C19" s="457" t="s">
        <v>657</v>
      </c>
      <c r="D19" s="883" t="s">
        <v>228</v>
      </c>
      <c r="E19" s="949" t="s">
        <v>652</v>
      </c>
      <c r="F19" s="915" t="s">
        <v>216</v>
      </c>
      <c r="G19" s="915">
        <v>1</v>
      </c>
      <c r="H19" s="726">
        <v>1.3034060839294408</v>
      </c>
      <c r="I19" s="950">
        <v>1.3402350974423602</v>
      </c>
      <c r="J19" s="950">
        <v>1.3769446414853403</v>
      </c>
      <c r="K19" s="950">
        <v>1.4134682668915819</v>
      </c>
      <c r="L19" s="731">
        <v>1.4498024157397877</v>
      </c>
      <c r="M19" s="731">
        <v>1.4859540192501235</v>
      </c>
      <c r="N19" s="731">
        <v>1.5334047215741808</v>
      </c>
      <c r="O19" s="731">
        <v>1.5895692542404336</v>
      </c>
      <c r="P19" s="731">
        <v>1.6390172208558003</v>
      </c>
      <c r="Q19" s="733">
        <v>1.6767136535174991</v>
      </c>
      <c r="R19" s="733">
        <v>1.714200737360718</v>
      </c>
      <c r="S19" s="733">
        <v>1.7515933318480601</v>
      </c>
      <c r="T19" s="733">
        <v>1.7888829226367506</v>
      </c>
      <c r="U19" s="733">
        <v>1.8261245976102649</v>
      </c>
      <c r="V19" s="733">
        <v>1.8620712185452324</v>
      </c>
      <c r="W19" s="733">
        <v>1.89769907621157</v>
      </c>
      <c r="X19" s="733">
        <v>1.9330358616015981</v>
      </c>
      <c r="Y19" s="733">
        <v>1.968042657531053</v>
      </c>
      <c r="Z19" s="733">
        <v>2.0027165447013169</v>
      </c>
      <c r="AA19" s="733">
        <v>2.0370598538139379</v>
      </c>
      <c r="AB19" s="733">
        <v>2.0710684960564407</v>
      </c>
      <c r="AC19" s="733">
        <v>2.1047493017349277</v>
      </c>
      <c r="AD19" s="733">
        <v>2.1380855221738253</v>
      </c>
      <c r="AE19" s="733">
        <v>2.1711025791206344</v>
      </c>
      <c r="AF19" s="733">
        <v>2.2037891382765449</v>
      </c>
      <c r="AG19" s="733">
        <v>2.2361492799819662</v>
      </c>
      <c r="AH19" s="733">
        <v>2.2681767253251213</v>
      </c>
      <c r="AI19" s="733">
        <v>2.2998801419692247</v>
      </c>
      <c r="AJ19" s="473">
        <v>2.3312575208379709</v>
      </c>
    </row>
    <row r="20" spans="1:36" x14ac:dyDescent="0.2">
      <c r="A20" s="295"/>
      <c r="B20" s="1022"/>
      <c r="C20" s="457" t="s">
        <v>873</v>
      </c>
      <c r="D20" s="883" t="s">
        <v>867</v>
      </c>
      <c r="E20" s="949" t="s">
        <v>652</v>
      </c>
      <c r="F20" s="915" t="s">
        <v>216</v>
      </c>
      <c r="G20" s="915">
        <v>1</v>
      </c>
      <c r="H20" s="726">
        <v>-1.8667192621336426E-2</v>
      </c>
      <c r="I20" s="950">
        <v>-0.43075434631151666</v>
      </c>
      <c r="J20" s="950">
        <v>-0.90851858941738328</v>
      </c>
      <c r="K20" s="950">
        <v>-1.2339742734378945</v>
      </c>
      <c r="L20" s="731">
        <v>-2.306425978279762</v>
      </c>
      <c r="M20" s="731">
        <v>-3.3116310367189357</v>
      </c>
      <c r="N20" s="731">
        <v>-3.3288579981776252</v>
      </c>
      <c r="O20" s="731">
        <v>-3.3641627859172871</v>
      </c>
      <c r="P20" s="731">
        <v>-3.3685744630768255</v>
      </c>
      <c r="Q20" s="733">
        <v>-3.6069269931496848</v>
      </c>
      <c r="R20" s="733">
        <v>-3.7463287355921437</v>
      </c>
      <c r="S20" s="733">
        <v>-3.7463287355921437</v>
      </c>
      <c r="T20" s="733">
        <v>-3.7463287355921437</v>
      </c>
      <c r="U20" s="733">
        <v>-3.7463287355921437</v>
      </c>
      <c r="V20" s="733">
        <v>-3.7463287355921437</v>
      </c>
      <c r="W20" s="733">
        <v>-3.7463287355921437</v>
      </c>
      <c r="X20" s="733">
        <v>-3.7463287355921437</v>
      </c>
      <c r="Y20" s="733">
        <v>-3.7463287355921437</v>
      </c>
      <c r="Z20" s="733">
        <v>-3.7463287355921437</v>
      </c>
      <c r="AA20" s="733">
        <v>-3.7463287355921437</v>
      </c>
      <c r="AB20" s="733">
        <v>-3.7463287355921437</v>
      </c>
      <c r="AC20" s="733">
        <v>-3.7463287355921437</v>
      </c>
      <c r="AD20" s="733">
        <v>-3.7463287355921437</v>
      </c>
      <c r="AE20" s="733">
        <v>-3.7463287355921437</v>
      </c>
      <c r="AF20" s="733">
        <v>-3.7463287355921437</v>
      </c>
      <c r="AG20" s="733">
        <v>-3.7463287355921437</v>
      </c>
      <c r="AH20" s="733">
        <v>-3.7463287355921437</v>
      </c>
      <c r="AI20" s="733">
        <v>-3.7463287355921437</v>
      </c>
      <c r="AJ20" s="473">
        <v>-3.7463287355921437</v>
      </c>
    </row>
    <row r="21" spans="1:36" x14ac:dyDescent="0.2">
      <c r="A21" s="295"/>
      <c r="B21" s="1022"/>
      <c r="C21" s="517" t="s">
        <v>658</v>
      </c>
      <c r="D21" s="524" t="s">
        <v>230</v>
      </c>
      <c r="E21" s="900" t="s">
        <v>659</v>
      </c>
      <c r="F21" s="915" t="s">
        <v>216</v>
      </c>
      <c r="G21" s="915">
        <v>1</v>
      </c>
      <c r="H21" s="726">
        <f>ROUND((H10*1000000)/(H57*1000),1)</f>
        <v>138.4</v>
      </c>
      <c r="I21" s="950">
        <f t="shared" ref="I21:O21" si="5">ROUND((I10*1000000)/(I57*1000),1)</f>
        <v>138.1</v>
      </c>
      <c r="J21" s="950">
        <f t="shared" si="5"/>
        <v>137.80000000000001</v>
      </c>
      <c r="K21" s="950">
        <f t="shared" si="5"/>
        <v>137.5</v>
      </c>
      <c r="L21" s="474">
        <f t="shared" si="5"/>
        <v>137.19999999999999</v>
      </c>
      <c r="M21" s="474">
        <f t="shared" si="5"/>
        <v>136.9</v>
      </c>
      <c r="N21" s="474">
        <f t="shared" si="5"/>
        <v>136.69999999999999</v>
      </c>
      <c r="O21" s="474">
        <f t="shared" si="5"/>
        <v>136.5</v>
      </c>
      <c r="P21" s="474" t="s">
        <v>622</v>
      </c>
      <c r="Q21" s="474" t="s">
        <v>622</v>
      </c>
      <c r="R21" s="474" t="s">
        <v>622</v>
      </c>
      <c r="S21" s="474" t="s">
        <v>622</v>
      </c>
      <c r="T21" s="474" t="s">
        <v>622</v>
      </c>
      <c r="U21" s="474" t="s">
        <v>622</v>
      </c>
      <c r="V21" s="474" t="s">
        <v>622</v>
      </c>
      <c r="W21" s="474" t="s">
        <v>622</v>
      </c>
      <c r="X21" s="474" t="s">
        <v>622</v>
      </c>
      <c r="Y21" s="474" t="s">
        <v>622</v>
      </c>
      <c r="Z21" s="474" t="s">
        <v>622</v>
      </c>
      <c r="AA21" s="474" t="s">
        <v>622</v>
      </c>
      <c r="AB21" s="474" t="s">
        <v>622</v>
      </c>
      <c r="AC21" s="474" t="s">
        <v>622</v>
      </c>
      <c r="AD21" s="474" t="s">
        <v>622</v>
      </c>
      <c r="AE21" s="474" t="s">
        <v>622</v>
      </c>
      <c r="AF21" s="474" t="s">
        <v>622</v>
      </c>
      <c r="AG21" s="474" t="s">
        <v>622</v>
      </c>
      <c r="AH21" s="474" t="s">
        <v>622</v>
      </c>
      <c r="AI21" s="474" t="s">
        <v>622</v>
      </c>
      <c r="AJ21" s="916" t="s">
        <v>622</v>
      </c>
    </row>
    <row r="22" spans="1:36" x14ac:dyDescent="0.2">
      <c r="A22" s="295"/>
      <c r="B22" s="1022"/>
      <c r="C22" s="457" t="s">
        <v>660</v>
      </c>
      <c r="D22" s="829" t="s">
        <v>233</v>
      </c>
      <c r="E22" s="949" t="s">
        <v>652</v>
      </c>
      <c r="F22" s="915" t="s">
        <v>216</v>
      </c>
      <c r="G22" s="915">
        <v>1</v>
      </c>
      <c r="H22" s="726">
        <v>31.206748420768815</v>
      </c>
      <c r="I22" s="950">
        <v>30.416465617635456</v>
      </c>
      <c r="J22" s="950">
        <v>29.628209812081064</v>
      </c>
      <c r="K22" s="950">
        <v>28.837478547308194</v>
      </c>
      <c r="L22" s="731">
        <v>28.049385521657381</v>
      </c>
      <c r="M22" s="731">
        <v>27.257914549253869</v>
      </c>
      <c r="N22" s="731">
        <v>26.464780042179687</v>
      </c>
      <c r="O22" s="731">
        <v>25.674161565313227</v>
      </c>
      <c r="P22" s="731" t="s">
        <v>622</v>
      </c>
      <c r="Q22" s="733" t="s">
        <v>622</v>
      </c>
      <c r="R22" s="733" t="s">
        <v>622</v>
      </c>
      <c r="S22" s="733" t="s">
        <v>622</v>
      </c>
      <c r="T22" s="733" t="s">
        <v>622</v>
      </c>
      <c r="U22" s="733" t="s">
        <v>622</v>
      </c>
      <c r="V22" s="733" t="s">
        <v>622</v>
      </c>
      <c r="W22" s="733" t="s">
        <v>622</v>
      </c>
      <c r="X22" s="733" t="s">
        <v>622</v>
      </c>
      <c r="Y22" s="733" t="s">
        <v>622</v>
      </c>
      <c r="Z22" s="733" t="s">
        <v>622</v>
      </c>
      <c r="AA22" s="733" t="s">
        <v>622</v>
      </c>
      <c r="AB22" s="733" t="s">
        <v>622</v>
      </c>
      <c r="AC22" s="733" t="s">
        <v>622</v>
      </c>
      <c r="AD22" s="733" t="s">
        <v>622</v>
      </c>
      <c r="AE22" s="733" t="s">
        <v>622</v>
      </c>
      <c r="AF22" s="733" t="s">
        <v>622</v>
      </c>
      <c r="AG22" s="733" t="s">
        <v>622</v>
      </c>
      <c r="AH22" s="733" t="s">
        <v>622</v>
      </c>
      <c r="AI22" s="733" t="s">
        <v>622</v>
      </c>
      <c r="AJ22" s="473" t="s">
        <v>622</v>
      </c>
    </row>
    <row r="23" spans="1:36" x14ac:dyDescent="0.2">
      <c r="A23" s="295"/>
      <c r="B23" s="1022"/>
      <c r="C23" s="457" t="s">
        <v>661</v>
      </c>
      <c r="D23" s="829" t="s">
        <v>235</v>
      </c>
      <c r="E23" s="949" t="s">
        <v>652</v>
      </c>
      <c r="F23" s="915" t="s">
        <v>216</v>
      </c>
      <c r="G23" s="915">
        <v>1</v>
      </c>
      <c r="H23" s="726">
        <v>57.843689678606644</v>
      </c>
      <c r="I23" s="950">
        <v>58.716625333766153</v>
      </c>
      <c r="J23" s="950">
        <v>59.596048459572188</v>
      </c>
      <c r="K23" s="950">
        <v>60.473239819521893</v>
      </c>
      <c r="L23" s="731">
        <v>61.358969153980965</v>
      </c>
      <c r="M23" s="731">
        <v>62.240503713984005</v>
      </c>
      <c r="N23" s="731">
        <v>63.121224036662923</v>
      </c>
      <c r="O23" s="731">
        <v>64.011309010861424</v>
      </c>
      <c r="P23" s="731" t="s">
        <v>622</v>
      </c>
      <c r="Q23" s="733" t="s">
        <v>622</v>
      </c>
      <c r="R23" s="733" t="s">
        <v>622</v>
      </c>
      <c r="S23" s="733" t="s">
        <v>622</v>
      </c>
      <c r="T23" s="733" t="s">
        <v>622</v>
      </c>
      <c r="U23" s="733" t="s">
        <v>622</v>
      </c>
      <c r="V23" s="733" t="s">
        <v>622</v>
      </c>
      <c r="W23" s="733" t="s">
        <v>622</v>
      </c>
      <c r="X23" s="733" t="s">
        <v>622</v>
      </c>
      <c r="Y23" s="733" t="s">
        <v>622</v>
      </c>
      <c r="Z23" s="733" t="s">
        <v>622</v>
      </c>
      <c r="AA23" s="733" t="s">
        <v>622</v>
      </c>
      <c r="AB23" s="733" t="s">
        <v>622</v>
      </c>
      <c r="AC23" s="733" t="s">
        <v>622</v>
      </c>
      <c r="AD23" s="733" t="s">
        <v>622</v>
      </c>
      <c r="AE23" s="733" t="s">
        <v>622</v>
      </c>
      <c r="AF23" s="733" t="s">
        <v>622</v>
      </c>
      <c r="AG23" s="733" t="s">
        <v>622</v>
      </c>
      <c r="AH23" s="733" t="s">
        <v>622</v>
      </c>
      <c r="AI23" s="733" t="s">
        <v>622</v>
      </c>
      <c r="AJ23" s="473" t="s">
        <v>622</v>
      </c>
    </row>
    <row r="24" spans="1:36" x14ac:dyDescent="0.2">
      <c r="A24" s="295"/>
      <c r="B24" s="1022"/>
      <c r="C24" s="457" t="s">
        <v>662</v>
      </c>
      <c r="D24" s="829" t="s">
        <v>237</v>
      </c>
      <c r="E24" s="949" t="s">
        <v>652</v>
      </c>
      <c r="F24" s="915" t="s">
        <v>216</v>
      </c>
      <c r="G24" s="915">
        <v>1</v>
      </c>
      <c r="H24" s="726">
        <v>16.688185714411201</v>
      </c>
      <c r="I24" s="950">
        <v>16.595899842712186</v>
      </c>
      <c r="J24" s="950">
        <v>16.505083723879583</v>
      </c>
      <c r="K24" s="950">
        <v>16.413276818468063</v>
      </c>
      <c r="L24" s="731">
        <v>16.323396181468762</v>
      </c>
      <c r="M24" s="731">
        <v>16.232001137865371</v>
      </c>
      <c r="N24" s="731">
        <v>16.140037140974584</v>
      </c>
      <c r="O24" s="731">
        <v>16.050082876728244</v>
      </c>
      <c r="P24" s="731" t="s">
        <v>622</v>
      </c>
      <c r="Q24" s="733" t="s">
        <v>622</v>
      </c>
      <c r="R24" s="733" t="s">
        <v>622</v>
      </c>
      <c r="S24" s="733" t="s">
        <v>622</v>
      </c>
      <c r="T24" s="733" t="s">
        <v>622</v>
      </c>
      <c r="U24" s="733" t="s">
        <v>622</v>
      </c>
      <c r="V24" s="733" t="s">
        <v>622</v>
      </c>
      <c r="W24" s="733" t="s">
        <v>622</v>
      </c>
      <c r="X24" s="733" t="s">
        <v>622</v>
      </c>
      <c r="Y24" s="733" t="s">
        <v>622</v>
      </c>
      <c r="Z24" s="733" t="s">
        <v>622</v>
      </c>
      <c r="AA24" s="733" t="s">
        <v>622</v>
      </c>
      <c r="AB24" s="733" t="s">
        <v>622</v>
      </c>
      <c r="AC24" s="733" t="s">
        <v>622</v>
      </c>
      <c r="AD24" s="733" t="s">
        <v>622</v>
      </c>
      <c r="AE24" s="733" t="s">
        <v>622</v>
      </c>
      <c r="AF24" s="733" t="s">
        <v>622</v>
      </c>
      <c r="AG24" s="733" t="s">
        <v>622</v>
      </c>
      <c r="AH24" s="733" t="s">
        <v>622</v>
      </c>
      <c r="AI24" s="733" t="s">
        <v>622</v>
      </c>
      <c r="AJ24" s="473" t="s">
        <v>622</v>
      </c>
    </row>
    <row r="25" spans="1:36" x14ac:dyDescent="0.2">
      <c r="A25" s="295"/>
      <c r="B25" s="1022"/>
      <c r="C25" s="457" t="s">
        <v>663</v>
      </c>
      <c r="D25" s="829" t="s">
        <v>239</v>
      </c>
      <c r="E25" s="949" t="s">
        <v>652</v>
      </c>
      <c r="F25" s="915" t="s">
        <v>216</v>
      </c>
      <c r="G25" s="915">
        <v>1</v>
      </c>
      <c r="H25" s="726">
        <v>13.199279634609528</v>
      </c>
      <c r="I25" s="950">
        <v>13.195602383647033</v>
      </c>
      <c r="J25" s="950">
        <v>13.193168565835062</v>
      </c>
      <c r="K25" s="950">
        <v>13.190020974396017</v>
      </c>
      <c r="L25" s="731">
        <v>13.188505095180213</v>
      </c>
      <c r="M25" s="731">
        <v>13.185852688495515</v>
      </c>
      <c r="N25" s="731">
        <v>13.182817558984961</v>
      </c>
      <c r="O25" s="731">
        <v>13.181511383831813</v>
      </c>
      <c r="P25" s="731" t="s">
        <v>622</v>
      </c>
      <c r="Q25" s="733" t="s">
        <v>622</v>
      </c>
      <c r="R25" s="733" t="s">
        <v>622</v>
      </c>
      <c r="S25" s="733" t="s">
        <v>622</v>
      </c>
      <c r="T25" s="733" t="s">
        <v>622</v>
      </c>
      <c r="U25" s="733" t="s">
        <v>622</v>
      </c>
      <c r="V25" s="733" t="s">
        <v>622</v>
      </c>
      <c r="W25" s="733" t="s">
        <v>622</v>
      </c>
      <c r="X25" s="733" t="s">
        <v>622</v>
      </c>
      <c r="Y25" s="733" t="s">
        <v>622</v>
      </c>
      <c r="Z25" s="733" t="s">
        <v>622</v>
      </c>
      <c r="AA25" s="733" t="s">
        <v>622</v>
      </c>
      <c r="AB25" s="733" t="s">
        <v>622</v>
      </c>
      <c r="AC25" s="733" t="s">
        <v>622</v>
      </c>
      <c r="AD25" s="733" t="s">
        <v>622</v>
      </c>
      <c r="AE25" s="733" t="s">
        <v>622</v>
      </c>
      <c r="AF25" s="733" t="s">
        <v>622</v>
      </c>
      <c r="AG25" s="733" t="s">
        <v>622</v>
      </c>
      <c r="AH25" s="733" t="s">
        <v>622</v>
      </c>
      <c r="AI25" s="733" t="s">
        <v>622</v>
      </c>
      <c r="AJ25" s="473" t="s">
        <v>622</v>
      </c>
    </row>
    <row r="26" spans="1:36" x14ac:dyDescent="0.2">
      <c r="A26" s="295"/>
      <c r="B26" s="1022"/>
      <c r="C26" s="457" t="s">
        <v>664</v>
      </c>
      <c r="D26" s="829" t="s">
        <v>241</v>
      </c>
      <c r="E26" s="949" t="s">
        <v>652</v>
      </c>
      <c r="F26" s="915" t="s">
        <v>216</v>
      </c>
      <c r="G26" s="915">
        <v>1</v>
      </c>
      <c r="H26" s="726">
        <v>18.070102268441147</v>
      </c>
      <c r="I26" s="950">
        <v>18.078941032584503</v>
      </c>
      <c r="J26" s="950">
        <v>18.08949828624808</v>
      </c>
      <c r="K26" s="950">
        <v>18.099092353257888</v>
      </c>
      <c r="L26" s="731">
        <v>18.110941917192715</v>
      </c>
      <c r="M26" s="731">
        <v>18.121247813154429</v>
      </c>
      <c r="N26" s="731">
        <v>18.131043219438769</v>
      </c>
      <c r="O26" s="731">
        <v>18.143233499227883</v>
      </c>
      <c r="P26" s="731" t="s">
        <v>622</v>
      </c>
      <c r="Q26" s="733" t="s">
        <v>622</v>
      </c>
      <c r="R26" s="733" t="s">
        <v>622</v>
      </c>
      <c r="S26" s="733" t="s">
        <v>622</v>
      </c>
      <c r="T26" s="733" t="s">
        <v>622</v>
      </c>
      <c r="U26" s="733" t="s">
        <v>622</v>
      </c>
      <c r="V26" s="733" t="s">
        <v>622</v>
      </c>
      <c r="W26" s="733" t="s">
        <v>622</v>
      </c>
      <c r="X26" s="733" t="s">
        <v>622</v>
      </c>
      <c r="Y26" s="733" t="s">
        <v>622</v>
      </c>
      <c r="Z26" s="733" t="s">
        <v>622</v>
      </c>
      <c r="AA26" s="733" t="s">
        <v>622</v>
      </c>
      <c r="AB26" s="733" t="s">
        <v>622</v>
      </c>
      <c r="AC26" s="733" t="s">
        <v>622</v>
      </c>
      <c r="AD26" s="733" t="s">
        <v>622</v>
      </c>
      <c r="AE26" s="733" t="s">
        <v>622</v>
      </c>
      <c r="AF26" s="733" t="s">
        <v>622</v>
      </c>
      <c r="AG26" s="733" t="s">
        <v>622</v>
      </c>
      <c r="AH26" s="733" t="s">
        <v>622</v>
      </c>
      <c r="AI26" s="733" t="s">
        <v>622</v>
      </c>
      <c r="AJ26" s="473" t="s">
        <v>622</v>
      </c>
    </row>
    <row r="27" spans="1:36" x14ac:dyDescent="0.2">
      <c r="A27" s="295"/>
      <c r="B27" s="1022"/>
      <c r="C27" s="457" t="s">
        <v>665</v>
      </c>
      <c r="D27" s="829" t="s">
        <v>243</v>
      </c>
      <c r="E27" s="949" t="s">
        <v>652</v>
      </c>
      <c r="F27" s="915" t="s">
        <v>216</v>
      </c>
      <c r="G27" s="915">
        <v>1</v>
      </c>
      <c r="H27" s="726">
        <v>1.4392894414378696</v>
      </c>
      <c r="I27" s="950">
        <v>1.4847089999785252</v>
      </c>
      <c r="J27" s="950">
        <v>1.5301963632331463</v>
      </c>
      <c r="K27" s="950">
        <v>1.5755407810860782</v>
      </c>
      <c r="L27" s="731">
        <v>1.6209874004886295</v>
      </c>
      <c r="M27" s="731">
        <v>1.6662466808475498</v>
      </c>
      <c r="N27" s="731">
        <v>1.7113989688168245</v>
      </c>
      <c r="O27" s="731">
        <v>1.7566543381556035</v>
      </c>
      <c r="P27" s="731" t="s">
        <v>622</v>
      </c>
      <c r="Q27" s="733" t="s">
        <v>622</v>
      </c>
      <c r="R27" s="733" t="s">
        <v>622</v>
      </c>
      <c r="S27" s="733" t="s">
        <v>622</v>
      </c>
      <c r="T27" s="733" t="s">
        <v>622</v>
      </c>
      <c r="U27" s="733" t="s">
        <v>622</v>
      </c>
      <c r="V27" s="733" t="s">
        <v>622</v>
      </c>
      <c r="W27" s="733" t="s">
        <v>622</v>
      </c>
      <c r="X27" s="733" t="s">
        <v>622</v>
      </c>
      <c r="Y27" s="733" t="s">
        <v>622</v>
      </c>
      <c r="Z27" s="733" t="s">
        <v>622</v>
      </c>
      <c r="AA27" s="733" t="s">
        <v>622</v>
      </c>
      <c r="AB27" s="733" t="s">
        <v>622</v>
      </c>
      <c r="AC27" s="733" t="s">
        <v>622</v>
      </c>
      <c r="AD27" s="733" t="s">
        <v>622</v>
      </c>
      <c r="AE27" s="733" t="s">
        <v>622</v>
      </c>
      <c r="AF27" s="733" t="s">
        <v>622</v>
      </c>
      <c r="AG27" s="733" t="s">
        <v>622</v>
      </c>
      <c r="AH27" s="733" t="s">
        <v>622</v>
      </c>
      <c r="AI27" s="733" t="s">
        <v>622</v>
      </c>
      <c r="AJ27" s="473" t="s">
        <v>622</v>
      </c>
    </row>
    <row r="28" spans="1:36" x14ac:dyDescent="0.2">
      <c r="A28" s="295"/>
      <c r="B28" s="1022"/>
      <c r="C28" s="457" t="s">
        <v>872</v>
      </c>
      <c r="D28" s="883" t="s">
        <v>869</v>
      </c>
      <c r="E28" s="949" t="s">
        <v>652</v>
      </c>
      <c r="F28" s="915" t="s">
        <v>216</v>
      </c>
      <c r="G28" s="915">
        <v>1</v>
      </c>
      <c r="H28" s="726">
        <v>-4.7295158275176163E-2</v>
      </c>
      <c r="I28" s="950">
        <v>-0.38824321032385001</v>
      </c>
      <c r="J28" s="950">
        <v>-0.74220521084913571</v>
      </c>
      <c r="K28" s="950">
        <v>-1.0886492940381345</v>
      </c>
      <c r="L28" s="731">
        <v>-1.4521852699686804</v>
      </c>
      <c r="M28" s="731">
        <v>-1.8037665836007193</v>
      </c>
      <c r="N28" s="731">
        <v>-2.0513009670577844</v>
      </c>
      <c r="O28" s="731">
        <v>-2.3169526741181983</v>
      </c>
      <c r="P28" s="731" t="s">
        <v>622</v>
      </c>
      <c r="Q28" s="733" t="s">
        <v>622</v>
      </c>
      <c r="R28" s="733" t="s">
        <v>622</v>
      </c>
      <c r="S28" s="733" t="s">
        <v>622</v>
      </c>
      <c r="T28" s="733" t="s">
        <v>622</v>
      </c>
      <c r="U28" s="733" t="s">
        <v>622</v>
      </c>
      <c r="V28" s="733" t="s">
        <v>622</v>
      </c>
      <c r="W28" s="733" t="s">
        <v>622</v>
      </c>
      <c r="X28" s="733" t="s">
        <v>622</v>
      </c>
      <c r="Y28" s="733" t="s">
        <v>622</v>
      </c>
      <c r="Z28" s="733" t="s">
        <v>622</v>
      </c>
      <c r="AA28" s="733" t="s">
        <v>622</v>
      </c>
      <c r="AB28" s="733" t="s">
        <v>622</v>
      </c>
      <c r="AC28" s="733" t="s">
        <v>622</v>
      </c>
      <c r="AD28" s="733" t="s">
        <v>622</v>
      </c>
      <c r="AE28" s="733" t="s">
        <v>622</v>
      </c>
      <c r="AF28" s="733" t="s">
        <v>622</v>
      </c>
      <c r="AG28" s="733" t="s">
        <v>622</v>
      </c>
      <c r="AH28" s="733" t="s">
        <v>622</v>
      </c>
      <c r="AI28" s="733" t="s">
        <v>622</v>
      </c>
      <c r="AJ28" s="473" t="s">
        <v>622</v>
      </c>
    </row>
    <row r="29" spans="1:36" x14ac:dyDescent="0.2">
      <c r="A29" s="295"/>
      <c r="B29" s="1022"/>
      <c r="C29" s="517" t="s">
        <v>666</v>
      </c>
      <c r="D29" s="524" t="s">
        <v>245</v>
      </c>
      <c r="E29" s="900" t="s">
        <v>667</v>
      </c>
      <c r="F29" s="915" t="s">
        <v>216</v>
      </c>
      <c r="G29" s="915">
        <v>1</v>
      </c>
      <c r="H29" s="726">
        <f t="shared" ref="H29:AJ29" si="6">((H9+H10)*1000000)/((H56+H57)*1000)</f>
        <v>127.60035182478731</v>
      </c>
      <c r="I29" s="950">
        <f t="shared" si="6"/>
        <v>126.80465259895101</v>
      </c>
      <c r="J29" s="950">
        <f t="shared" si="6"/>
        <v>126.07911325772153</v>
      </c>
      <c r="K29" s="950">
        <f t="shared" si="6"/>
        <v>125.47972554923402</v>
      </c>
      <c r="L29" s="474">
        <f t="shared" si="6"/>
        <v>124.48566860048855</v>
      </c>
      <c r="M29" s="474">
        <f t="shared" si="6"/>
        <v>123.56762146326116</v>
      </c>
      <c r="N29" s="474">
        <f t="shared" si="6"/>
        <v>121.98980313941099</v>
      </c>
      <c r="O29" s="474">
        <f t="shared" si="6"/>
        <v>118.7256301422114</v>
      </c>
      <c r="P29" s="474">
        <f t="shared" si="6"/>
        <v>115.50779276459249</v>
      </c>
      <c r="Q29" s="474">
        <f t="shared" si="6"/>
        <v>115.40664416761882</v>
      </c>
      <c r="R29" s="474">
        <f t="shared" si="6"/>
        <v>115.42555380229877</v>
      </c>
      <c r="S29" s="474">
        <f t="shared" si="6"/>
        <v>115.49464873490552</v>
      </c>
      <c r="T29" s="474">
        <f t="shared" si="6"/>
        <v>115.56077081904904</v>
      </c>
      <c r="U29" s="474">
        <f t="shared" si="6"/>
        <v>115.64118385424581</v>
      </c>
      <c r="V29" s="474">
        <f t="shared" si="6"/>
        <v>115.37350073281945</v>
      </c>
      <c r="W29" s="474">
        <f t="shared" si="6"/>
        <v>115.11414154046678</v>
      </c>
      <c r="X29" s="474">
        <f t="shared" si="6"/>
        <v>114.92297644415153</v>
      </c>
      <c r="Y29" s="474">
        <f t="shared" si="6"/>
        <v>114.69891657634517</v>
      </c>
      <c r="Z29" s="474">
        <f t="shared" si="6"/>
        <v>114.48916075182919</v>
      </c>
      <c r="AA29" s="474">
        <f t="shared" si="6"/>
        <v>114.38744988057891</v>
      </c>
      <c r="AB29" s="474">
        <f t="shared" si="6"/>
        <v>114.3264949945785</v>
      </c>
      <c r="AC29" s="474">
        <f t="shared" si="6"/>
        <v>114.23221653477319</v>
      </c>
      <c r="AD29" s="474">
        <f t="shared" si="6"/>
        <v>114.1573889078705</v>
      </c>
      <c r="AE29" s="474">
        <f t="shared" si="6"/>
        <v>114.06569504767849</v>
      </c>
      <c r="AF29" s="474">
        <f t="shared" si="6"/>
        <v>113.9922464104888</v>
      </c>
      <c r="AG29" s="474">
        <f t="shared" si="6"/>
        <v>114.08124941174638</v>
      </c>
      <c r="AH29" s="474">
        <f t="shared" si="6"/>
        <v>114.19434147107316</v>
      </c>
      <c r="AI29" s="474">
        <f t="shared" si="6"/>
        <v>114.11447767338218</v>
      </c>
      <c r="AJ29" s="916">
        <f t="shared" si="6"/>
        <v>113.59753317287154</v>
      </c>
    </row>
    <row r="30" spans="1:36" x14ac:dyDescent="0.2">
      <c r="A30" s="295"/>
      <c r="B30" s="1022"/>
      <c r="C30" s="517" t="s">
        <v>668</v>
      </c>
      <c r="D30" s="524" t="s">
        <v>248</v>
      </c>
      <c r="E30" s="882" t="s">
        <v>632</v>
      </c>
      <c r="F30" s="724" t="s">
        <v>75</v>
      </c>
      <c r="G30" s="724">
        <v>1</v>
      </c>
      <c r="H30" s="726">
        <f>'3. BL Demand'!H30+'6. Preferred (Scenario Yr)'!H59</f>
        <v>3.313434274119416</v>
      </c>
      <c r="I30" s="950">
        <f>'3. BL Demand'!I30+'6. Preferred (Scenario Yr)'!I59</f>
        <v>3.313434274119416</v>
      </c>
      <c r="J30" s="950">
        <f>'3. BL Demand'!J30+'6. Preferred (Scenario Yr)'!J59</f>
        <v>3.313434274119416</v>
      </c>
      <c r="K30" s="950">
        <f>'3. BL Demand'!K30+'6. Preferred (Scenario Yr)'!K59</f>
        <v>3.313434274119416</v>
      </c>
      <c r="L30" s="474">
        <f>'3. BL Demand'!L30+'6. Preferred (Scenario Yr)'!L59</f>
        <v>3.313434274119416</v>
      </c>
      <c r="M30" s="474">
        <f>'3. BL Demand'!M30+'6. Preferred (Scenario Yr)'!M59</f>
        <v>3.313434274119416</v>
      </c>
      <c r="N30" s="474">
        <f>'3. BL Demand'!N30+'6. Preferred (Scenario Yr)'!N59</f>
        <v>3.313434274119416</v>
      </c>
      <c r="O30" s="474">
        <f>'3. BL Demand'!O30+'6. Preferred (Scenario Yr)'!O59</f>
        <v>3.313434274119416</v>
      </c>
      <c r="P30" s="474">
        <f>'3. BL Demand'!P30+'6. Preferred (Scenario Yr)'!P59</f>
        <v>3.313434274119416</v>
      </c>
      <c r="Q30" s="474">
        <f>'3. BL Demand'!Q30+'6. Preferred (Scenario Yr)'!Q59</f>
        <v>3.313434274119416</v>
      </c>
      <c r="R30" s="474">
        <f>'3. BL Demand'!R30+'6. Preferred (Scenario Yr)'!R59</f>
        <v>3.313434274119416</v>
      </c>
      <c r="S30" s="474">
        <f>'3. BL Demand'!S30+'6. Preferred (Scenario Yr)'!S59</f>
        <v>3.313434274119416</v>
      </c>
      <c r="T30" s="474">
        <f>'3. BL Demand'!T30+'6. Preferred (Scenario Yr)'!T59</f>
        <v>3.313434274119416</v>
      </c>
      <c r="U30" s="474">
        <f>'3. BL Demand'!U30+'6. Preferred (Scenario Yr)'!U59</f>
        <v>3.313434274119416</v>
      </c>
      <c r="V30" s="474">
        <f>'3. BL Demand'!V30+'6. Preferred (Scenario Yr)'!V59</f>
        <v>3.313434274119416</v>
      </c>
      <c r="W30" s="474">
        <f>'3. BL Demand'!W30+'6. Preferred (Scenario Yr)'!W59</f>
        <v>3.313434274119416</v>
      </c>
      <c r="X30" s="474">
        <f>'3. BL Demand'!X30+'6. Preferred (Scenario Yr)'!X59</f>
        <v>3.313434274119416</v>
      </c>
      <c r="Y30" s="474">
        <f>'3. BL Demand'!Y30+'6. Preferred (Scenario Yr)'!Y59</f>
        <v>3.313434274119416</v>
      </c>
      <c r="Z30" s="474">
        <f>'3. BL Demand'!Z30+'6. Preferred (Scenario Yr)'!Z59</f>
        <v>3.313434274119416</v>
      </c>
      <c r="AA30" s="474">
        <f>'3. BL Demand'!AA30+'6. Preferred (Scenario Yr)'!AA59</f>
        <v>3.313434274119416</v>
      </c>
      <c r="AB30" s="474">
        <f>'3. BL Demand'!AB30+'6. Preferred (Scenario Yr)'!AB59</f>
        <v>3.313434274119416</v>
      </c>
      <c r="AC30" s="474">
        <f>'3. BL Demand'!AC30+'6. Preferred (Scenario Yr)'!AC59</f>
        <v>3.313434274119416</v>
      </c>
      <c r="AD30" s="474">
        <f>'3. BL Demand'!AD30+'6. Preferred (Scenario Yr)'!AD59</f>
        <v>3.313434274119416</v>
      </c>
      <c r="AE30" s="474">
        <f>'3. BL Demand'!AE30+'6. Preferred (Scenario Yr)'!AE59</f>
        <v>3.313434274119416</v>
      </c>
      <c r="AF30" s="474">
        <f>'3. BL Demand'!AF30+'6. Preferred (Scenario Yr)'!AF59</f>
        <v>3.313434274119416</v>
      </c>
      <c r="AG30" s="474">
        <f>'3. BL Demand'!AG30+'6. Preferred (Scenario Yr)'!AG59</f>
        <v>3.313434274119416</v>
      </c>
      <c r="AH30" s="474">
        <f>'3. BL Demand'!AH30+'6. Preferred (Scenario Yr)'!AH59</f>
        <v>3.313434274119416</v>
      </c>
      <c r="AI30" s="474">
        <f>'3. BL Demand'!AI30+'6. Preferred (Scenario Yr)'!AI59</f>
        <v>3.313434274119416</v>
      </c>
      <c r="AJ30" s="916">
        <f>'3. BL Demand'!AJ30+'6. Preferred (Scenario Yr)'!AJ59</f>
        <v>3.313434274119416</v>
      </c>
    </row>
    <row r="31" spans="1:36" ht="15.75" thickBot="1" x14ac:dyDescent="0.25">
      <c r="A31" s="295"/>
      <c r="B31" s="1023"/>
      <c r="C31" s="885" t="s">
        <v>669</v>
      </c>
      <c r="D31" s="921" t="s">
        <v>250</v>
      </c>
      <c r="E31" s="887" t="s">
        <v>632</v>
      </c>
      <c r="F31" s="888" t="s">
        <v>75</v>
      </c>
      <c r="G31" s="888">
        <v>1</v>
      </c>
      <c r="H31" s="906">
        <f>'3. BL Demand'!H31+'6. Preferred (Scenario Yr)'!H35</f>
        <v>0.33721325254555434</v>
      </c>
      <c r="I31" s="951">
        <f>'3. BL Demand'!I31+'6. Preferred (Scenario Yr)'!I35</f>
        <v>0.33721325254555434</v>
      </c>
      <c r="J31" s="951">
        <f>'3. BL Demand'!J31+'6. Preferred (Scenario Yr)'!J35</f>
        <v>0.33721325254555434</v>
      </c>
      <c r="K31" s="951">
        <f>'3. BL Demand'!K31+'6. Preferred (Scenario Yr)'!K35</f>
        <v>0.33721325254555434</v>
      </c>
      <c r="L31" s="952">
        <f>'3. BL Demand'!L31+'6. Preferred (Scenario Yr)'!L35</f>
        <v>0.33721325254555434</v>
      </c>
      <c r="M31" s="952">
        <f>'3. BL Demand'!M31+'6. Preferred (Scenario Yr)'!M35</f>
        <v>0.33721325254555434</v>
      </c>
      <c r="N31" s="952">
        <f>'3. BL Demand'!N31+'6. Preferred (Scenario Yr)'!N35</f>
        <v>0.33721325254555434</v>
      </c>
      <c r="O31" s="952">
        <f>'3. BL Demand'!O31+'6. Preferred (Scenario Yr)'!O35</f>
        <v>0.33721325254555434</v>
      </c>
      <c r="P31" s="952">
        <f>'3. BL Demand'!P31+'6. Preferred (Scenario Yr)'!P35</f>
        <v>0.33721325254555434</v>
      </c>
      <c r="Q31" s="952">
        <f>'3. BL Demand'!Q31+'6. Preferred (Scenario Yr)'!Q35</f>
        <v>0.33721325254555434</v>
      </c>
      <c r="R31" s="952">
        <f>'3. BL Demand'!R31+'6. Preferred (Scenario Yr)'!R35</f>
        <v>0.33721325254555434</v>
      </c>
      <c r="S31" s="952">
        <f>'3. BL Demand'!S31+'6. Preferred (Scenario Yr)'!S35</f>
        <v>0.33721325254555434</v>
      </c>
      <c r="T31" s="952">
        <f>'3. BL Demand'!T31+'6. Preferred (Scenario Yr)'!T35</f>
        <v>0.33721325254555434</v>
      </c>
      <c r="U31" s="952">
        <f>'3. BL Demand'!U31+'6. Preferred (Scenario Yr)'!U35</f>
        <v>0.33721325254555434</v>
      </c>
      <c r="V31" s="952">
        <f>'3. BL Demand'!V31+'6. Preferred (Scenario Yr)'!V35</f>
        <v>0.33721325254555434</v>
      </c>
      <c r="W31" s="952">
        <f>'3. BL Demand'!W31+'6. Preferred (Scenario Yr)'!W35</f>
        <v>0.33721325254555434</v>
      </c>
      <c r="X31" s="952">
        <f>'3. BL Demand'!X31+'6. Preferred (Scenario Yr)'!X35</f>
        <v>0.33721325254555434</v>
      </c>
      <c r="Y31" s="952">
        <f>'3. BL Demand'!Y31+'6. Preferred (Scenario Yr)'!Y35</f>
        <v>0.33721325254555434</v>
      </c>
      <c r="Z31" s="952">
        <f>'3. BL Demand'!Z31+'6. Preferred (Scenario Yr)'!Z35</f>
        <v>0.33721325254555434</v>
      </c>
      <c r="AA31" s="952">
        <f>'3. BL Demand'!AA31+'6. Preferred (Scenario Yr)'!AA35</f>
        <v>0.33721325254555434</v>
      </c>
      <c r="AB31" s="952">
        <f>'3. BL Demand'!AB31+'6. Preferred (Scenario Yr)'!AB35</f>
        <v>0.33721325254555434</v>
      </c>
      <c r="AC31" s="952">
        <f>'3. BL Demand'!AC31+'6. Preferred (Scenario Yr)'!AC35</f>
        <v>0.33721325254555434</v>
      </c>
      <c r="AD31" s="952">
        <f>'3. BL Demand'!AD31+'6. Preferred (Scenario Yr)'!AD35</f>
        <v>0.33721325254555434</v>
      </c>
      <c r="AE31" s="952">
        <f>'3. BL Demand'!AE31+'6. Preferred (Scenario Yr)'!AE35</f>
        <v>0.33721325254555434</v>
      </c>
      <c r="AF31" s="952">
        <f>'3. BL Demand'!AF31+'6. Preferred (Scenario Yr)'!AF35</f>
        <v>0.33721325254555434</v>
      </c>
      <c r="AG31" s="952">
        <f>'3. BL Demand'!AG31+'6. Preferred (Scenario Yr)'!AG35</f>
        <v>0.33721325254555434</v>
      </c>
      <c r="AH31" s="952">
        <f>'3. BL Demand'!AH31+'6. Preferred (Scenario Yr)'!AH35</f>
        <v>0.33721325254555434</v>
      </c>
      <c r="AI31" s="952">
        <f>'3. BL Demand'!AI31+'6. Preferred (Scenario Yr)'!AI35</f>
        <v>0.33721325254555434</v>
      </c>
      <c r="AJ31" s="953">
        <f>'3. BL Demand'!AJ31+'6. Preferred (Scenario Yr)'!AJ35</f>
        <v>0.33721325254555434</v>
      </c>
    </row>
    <row r="32" spans="1:36" ht="15" customHeight="1" x14ac:dyDescent="0.2">
      <c r="A32" s="295"/>
      <c r="B32" s="1024" t="s">
        <v>251</v>
      </c>
      <c r="C32" s="515" t="s">
        <v>670</v>
      </c>
      <c r="D32" s="910" t="s">
        <v>253</v>
      </c>
      <c r="E32" s="890" t="s">
        <v>632</v>
      </c>
      <c r="F32" s="891" t="s">
        <v>75</v>
      </c>
      <c r="G32" s="891">
        <v>2</v>
      </c>
      <c r="H32" s="516">
        <f>'3. BL Demand'!H32+'6. Preferred (Scenario Yr)'!H62</f>
        <v>0.42992184164399938</v>
      </c>
      <c r="I32" s="323">
        <f>'3. BL Demand'!I32+'6. Preferred (Scenario Yr)'!I62</f>
        <v>0.42992184164399938</v>
      </c>
      <c r="J32" s="323">
        <f>'3. BL Demand'!J32+'6. Preferred (Scenario Yr)'!J62</f>
        <v>0.42992184164399938</v>
      </c>
      <c r="K32" s="323">
        <f>'3. BL Demand'!K32+'6. Preferred (Scenario Yr)'!K62</f>
        <v>0.42992184164399938</v>
      </c>
      <c r="L32" s="892">
        <f>'3. BL Demand'!L32+'6. Preferred (Scenario Yr)'!L62</f>
        <v>0.42992184164399938</v>
      </c>
      <c r="M32" s="892">
        <f>'3. BL Demand'!M32+'6. Preferred (Scenario Yr)'!M62</f>
        <v>0.42992184164399938</v>
      </c>
      <c r="N32" s="892">
        <f>'3. BL Demand'!N32+'6. Preferred (Scenario Yr)'!N62</f>
        <v>0.42992184164399938</v>
      </c>
      <c r="O32" s="892">
        <f>'3. BL Demand'!O32+'6. Preferred (Scenario Yr)'!O62</f>
        <v>0.42992184164399938</v>
      </c>
      <c r="P32" s="892">
        <f>'3. BL Demand'!P32+'6. Preferred (Scenario Yr)'!P62</f>
        <v>0.42992184164399938</v>
      </c>
      <c r="Q32" s="892">
        <f>'3. BL Demand'!Q32+'6. Preferred (Scenario Yr)'!Q62</f>
        <v>0.42992184164399938</v>
      </c>
      <c r="R32" s="892">
        <f>'3. BL Demand'!R32+'6. Preferred (Scenario Yr)'!R62</f>
        <v>0.42992184164399938</v>
      </c>
      <c r="S32" s="892">
        <f>'3. BL Demand'!S32+'6. Preferred (Scenario Yr)'!S62</f>
        <v>0.42992184164399938</v>
      </c>
      <c r="T32" s="892">
        <f>'3. BL Demand'!T32+'6. Preferred (Scenario Yr)'!T62</f>
        <v>0.42992184164399938</v>
      </c>
      <c r="U32" s="892">
        <f>'3. BL Demand'!U32+'6. Preferred (Scenario Yr)'!U62</f>
        <v>0.42992184164399938</v>
      </c>
      <c r="V32" s="892">
        <f>'3. BL Demand'!V32+'6. Preferred (Scenario Yr)'!V62</f>
        <v>0.42992184164399938</v>
      </c>
      <c r="W32" s="892">
        <f>'3. BL Demand'!W32+'6. Preferred (Scenario Yr)'!W62</f>
        <v>0.42992184164399938</v>
      </c>
      <c r="X32" s="892">
        <f>'3. BL Demand'!X32+'6. Preferred (Scenario Yr)'!X62</f>
        <v>0.42992184164399938</v>
      </c>
      <c r="Y32" s="892">
        <f>'3. BL Demand'!Y32+'6. Preferred (Scenario Yr)'!Y62</f>
        <v>0.42992184164399938</v>
      </c>
      <c r="Z32" s="892">
        <f>'3. BL Demand'!Z32+'6. Preferred (Scenario Yr)'!Z62</f>
        <v>0.42992184164399938</v>
      </c>
      <c r="AA32" s="892">
        <f>'3. BL Demand'!AA32+'6. Preferred (Scenario Yr)'!AA62</f>
        <v>0.42992184164399938</v>
      </c>
      <c r="AB32" s="892">
        <f>'3. BL Demand'!AB32+'6. Preferred (Scenario Yr)'!AB62</f>
        <v>0.42992184164399938</v>
      </c>
      <c r="AC32" s="892">
        <f>'3. BL Demand'!AC32+'6. Preferred (Scenario Yr)'!AC62</f>
        <v>0.42992184164399938</v>
      </c>
      <c r="AD32" s="892">
        <f>'3. BL Demand'!AD32+'6. Preferred (Scenario Yr)'!AD62</f>
        <v>0.42992184164399938</v>
      </c>
      <c r="AE32" s="892">
        <f>'3. BL Demand'!AE32+'6. Preferred (Scenario Yr)'!AE62</f>
        <v>0.42992184164399938</v>
      </c>
      <c r="AF32" s="892">
        <f>'3. BL Demand'!AF32+'6. Preferred (Scenario Yr)'!AF62</f>
        <v>0.42992184164399938</v>
      </c>
      <c r="AG32" s="892">
        <f>'3. BL Demand'!AG32+'6. Preferred (Scenario Yr)'!AG62</f>
        <v>0.42992184164399938</v>
      </c>
      <c r="AH32" s="892">
        <f>'3. BL Demand'!AH32+'6. Preferred (Scenario Yr)'!AH62</f>
        <v>0.42992184164399938</v>
      </c>
      <c r="AI32" s="892">
        <f>'3. BL Demand'!AI32+'6. Preferred (Scenario Yr)'!AI62</f>
        <v>0.42992184164399938</v>
      </c>
      <c r="AJ32" s="893">
        <f>'3. BL Demand'!AJ32+'6. Preferred (Scenario Yr)'!AJ62</f>
        <v>0.42992184164399938</v>
      </c>
    </row>
    <row r="33" spans="1:36" x14ac:dyDescent="0.2">
      <c r="A33" s="295"/>
      <c r="B33" s="1025"/>
      <c r="C33" s="517" t="s">
        <v>671</v>
      </c>
      <c r="D33" s="524" t="s">
        <v>255</v>
      </c>
      <c r="E33" s="882" t="s">
        <v>632</v>
      </c>
      <c r="F33" s="724" t="s">
        <v>75</v>
      </c>
      <c r="G33" s="724">
        <v>2</v>
      </c>
      <c r="H33" s="518">
        <f>'3. BL Demand'!H33+'6. Preferred (Scenario Yr)'!H65</f>
        <v>1.3049505341469684E-2</v>
      </c>
      <c r="I33" s="322">
        <f>'3. BL Demand'!I33+'6. Preferred (Scenario Yr)'!I65</f>
        <v>1.3049505341469684E-2</v>
      </c>
      <c r="J33" s="322">
        <f>'3. BL Demand'!J33+'6. Preferred (Scenario Yr)'!J65</f>
        <v>1.3049505341469684E-2</v>
      </c>
      <c r="K33" s="322">
        <f>'3. BL Demand'!K33+'6. Preferred (Scenario Yr)'!K65</f>
        <v>1.3049505341469684E-2</v>
      </c>
      <c r="L33" s="475">
        <f>'3. BL Demand'!L33+'6. Preferred (Scenario Yr)'!L65</f>
        <v>1.3049505341469684E-2</v>
      </c>
      <c r="M33" s="475">
        <f>'3. BL Demand'!M33+'6. Preferred (Scenario Yr)'!M65</f>
        <v>1.3049505341469684E-2</v>
      </c>
      <c r="N33" s="475">
        <f>'3. BL Demand'!N33+'6. Preferred (Scenario Yr)'!N65</f>
        <v>1.3049505341469684E-2</v>
      </c>
      <c r="O33" s="475">
        <f>'3. BL Demand'!O33+'6. Preferred (Scenario Yr)'!O65</f>
        <v>1.3049505341469684E-2</v>
      </c>
      <c r="P33" s="475">
        <f>'3. BL Demand'!P33+'6. Preferred (Scenario Yr)'!P65</f>
        <v>1.3049505341469684E-2</v>
      </c>
      <c r="Q33" s="475">
        <f>'3. BL Demand'!Q33+'6. Preferred (Scenario Yr)'!Q65</f>
        <v>1.3049505341469684E-2</v>
      </c>
      <c r="R33" s="475">
        <f>'3. BL Demand'!R33+'6. Preferred (Scenario Yr)'!R65</f>
        <v>1.3049505341469684E-2</v>
      </c>
      <c r="S33" s="475">
        <f>'3. BL Demand'!S33+'6. Preferred (Scenario Yr)'!S65</f>
        <v>1.3049505341469684E-2</v>
      </c>
      <c r="T33" s="475">
        <f>'3. BL Demand'!T33+'6. Preferred (Scenario Yr)'!T65</f>
        <v>1.3049505341469684E-2</v>
      </c>
      <c r="U33" s="475">
        <f>'3. BL Demand'!U33+'6. Preferred (Scenario Yr)'!U65</f>
        <v>1.3049505341469684E-2</v>
      </c>
      <c r="V33" s="475">
        <f>'3. BL Demand'!V33+'6. Preferred (Scenario Yr)'!V65</f>
        <v>1.3049505341469684E-2</v>
      </c>
      <c r="W33" s="475">
        <f>'3. BL Demand'!W33+'6. Preferred (Scenario Yr)'!W65</f>
        <v>1.3049505341469684E-2</v>
      </c>
      <c r="X33" s="475">
        <f>'3. BL Demand'!X33+'6. Preferred (Scenario Yr)'!X65</f>
        <v>1.3049505341469684E-2</v>
      </c>
      <c r="Y33" s="475">
        <f>'3. BL Demand'!Y33+'6. Preferred (Scenario Yr)'!Y65</f>
        <v>1.3049505341469684E-2</v>
      </c>
      <c r="Z33" s="475">
        <f>'3. BL Demand'!Z33+'6. Preferred (Scenario Yr)'!Z65</f>
        <v>1.3049505341469684E-2</v>
      </c>
      <c r="AA33" s="475">
        <f>'3. BL Demand'!AA33+'6. Preferred (Scenario Yr)'!AA65</f>
        <v>1.3049505341469684E-2</v>
      </c>
      <c r="AB33" s="475">
        <f>'3. BL Demand'!AB33+'6. Preferred (Scenario Yr)'!AB65</f>
        <v>1.3049505341469684E-2</v>
      </c>
      <c r="AC33" s="475">
        <f>'3. BL Demand'!AC33+'6. Preferred (Scenario Yr)'!AC65</f>
        <v>1.3049505341469684E-2</v>
      </c>
      <c r="AD33" s="475">
        <f>'3. BL Demand'!AD33+'6. Preferred (Scenario Yr)'!AD65</f>
        <v>1.3049505341469684E-2</v>
      </c>
      <c r="AE33" s="475">
        <f>'3. BL Demand'!AE33+'6. Preferred (Scenario Yr)'!AE65</f>
        <v>1.3049505341469684E-2</v>
      </c>
      <c r="AF33" s="475">
        <f>'3. BL Demand'!AF33+'6. Preferred (Scenario Yr)'!AF65</f>
        <v>1.3049505341469684E-2</v>
      </c>
      <c r="AG33" s="475">
        <f>'3. BL Demand'!AG33+'6. Preferred (Scenario Yr)'!AG65</f>
        <v>1.3049505341469684E-2</v>
      </c>
      <c r="AH33" s="475">
        <f>'3. BL Demand'!AH33+'6. Preferred (Scenario Yr)'!AH65</f>
        <v>1.3049505341469684E-2</v>
      </c>
      <c r="AI33" s="475">
        <f>'3. BL Demand'!AI33+'6. Preferred (Scenario Yr)'!AI65</f>
        <v>1.3049505341469684E-2</v>
      </c>
      <c r="AJ33" s="725">
        <f>'3. BL Demand'!AJ33+'6. Preferred (Scenario Yr)'!AJ65</f>
        <v>1.3049505341469684E-2</v>
      </c>
    </row>
    <row r="34" spans="1:36" x14ac:dyDescent="0.2">
      <c r="A34" s="295"/>
      <c r="B34" s="1025"/>
      <c r="C34" s="517" t="s">
        <v>672</v>
      </c>
      <c r="D34" s="524" t="s">
        <v>257</v>
      </c>
      <c r="E34" s="882" t="s">
        <v>632</v>
      </c>
      <c r="F34" s="724" t="s">
        <v>75</v>
      </c>
      <c r="G34" s="724">
        <v>2</v>
      </c>
      <c r="H34" s="518">
        <f>'3. BL Demand'!H34+'6. Preferred (Scenario Yr)'!H68</f>
        <v>2.535154382889413</v>
      </c>
      <c r="I34" s="322">
        <f>'3. BL Demand'!I34+'6. Preferred (Scenario Yr)'!I68</f>
        <v>2.5871553006411023</v>
      </c>
      <c r="J34" s="322">
        <f>'3. BL Demand'!J34+'6. Preferred (Scenario Yr)'!J68</f>
        <v>2.6391308197334018</v>
      </c>
      <c r="K34" s="322">
        <f>'3. BL Demand'!K34+'6. Preferred (Scenario Yr)'!K68</f>
        <v>2.691080685573962</v>
      </c>
      <c r="L34" s="475">
        <f>'3. BL Demand'!L34+'6. Preferred (Scenario Yr)'!L68</f>
        <v>2.7408588267401899</v>
      </c>
      <c r="M34" s="475">
        <f>'3. BL Demand'!M34+'6. Preferred (Scenario Yr)'!M68</f>
        <v>2.7896667615400745</v>
      </c>
      <c r="N34" s="475">
        <f>'3. BL Demand'!N34+'6. Preferred (Scenario Yr)'!N68</f>
        <v>3.2495250571878107</v>
      </c>
      <c r="O34" s="475">
        <f>'3. BL Demand'!O34+'6. Preferred (Scenario Yr)'!O68</f>
        <v>4.3875690831908729</v>
      </c>
      <c r="P34" s="475">
        <f>'3. BL Demand'!P34+'6. Preferred (Scenario Yr)'!P68</f>
        <v>5.5737475418000653</v>
      </c>
      <c r="Q34" s="475">
        <f>'3. BL Demand'!Q34+'6. Preferred (Scenario Yr)'!Q68</f>
        <v>5.7820731592317447</v>
      </c>
      <c r="R34" s="475">
        <f>'3. BL Demand'!R34+'6. Preferred (Scenario Yr)'!R68</f>
        <v>5.7739827093097524</v>
      </c>
      <c r="S34" s="475">
        <f>'3. BL Demand'!S34+'6. Preferred (Scenario Yr)'!S68</f>
        <v>5.7659557250305333</v>
      </c>
      <c r="T34" s="475">
        <f>'3. BL Demand'!T34+'6. Preferred (Scenario Yr)'!T68</f>
        <v>5.7580416282730305</v>
      </c>
      <c r="U34" s="475">
        <f>'3. BL Demand'!U34+'6. Preferred (Scenario Yr)'!U68</f>
        <v>5.7502131811799817</v>
      </c>
      <c r="V34" s="475">
        <f>'3. BL Demand'!V34+'6. Preferred (Scenario Yr)'!V68</f>
        <v>5.7424420649405548</v>
      </c>
      <c r="W34" s="475">
        <f>'3. BL Demand'!W34+'6. Preferred (Scenario Yr)'!W68</f>
        <v>5.7347803700750104</v>
      </c>
      <c r="X34" s="475">
        <f>'3. BL Demand'!X34+'6. Preferred (Scenario Yr)'!X68</f>
        <v>5.7271982125330494</v>
      </c>
      <c r="Y34" s="475">
        <f>'3. BL Demand'!Y34+'6. Preferred (Scenario Yr)'!Y68</f>
        <v>5.7196956092592099</v>
      </c>
      <c r="Z34" s="475">
        <f>'3. BL Demand'!Z34+'6. Preferred (Scenario Yr)'!Z68</f>
        <v>5.712270990548137</v>
      </c>
      <c r="AA34" s="475">
        <f>'3. BL Demand'!AA34+'6. Preferred (Scenario Yr)'!AA68</f>
        <v>5.7049484609439407</v>
      </c>
      <c r="AB34" s="475">
        <f>'3. BL Demand'!AB34+'6. Preferred (Scenario Yr)'!AB68</f>
        <v>5.6976742130481339</v>
      </c>
      <c r="AC34" s="475">
        <f>'3. BL Demand'!AC34+'6. Preferred (Scenario Yr)'!AC68</f>
        <v>5.6904737629047517</v>
      </c>
      <c r="AD34" s="475">
        <f>'3. BL Demand'!AD34+'6. Preferred (Scenario Yr)'!AD68</f>
        <v>5.6833712143550645</v>
      </c>
      <c r="AE34" s="475">
        <f>'3. BL Demand'!AE34+'6. Preferred (Scenario Yr)'!AE68</f>
        <v>5.6763127596917853</v>
      </c>
      <c r="AF34" s="475">
        <f>'3. BL Demand'!AF34+'6. Preferred (Scenario Yr)'!AF68</f>
        <v>5.6693240890573779</v>
      </c>
      <c r="AG34" s="475">
        <f>'3. BL Demand'!AG34+'6. Preferred (Scenario Yr)'!AG68</f>
        <v>5.6643672879625617</v>
      </c>
      <c r="AH34" s="475">
        <f>'3. BL Demand'!AH34+'6. Preferred (Scenario Yr)'!AH68</f>
        <v>5.6594762406791528</v>
      </c>
      <c r="AI34" s="475">
        <f>'3. BL Demand'!AI34+'6. Preferred (Scenario Yr)'!AI68</f>
        <v>5.6546768114735375</v>
      </c>
      <c r="AJ34" s="725">
        <f>'3. BL Demand'!AJ34+'6. Preferred (Scenario Yr)'!AJ68</f>
        <v>5.6499676041086024</v>
      </c>
    </row>
    <row r="35" spans="1:36" x14ac:dyDescent="0.2">
      <c r="A35" s="295"/>
      <c r="B35" s="1025"/>
      <c r="C35" s="517" t="s">
        <v>673</v>
      </c>
      <c r="D35" s="524" t="s">
        <v>259</v>
      </c>
      <c r="E35" s="882" t="s">
        <v>632</v>
      </c>
      <c r="F35" s="724" t="s">
        <v>75</v>
      </c>
      <c r="G35" s="724">
        <v>2</v>
      </c>
      <c r="H35" s="518">
        <f>'3. BL Demand'!H35+'6. Preferred (Scenario Yr)'!H71</f>
        <v>3.374210756812885</v>
      </c>
      <c r="I35" s="322">
        <f>'3. BL Demand'!I35+'6. Preferred (Scenario Yr)'!I71</f>
        <v>3.3132956897143928</v>
      </c>
      <c r="J35" s="322">
        <f>'3. BL Demand'!J35+'6. Preferred (Scenario Yr)'!J71</f>
        <v>3.252407422909168</v>
      </c>
      <c r="K35" s="322">
        <f>'3. BL Demand'!K35+'6. Preferred (Scenario Yr)'!K71</f>
        <v>3.1915462375448995</v>
      </c>
      <c r="L35" s="475">
        <f>'3. BL Demand'!L35+'6. Preferred (Scenario Yr)'!L71</f>
        <v>3.1330820517408808</v>
      </c>
      <c r="M35" s="475">
        <f>'3. BL Demand'!M35+'6. Preferred (Scenario Yr)'!M71</f>
        <v>3.0756880224206009</v>
      </c>
      <c r="N35" s="475">
        <f>'3. BL Demand'!N35+'6. Preferred (Scenario Yr)'!N71</f>
        <v>2.5643957989801947</v>
      </c>
      <c r="O35" s="475">
        <f>'3. BL Demand'!O35+'6. Preferred (Scenario Yr)'!O71</f>
        <v>1.3041782084275078</v>
      </c>
      <c r="P35" s="475">
        <f>'3. BL Demand'!P35+'6. Preferred (Scenario Yr)'!P71</f>
        <v>0</v>
      </c>
      <c r="Q35" s="475">
        <f>'3. BL Demand'!Q35+'6. Preferred (Scenario Yr)'!Q71</f>
        <v>0</v>
      </c>
      <c r="R35" s="475">
        <f>'3. BL Demand'!R35+'6. Preferred (Scenario Yr)'!R71</f>
        <v>0</v>
      </c>
      <c r="S35" s="475">
        <f>'3. BL Demand'!S35+'6. Preferred (Scenario Yr)'!S71</f>
        <v>0</v>
      </c>
      <c r="T35" s="475">
        <f>'3. BL Demand'!T35+'6. Preferred (Scenario Yr)'!T71</f>
        <v>0</v>
      </c>
      <c r="U35" s="475">
        <f>'3. BL Demand'!U35+'6. Preferred (Scenario Yr)'!U71</f>
        <v>0</v>
      </c>
      <c r="V35" s="475">
        <f>'3. BL Demand'!V35+'6. Preferred (Scenario Yr)'!V71</f>
        <v>0</v>
      </c>
      <c r="W35" s="475">
        <f>'3. BL Demand'!W35+'6. Preferred (Scenario Yr)'!W71</f>
        <v>0</v>
      </c>
      <c r="X35" s="475">
        <f>'3. BL Demand'!X35+'6. Preferred (Scenario Yr)'!X71</f>
        <v>0</v>
      </c>
      <c r="Y35" s="475">
        <f>'3. BL Demand'!Y35+'6. Preferred (Scenario Yr)'!Y71</f>
        <v>0</v>
      </c>
      <c r="Z35" s="475">
        <f>'3. BL Demand'!Z35+'6. Preferred (Scenario Yr)'!Z71</f>
        <v>0</v>
      </c>
      <c r="AA35" s="475">
        <f>'3. BL Demand'!AA35+'6. Preferred (Scenario Yr)'!AA71</f>
        <v>0</v>
      </c>
      <c r="AB35" s="475">
        <f>'3. BL Demand'!AB35+'6. Preferred (Scenario Yr)'!AB71</f>
        <v>0</v>
      </c>
      <c r="AC35" s="475">
        <f>'3. BL Demand'!AC35+'6. Preferred (Scenario Yr)'!AC71</f>
        <v>0</v>
      </c>
      <c r="AD35" s="475">
        <f>'3. BL Demand'!AD35+'6. Preferred (Scenario Yr)'!AD71</f>
        <v>0</v>
      </c>
      <c r="AE35" s="475">
        <f>'3. BL Demand'!AE35+'6. Preferred (Scenario Yr)'!AE71</f>
        <v>0</v>
      </c>
      <c r="AF35" s="475">
        <f>'3. BL Demand'!AF35+'6. Preferred (Scenario Yr)'!AF71</f>
        <v>0</v>
      </c>
      <c r="AG35" s="475">
        <f>'3. BL Demand'!AG35+'6. Preferred (Scenario Yr)'!AG71</f>
        <v>0</v>
      </c>
      <c r="AH35" s="475">
        <f>'3. BL Demand'!AH35+'6. Preferred (Scenario Yr)'!AH71</f>
        <v>0</v>
      </c>
      <c r="AI35" s="475">
        <f>'3. BL Demand'!AI35+'6. Preferred (Scenario Yr)'!AI71</f>
        <v>0</v>
      </c>
      <c r="AJ35" s="725">
        <f>'3. BL Demand'!AJ35+'6. Preferred (Scenario Yr)'!AJ71</f>
        <v>0</v>
      </c>
    </row>
    <row r="36" spans="1:36" x14ac:dyDescent="0.2">
      <c r="A36" s="295"/>
      <c r="B36" s="1025"/>
      <c r="C36" s="517" t="s">
        <v>674</v>
      </c>
      <c r="D36" s="524" t="s">
        <v>261</v>
      </c>
      <c r="E36" s="882" t="s">
        <v>632</v>
      </c>
      <c r="F36" s="724" t="s">
        <v>75</v>
      </c>
      <c r="G36" s="724">
        <v>2</v>
      </c>
      <c r="H36" s="518">
        <f>'3. BL Demand'!H36+'6. Preferred (Scenario Yr)'!H74</f>
        <v>0.42992184164399938</v>
      </c>
      <c r="I36" s="322">
        <f>'3. BL Demand'!I36+'6. Preferred (Scenario Yr)'!I74</f>
        <v>0.42992184164399938</v>
      </c>
      <c r="J36" s="322">
        <f>'3. BL Demand'!J36+'6. Preferred (Scenario Yr)'!J74</f>
        <v>0.42992184164399938</v>
      </c>
      <c r="K36" s="322">
        <f>'3. BL Demand'!K36+'6. Preferred (Scenario Yr)'!K74</f>
        <v>0.42992184164399938</v>
      </c>
      <c r="L36" s="475">
        <f>'3. BL Demand'!L36+'6. Preferred (Scenario Yr)'!L74</f>
        <v>0.42992184164399938</v>
      </c>
      <c r="M36" s="475">
        <f>'3. BL Demand'!M36+'6. Preferred (Scenario Yr)'!M74</f>
        <v>0.42992184164399938</v>
      </c>
      <c r="N36" s="475">
        <f>'3. BL Demand'!N36+'6. Preferred (Scenario Yr)'!N74</f>
        <v>0.42992184164399938</v>
      </c>
      <c r="O36" s="475">
        <f>'3. BL Demand'!O36+'6. Preferred (Scenario Yr)'!O74</f>
        <v>0.42992184164399938</v>
      </c>
      <c r="P36" s="475">
        <f>'3. BL Demand'!P36+'6. Preferred (Scenario Yr)'!P74</f>
        <v>0.42992184164399938</v>
      </c>
      <c r="Q36" s="475">
        <f>'3. BL Demand'!Q36+'6. Preferred (Scenario Yr)'!Q74</f>
        <v>0.42992184164399938</v>
      </c>
      <c r="R36" s="475">
        <f>'3. BL Demand'!R36+'6. Preferred (Scenario Yr)'!R74</f>
        <v>0.42992184164399938</v>
      </c>
      <c r="S36" s="475">
        <f>'3. BL Demand'!S36+'6. Preferred (Scenario Yr)'!S74</f>
        <v>0.42992184164399938</v>
      </c>
      <c r="T36" s="475">
        <f>'3. BL Demand'!T36+'6. Preferred (Scenario Yr)'!T74</f>
        <v>0.42992184164399938</v>
      </c>
      <c r="U36" s="475">
        <f>'3. BL Demand'!U36+'6. Preferred (Scenario Yr)'!U74</f>
        <v>0.42992184164399938</v>
      </c>
      <c r="V36" s="475">
        <f>'3. BL Demand'!V36+'6. Preferred (Scenario Yr)'!V74</f>
        <v>0.42992184164399938</v>
      </c>
      <c r="W36" s="475">
        <f>'3. BL Demand'!W36+'6. Preferred (Scenario Yr)'!W74</f>
        <v>0.42992184164399938</v>
      </c>
      <c r="X36" s="475">
        <f>'3. BL Demand'!X36+'6. Preferred (Scenario Yr)'!X74</f>
        <v>0.42992184164399938</v>
      </c>
      <c r="Y36" s="475">
        <f>'3. BL Demand'!Y36+'6. Preferred (Scenario Yr)'!Y74</f>
        <v>0.42992184164399938</v>
      </c>
      <c r="Z36" s="475">
        <f>'3. BL Demand'!Z36+'6. Preferred (Scenario Yr)'!Z74</f>
        <v>0.42992184164399938</v>
      </c>
      <c r="AA36" s="475">
        <f>'3. BL Demand'!AA36+'6. Preferred (Scenario Yr)'!AA74</f>
        <v>0.42992184164399938</v>
      </c>
      <c r="AB36" s="475">
        <f>'3. BL Demand'!AB36+'6. Preferred (Scenario Yr)'!AB74</f>
        <v>0.42992184164399938</v>
      </c>
      <c r="AC36" s="475">
        <f>'3. BL Demand'!AC36+'6. Preferred (Scenario Yr)'!AC74</f>
        <v>0.42992184164399938</v>
      </c>
      <c r="AD36" s="475">
        <f>'3. BL Demand'!AD36+'6. Preferred (Scenario Yr)'!AD74</f>
        <v>0.42992184164399938</v>
      </c>
      <c r="AE36" s="475">
        <f>'3. BL Demand'!AE36+'6. Preferred (Scenario Yr)'!AE74</f>
        <v>0.42992184164399938</v>
      </c>
      <c r="AF36" s="475">
        <f>'3. BL Demand'!AF36+'6. Preferred (Scenario Yr)'!AF74</f>
        <v>0.42992184164399938</v>
      </c>
      <c r="AG36" s="475">
        <f>'3. BL Demand'!AG36+'6. Preferred (Scenario Yr)'!AG74</f>
        <v>0.42992184164399938</v>
      </c>
      <c r="AH36" s="475">
        <f>'3. BL Demand'!AH36+'6. Preferred (Scenario Yr)'!AH74</f>
        <v>0.42992184164399938</v>
      </c>
      <c r="AI36" s="475">
        <f>'3. BL Demand'!AI36+'6. Preferred (Scenario Yr)'!AI74</f>
        <v>0.42992184164399938</v>
      </c>
      <c r="AJ36" s="725">
        <f>'3. BL Demand'!AJ36+'6. Preferred (Scenario Yr)'!AJ74</f>
        <v>0.42992184164399938</v>
      </c>
    </row>
    <row r="37" spans="1:36" x14ac:dyDescent="0.2">
      <c r="A37" s="295"/>
      <c r="B37" s="1025"/>
      <c r="C37" s="517" t="s">
        <v>675</v>
      </c>
      <c r="D37" s="524" t="s">
        <v>263</v>
      </c>
      <c r="E37" s="882" t="s">
        <v>632</v>
      </c>
      <c r="F37" s="724" t="s">
        <v>75</v>
      </c>
      <c r="G37" s="724">
        <v>2</v>
      </c>
      <c r="H37" s="518">
        <f>'3. BL Demand'!H37+'6. Preferred (Scenario Yr)'!H32</f>
        <v>23.077741671668235</v>
      </c>
      <c r="I37" s="322">
        <f>'3. BL Demand'!I37+'6. Preferred (Scenario Yr)'!I32</f>
        <v>22.936655821015037</v>
      </c>
      <c r="J37" s="322">
        <f>'3. BL Demand'!J37+'6. Preferred (Scenario Yr)'!J32</f>
        <v>22.795568568727962</v>
      </c>
      <c r="K37" s="322">
        <f>'3. BL Demand'!K37+'6. Preferred (Scenario Yr)'!K32</f>
        <v>22.654479888251672</v>
      </c>
      <c r="L37" s="475">
        <f>'3. BL Demand'!L37+'6. Preferred (Scenario Yr)'!L32</f>
        <v>22.663165932889463</v>
      </c>
      <c r="M37" s="475">
        <f>'3. BL Demand'!M37+'6. Preferred (Scenario Yr)'!M32</f>
        <v>22.671752027409855</v>
      </c>
      <c r="N37" s="475">
        <f>'3. BL Demand'!N37+'6. Preferred (Scenario Yr)'!N32</f>
        <v>22.680214748915333</v>
      </c>
      <c r="O37" s="475">
        <f>'3. BL Demand'!O37+'6. Preferred (Scenario Yr)'!O32</f>
        <v>22.688581342279491</v>
      </c>
      <c r="P37" s="475">
        <f>'3. BL Demand'!P37+'6. Preferred (Scenario Yr)'!P32</f>
        <v>22.696853729587474</v>
      </c>
      <c r="Q37" s="475">
        <f>'3. BL Demand'!Q37+'6. Preferred (Scenario Yr)'!Q32</f>
        <v>21.872733652138788</v>
      </c>
      <c r="R37" s="475">
        <f>'3. BL Demand'!R37+'6. Preferred (Scenario Yr)'!R32</f>
        <v>20.998524102060777</v>
      </c>
      <c r="S37" s="475">
        <f>'3. BL Demand'!S37+'6. Preferred (Scenario Yr)'!S32</f>
        <v>20.124251086339996</v>
      </c>
      <c r="T37" s="475">
        <f>'3. BL Demand'!T37+'6. Preferred (Scenario Yr)'!T32</f>
        <v>19.249865183097498</v>
      </c>
      <c r="U37" s="475">
        <f>'3. BL Demand'!U37+'6. Preferred (Scenario Yr)'!U32</f>
        <v>18.375393630190551</v>
      </c>
      <c r="V37" s="475">
        <f>'3. BL Demand'!V37+'6. Preferred (Scenario Yr)'!V32</f>
        <v>17.633209746429976</v>
      </c>
      <c r="W37" s="475">
        <f>'3. BL Demand'!W37+'6. Preferred (Scenario Yr)'!W32</f>
        <v>16.890916441295523</v>
      </c>
      <c r="X37" s="475">
        <f>'3. BL Demand'!X37+'6. Preferred (Scenario Yr)'!X32</f>
        <v>16.148543598837485</v>
      </c>
      <c r="Y37" s="475">
        <f>'3. BL Demand'!Y37+'6. Preferred (Scenario Yr)'!Y32</f>
        <v>15.406091202111323</v>
      </c>
      <c r="Z37" s="475">
        <f>'3. BL Demand'!Z37+'6. Preferred (Scenario Yr)'!Z32</f>
        <v>14.663560820822395</v>
      </c>
      <c r="AA37" s="475">
        <f>'3. BL Demand'!AA37+'6. Preferred (Scenario Yr)'!AA32</f>
        <v>14.245908850426591</v>
      </c>
      <c r="AB37" s="475">
        <f>'3. BL Demand'!AB37+'6. Preferred (Scenario Yr)'!AB32</f>
        <v>13.828208598322396</v>
      </c>
      <c r="AC37" s="475">
        <f>'3. BL Demand'!AC37+'6. Preferred (Scenario Yr)'!AC32</f>
        <v>13.410434548465776</v>
      </c>
      <c r="AD37" s="475">
        <f>'3. BL Demand'!AD37+'6. Preferred (Scenario Yr)'!AD32</f>
        <v>12.992562597015464</v>
      </c>
      <c r="AE37" s="475">
        <f>'3. BL Demand'!AE37+'6. Preferred (Scenario Yr)'!AE32</f>
        <v>12.574646551678748</v>
      </c>
      <c r="AF37" s="475">
        <f>'3. BL Demand'!AF37+'6. Preferred (Scenario Yr)'!AF32</f>
        <v>12.199158172313158</v>
      </c>
      <c r="AG37" s="475">
        <f>'3. BL Demand'!AG37+'6. Preferred (Scenario Yr)'!AG32</f>
        <v>11.821637923407975</v>
      </c>
      <c r="AH37" s="475">
        <f>'3. BL Demand'!AH37+'6. Preferred (Scenario Yr)'!AH32</f>
        <v>11.444051920691386</v>
      </c>
      <c r="AI37" s="475">
        <f>'3. BL Demand'!AI37+'6. Preferred (Scenario Yr)'!AI32</f>
        <v>11.066374299897003</v>
      </c>
      <c r="AJ37" s="725">
        <f>'3. BL Demand'!AJ37+'6. Preferred (Scenario Yr)'!AJ32</f>
        <v>10.688606457261931</v>
      </c>
    </row>
    <row r="38" spans="1:36" x14ac:dyDescent="0.2">
      <c r="A38" s="295"/>
      <c r="B38" s="1025"/>
      <c r="C38" s="517" t="s">
        <v>89</v>
      </c>
      <c r="D38" s="524" t="s">
        <v>264</v>
      </c>
      <c r="E38" s="920" t="s">
        <v>676</v>
      </c>
      <c r="F38" s="724" t="s">
        <v>75</v>
      </c>
      <c r="G38" s="724">
        <v>2</v>
      </c>
      <c r="H38" s="518">
        <f>SUM(H32:H37)</f>
        <v>29.86</v>
      </c>
      <c r="I38" s="322">
        <f t="shared" ref="I38:AJ38" si="7">SUM(I32:I37)</f>
        <v>29.71</v>
      </c>
      <c r="J38" s="322">
        <f t="shared" si="7"/>
        <v>29.560000000000002</v>
      </c>
      <c r="K38" s="322">
        <f t="shared" si="7"/>
        <v>29.410000000000004</v>
      </c>
      <c r="L38" s="475">
        <f t="shared" si="7"/>
        <v>29.410000000000004</v>
      </c>
      <c r="M38" s="475">
        <f t="shared" si="7"/>
        <v>29.41</v>
      </c>
      <c r="N38" s="475">
        <f t="shared" si="7"/>
        <v>29.367028793712805</v>
      </c>
      <c r="O38" s="475">
        <f t="shared" si="7"/>
        <v>29.25322182252734</v>
      </c>
      <c r="P38" s="475">
        <f t="shared" si="7"/>
        <v>29.143494460017006</v>
      </c>
      <c r="Q38" s="475">
        <f t="shared" si="7"/>
        <v>28.527699999999999</v>
      </c>
      <c r="R38" s="475">
        <f t="shared" si="7"/>
        <v>27.645399999999999</v>
      </c>
      <c r="S38" s="475">
        <f t="shared" si="7"/>
        <v>26.763099999999998</v>
      </c>
      <c r="T38" s="475">
        <f t="shared" si="7"/>
        <v>25.880799999999997</v>
      </c>
      <c r="U38" s="475">
        <f t="shared" si="7"/>
        <v>24.9985</v>
      </c>
      <c r="V38" s="475">
        <f t="shared" si="7"/>
        <v>24.248545</v>
      </c>
      <c r="W38" s="475">
        <f t="shared" si="7"/>
        <v>23.49859</v>
      </c>
      <c r="X38" s="475">
        <f t="shared" si="7"/>
        <v>22.748635</v>
      </c>
      <c r="Y38" s="475">
        <f t="shared" si="7"/>
        <v>21.99868</v>
      </c>
      <c r="Z38" s="475">
        <f t="shared" si="7"/>
        <v>21.248725</v>
      </c>
      <c r="AA38" s="475">
        <f t="shared" si="7"/>
        <v>20.823750499999999</v>
      </c>
      <c r="AB38" s="475">
        <f t="shared" si="7"/>
        <v>20.398775999999998</v>
      </c>
      <c r="AC38" s="475">
        <f t="shared" si="7"/>
        <v>19.973801499999997</v>
      </c>
      <c r="AD38" s="475">
        <f t="shared" si="7"/>
        <v>19.548826999999996</v>
      </c>
      <c r="AE38" s="475">
        <f t="shared" si="7"/>
        <v>19.123852500000002</v>
      </c>
      <c r="AF38" s="475">
        <f t="shared" si="7"/>
        <v>18.741375450000003</v>
      </c>
      <c r="AG38" s="475">
        <f t="shared" si="7"/>
        <v>18.358898400000005</v>
      </c>
      <c r="AH38" s="475">
        <f t="shared" si="7"/>
        <v>17.976421350000006</v>
      </c>
      <c r="AI38" s="475">
        <f t="shared" si="7"/>
        <v>17.593944300000008</v>
      </c>
      <c r="AJ38" s="725">
        <f t="shared" si="7"/>
        <v>17.211467250000002</v>
      </c>
    </row>
    <row r="39" spans="1:36" ht="15.75" thickBot="1" x14ac:dyDescent="0.25">
      <c r="A39" s="295"/>
      <c r="B39" s="1026"/>
      <c r="C39" s="885" t="s">
        <v>677</v>
      </c>
      <c r="D39" s="921" t="s">
        <v>264</v>
      </c>
      <c r="E39" s="922" t="s">
        <v>678</v>
      </c>
      <c r="F39" s="888" t="s">
        <v>268</v>
      </c>
      <c r="G39" s="888">
        <v>2</v>
      </c>
      <c r="H39" s="723">
        <f>(H38*1000000)/(H53*1000)</f>
        <v>118.98654443071207</v>
      </c>
      <c r="I39" s="349">
        <f t="shared" ref="I39:AJ39" si="8">(I38*1000000)/(I53*1000)</f>
        <v>117.56966714487872</v>
      </c>
      <c r="J39" s="349">
        <f t="shared" si="8"/>
        <v>116.19950683110497</v>
      </c>
      <c r="K39" s="349">
        <f t="shared" si="8"/>
        <v>114.85968930675122</v>
      </c>
      <c r="L39" s="746">
        <f t="shared" si="8"/>
        <v>114.11494366859701</v>
      </c>
      <c r="M39" s="746">
        <f t="shared" si="8"/>
        <v>113.37656697677264</v>
      </c>
      <c r="N39" s="746">
        <f t="shared" si="8"/>
        <v>112.4730695086443</v>
      </c>
      <c r="O39" s="746">
        <f t="shared" si="8"/>
        <v>111.3176529566054</v>
      </c>
      <c r="P39" s="746">
        <f t="shared" si="8"/>
        <v>110.1941094866316</v>
      </c>
      <c r="Q39" s="746">
        <f t="shared" si="8"/>
        <v>107.15869796033043</v>
      </c>
      <c r="R39" s="746">
        <f t="shared" si="8"/>
        <v>103.17858083326678</v>
      </c>
      <c r="S39" s="746">
        <f t="shared" si="8"/>
        <v>99.252714045313851</v>
      </c>
      <c r="T39" s="746">
        <f t="shared" si="8"/>
        <v>95.384235319599284</v>
      </c>
      <c r="U39" s="746">
        <f t="shared" si="8"/>
        <v>91.568677297154082</v>
      </c>
      <c r="V39" s="746">
        <f t="shared" si="8"/>
        <v>88.302593791567205</v>
      </c>
      <c r="W39" s="746">
        <f t="shared" si="8"/>
        <v>85.041215638947989</v>
      </c>
      <c r="X39" s="746">
        <f t="shared" si="8"/>
        <v>81.820248084360117</v>
      </c>
      <c r="Y39" s="746">
        <f t="shared" si="8"/>
        <v>78.63891750664439</v>
      </c>
      <c r="Z39" s="746">
        <f t="shared" si="8"/>
        <v>75.496470610392677</v>
      </c>
      <c r="AA39" s="746">
        <f t="shared" si="8"/>
        <v>73.539854544050968</v>
      </c>
      <c r="AB39" s="746">
        <f t="shared" si="8"/>
        <v>71.60613134339809</v>
      </c>
      <c r="AC39" s="746">
        <f t="shared" si="8"/>
        <v>69.695683374750232</v>
      </c>
      <c r="AD39" s="746">
        <f t="shared" si="8"/>
        <v>67.808078692525356</v>
      </c>
      <c r="AE39" s="746">
        <f t="shared" si="8"/>
        <v>65.942896331002274</v>
      </c>
      <c r="AF39" s="746">
        <f t="shared" si="8"/>
        <v>64.245407142160659</v>
      </c>
      <c r="AG39" s="746">
        <f t="shared" si="8"/>
        <v>62.567833371010288</v>
      </c>
      <c r="AH39" s="746">
        <f t="shared" si="8"/>
        <v>60.909815308826921</v>
      </c>
      <c r="AI39" s="746">
        <f t="shared" si="8"/>
        <v>59.271002134068617</v>
      </c>
      <c r="AJ39" s="747">
        <f t="shared" si="8"/>
        <v>57.651051631413523</v>
      </c>
    </row>
    <row r="40" spans="1:36" ht="15" customHeight="1" x14ac:dyDescent="0.2">
      <c r="A40" s="296"/>
      <c r="B40" s="1021" t="s">
        <v>269</v>
      </c>
      <c r="C40" s="822" t="s">
        <v>679</v>
      </c>
      <c r="D40" s="828" t="s">
        <v>680</v>
      </c>
      <c r="E40" s="925" t="s">
        <v>272</v>
      </c>
      <c r="F40" s="738" t="s">
        <v>273</v>
      </c>
      <c r="G40" s="738">
        <v>2</v>
      </c>
      <c r="H40" s="516">
        <v>11.771256712328766</v>
      </c>
      <c r="I40" s="323">
        <v>11.817282037727892</v>
      </c>
      <c r="J40" s="323">
        <v>11.863302676062521</v>
      </c>
      <c r="K40" s="323">
        <v>11.909318649094184</v>
      </c>
      <c r="L40" s="477">
        <v>11.95532997839717</v>
      </c>
      <c r="M40" s="477">
        <v>12.001336685360862</v>
      </c>
      <c r="N40" s="477">
        <v>12.047338791192043</v>
      </c>
      <c r="O40" s="477">
        <v>12.093336316917181</v>
      </c>
      <c r="P40" s="477">
        <v>12.139329283384642</v>
      </c>
      <c r="Q40" s="477">
        <v>12.18531771126691</v>
      </c>
      <c r="R40" s="477">
        <v>12.231301621062725</v>
      </c>
      <c r="S40" s="477">
        <v>12.277281033099232</v>
      </c>
      <c r="T40" s="477">
        <v>12.323255967534065</v>
      </c>
      <c r="U40" s="477">
        <v>12.369226444357402</v>
      </c>
      <c r="V40" s="477">
        <v>12.415192483394</v>
      </c>
      <c r="W40" s="477">
        <v>12.46115410430518</v>
      </c>
      <c r="X40" s="477">
        <v>12.507111326590801</v>
      </c>
      <c r="Y40" s="477">
        <v>12.553064169591183</v>
      </c>
      <c r="Z40" s="477">
        <v>12.599012652489019</v>
      </c>
      <c r="AA40" s="477">
        <v>12.644956794311234</v>
      </c>
      <c r="AB40" s="477">
        <v>12.690896613930837</v>
      </c>
      <c r="AC40" s="477">
        <v>12.736832130068731</v>
      </c>
      <c r="AD40" s="477">
        <v>12.782763361295501</v>
      </c>
      <c r="AE40" s="477">
        <v>12.828690326033177</v>
      </c>
      <c r="AF40" s="477">
        <v>12.874613042556957</v>
      </c>
      <c r="AG40" s="477">
        <v>12.920531528996918</v>
      </c>
      <c r="AH40" s="477">
        <v>12.966445803339695</v>
      </c>
      <c r="AI40" s="477">
        <v>13.012355883430129</v>
      </c>
      <c r="AJ40" s="478">
        <v>13.058261786972912</v>
      </c>
    </row>
    <row r="41" spans="1:36" x14ac:dyDescent="0.2">
      <c r="A41" s="296"/>
      <c r="B41" s="1027"/>
      <c r="C41" s="824" t="s">
        <v>681</v>
      </c>
      <c r="D41" s="826" t="s">
        <v>682</v>
      </c>
      <c r="E41" s="737" t="s">
        <v>272</v>
      </c>
      <c r="F41" s="739" t="s">
        <v>273</v>
      </c>
      <c r="G41" s="739">
        <v>2</v>
      </c>
      <c r="H41" s="518">
        <v>0.49182383561643839</v>
      </c>
      <c r="I41" s="814">
        <v>0.4837070059675761</v>
      </c>
      <c r="J41" s="814">
        <v>0.47559017631871381</v>
      </c>
      <c r="K41" s="814">
        <v>0.46747334666985152</v>
      </c>
      <c r="L41" s="455">
        <v>0.45935651702098929</v>
      </c>
      <c r="M41" s="455">
        <v>0.451239687372127</v>
      </c>
      <c r="N41" s="455">
        <v>0.44312285772326471</v>
      </c>
      <c r="O41" s="455">
        <v>0.43500602807440242</v>
      </c>
      <c r="P41" s="455">
        <v>0.42688919842554013</v>
      </c>
      <c r="Q41" s="455">
        <v>0.41877236877667784</v>
      </c>
      <c r="R41" s="455">
        <v>0.41065553912781561</v>
      </c>
      <c r="S41" s="455">
        <v>0.40253870947895332</v>
      </c>
      <c r="T41" s="455">
        <v>0.39442187983009103</v>
      </c>
      <c r="U41" s="455">
        <v>0.38630505018122874</v>
      </c>
      <c r="V41" s="455">
        <v>0.37818822053236645</v>
      </c>
      <c r="W41" s="455">
        <v>0.37007139088350421</v>
      </c>
      <c r="X41" s="455">
        <v>0.36195456123464192</v>
      </c>
      <c r="Y41" s="455">
        <v>0.35383773158577964</v>
      </c>
      <c r="Z41" s="455">
        <v>0.34572090193691735</v>
      </c>
      <c r="AA41" s="455">
        <v>0.33760407228805506</v>
      </c>
      <c r="AB41" s="455">
        <v>0.32948724263919282</v>
      </c>
      <c r="AC41" s="455">
        <v>0.32137041299033053</v>
      </c>
      <c r="AD41" s="455">
        <v>0.31325358334146824</v>
      </c>
      <c r="AE41" s="455">
        <v>0.30513675369260596</v>
      </c>
      <c r="AF41" s="455">
        <v>0.29701992404374367</v>
      </c>
      <c r="AG41" s="455">
        <v>0.28890309439488143</v>
      </c>
      <c r="AH41" s="455">
        <v>0.28078626474601914</v>
      </c>
      <c r="AI41" s="455">
        <v>0.27266943509715691</v>
      </c>
      <c r="AJ41" s="479">
        <v>0.26455260544829468</v>
      </c>
    </row>
    <row r="42" spans="1:36" x14ac:dyDescent="0.2">
      <c r="A42" s="217"/>
      <c r="B42" s="1027"/>
      <c r="C42" s="824" t="s">
        <v>683</v>
      </c>
      <c r="D42" s="826" t="s">
        <v>277</v>
      </c>
      <c r="E42" s="737" t="s">
        <v>278</v>
      </c>
      <c r="F42" s="739" t="s">
        <v>273</v>
      </c>
      <c r="G42" s="739">
        <v>2</v>
      </c>
      <c r="H42" s="518">
        <v>3.4993228767123288</v>
      </c>
      <c r="I42" s="814">
        <v>3.4993228767123288</v>
      </c>
      <c r="J42" s="814">
        <v>3.4993228767123288</v>
      </c>
      <c r="K42" s="814">
        <v>3.4993228767123288</v>
      </c>
      <c r="L42" s="455">
        <v>3.4993228767123288</v>
      </c>
      <c r="M42" s="455">
        <v>3.4993228767123288</v>
      </c>
      <c r="N42" s="455">
        <v>3.4993228767123288</v>
      </c>
      <c r="O42" s="455">
        <v>3.4993228767123288</v>
      </c>
      <c r="P42" s="455">
        <v>3.4993228767123288</v>
      </c>
      <c r="Q42" s="455">
        <v>3.4993228767123288</v>
      </c>
      <c r="R42" s="455">
        <v>3.4993228767123288</v>
      </c>
      <c r="S42" s="455">
        <v>3.4993228767123288</v>
      </c>
      <c r="T42" s="455">
        <v>3.4993228767123288</v>
      </c>
      <c r="U42" s="455">
        <v>3.4993228767123288</v>
      </c>
      <c r="V42" s="455">
        <v>3.4993228767123288</v>
      </c>
      <c r="W42" s="455">
        <v>3.4993228767123288</v>
      </c>
      <c r="X42" s="455">
        <v>3.4993228767123288</v>
      </c>
      <c r="Y42" s="455">
        <v>3.4993228767123288</v>
      </c>
      <c r="Z42" s="455">
        <v>3.4993228767123288</v>
      </c>
      <c r="AA42" s="455">
        <v>3.4993228767123288</v>
      </c>
      <c r="AB42" s="455">
        <v>3.4993228767123288</v>
      </c>
      <c r="AC42" s="455">
        <v>3.4993228767123288</v>
      </c>
      <c r="AD42" s="455">
        <v>3.4993228767123288</v>
      </c>
      <c r="AE42" s="455">
        <v>3.4993228767123288</v>
      </c>
      <c r="AF42" s="455">
        <v>3.4993228767123288</v>
      </c>
      <c r="AG42" s="455">
        <v>3.4993228767123288</v>
      </c>
      <c r="AH42" s="455">
        <v>3.4993228767123288</v>
      </c>
      <c r="AI42" s="455">
        <v>3.4993228767123288</v>
      </c>
      <c r="AJ42" s="479">
        <v>3.4993228767123288</v>
      </c>
    </row>
    <row r="43" spans="1:36" ht="38.25" x14ac:dyDescent="0.25">
      <c r="A43" s="297"/>
      <c r="B43" s="1027"/>
      <c r="C43" s="954" t="s">
        <v>684</v>
      </c>
      <c r="D43" s="955" t="s">
        <v>685</v>
      </c>
      <c r="E43" s="882" t="s">
        <v>686</v>
      </c>
      <c r="F43" s="489" t="s">
        <v>273</v>
      </c>
      <c r="G43" s="956">
        <v>2</v>
      </c>
      <c r="H43" s="518">
        <f>'3. BL Demand'!H43</f>
        <v>98.380462739726028</v>
      </c>
      <c r="I43" s="814">
        <f>H43+SUM(I44:I49)</f>
        <v>102.35247215104941</v>
      </c>
      <c r="J43" s="814">
        <f>I43+SUM(J44:J49)</f>
        <v>106.26139873585944</v>
      </c>
      <c r="K43" s="814">
        <f>J43+SUM(K44:K49)</f>
        <v>110.13963684593431</v>
      </c>
      <c r="L43" s="475">
        <f>K43+SUM(L44:L49)</f>
        <v>113.93631759921756</v>
      </c>
      <c r="M43" s="475">
        <f t="shared" ref="M43:AJ43" si="9">L43+SUM(M44:M49)</f>
        <v>117.69865470229192</v>
      </c>
      <c r="N43" s="475">
        <f t="shared" si="9"/>
        <v>138.29492248375755</v>
      </c>
      <c r="O43" s="475">
        <f t="shared" si="9"/>
        <v>186.58574820193226</v>
      </c>
      <c r="P43" s="475">
        <f t="shared" si="9"/>
        <v>236.04996309003886</v>
      </c>
      <c r="Q43" s="475">
        <f t="shared" si="9"/>
        <v>237.75710570826669</v>
      </c>
      <c r="R43" s="475">
        <f t="shared" si="9"/>
        <v>239.43745853778825</v>
      </c>
      <c r="S43" s="475">
        <f t="shared" si="9"/>
        <v>241.10822947247942</v>
      </c>
      <c r="T43" s="475">
        <f t="shared" si="9"/>
        <v>242.75639336015598</v>
      </c>
      <c r="U43" s="475">
        <f t="shared" si="9"/>
        <v>244.38923301511772</v>
      </c>
      <c r="V43" s="475">
        <f t="shared" si="9"/>
        <v>245.95603376144305</v>
      </c>
      <c r="W43" s="475">
        <f t="shared" si="9"/>
        <v>247.63081205732476</v>
      </c>
      <c r="X43" s="475">
        <f t="shared" si="9"/>
        <v>249.30480714549105</v>
      </c>
      <c r="Y43" s="475">
        <f t="shared" si="9"/>
        <v>250.97803522726659</v>
      </c>
      <c r="Z43" s="475">
        <f t="shared" si="9"/>
        <v>252.65051206018506</v>
      </c>
      <c r="AA43" s="475">
        <f t="shared" si="9"/>
        <v>254.32225297308125</v>
      </c>
      <c r="AB43" s="475">
        <f t="shared" si="9"/>
        <v>255.99634985933471</v>
      </c>
      <c r="AC43" s="475">
        <f t="shared" si="9"/>
        <v>257.66973921204988</v>
      </c>
      <c r="AD43" s="475">
        <f t="shared" si="9"/>
        <v>259.34243520400219</v>
      </c>
      <c r="AE43" s="475">
        <f t="shared" si="9"/>
        <v>261.01445163194683</v>
      </c>
      <c r="AF43" s="475">
        <f t="shared" si="9"/>
        <v>262.6858019290064</v>
      </c>
      <c r="AG43" s="475">
        <f t="shared" si="9"/>
        <v>264.35649917657361</v>
      </c>
      <c r="AH43" s="475">
        <f t="shared" si="9"/>
        <v>266.02655611574716</v>
      </c>
      <c r="AI43" s="475">
        <f t="shared" si="9"/>
        <v>267.69598515832644</v>
      </c>
      <c r="AJ43" s="725">
        <f t="shared" si="9"/>
        <v>269.36479839738161</v>
      </c>
    </row>
    <row r="44" spans="1:36" x14ac:dyDescent="0.2">
      <c r="A44" s="219"/>
      <c r="B44" s="1027"/>
      <c r="C44" s="824" t="s">
        <v>687</v>
      </c>
      <c r="D44" s="957" t="s">
        <v>688</v>
      </c>
      <c r="E44" s="737" t="s">
        <v>284</v>
      </c>
      <c r="F44" s="739" t="s">
        <v>273</v>
      </c>
      <c r="G44" s="739">
        <v>2</v>
      </c>
      <c r="H44" s="518">
        <v>1.8356238436479766</v>
      </c>
      <c r="I44" s="814">
        <v>1.8315714727772612</v>
      </c>
      <c r="J44" s="814">
        <v>1.7700215878750456</v>
      </c>
      <c r="K44" s="814">
        <v>1.7408606355796501</v>
      </c>
      <c r="L44" s="455">
        <v>1.7486538217031367</v>
      </c>
      <c r="M44" s="455">
        <v>1.7542712982639332</v>
      </c>
      <c r="N44" s="455">
        <v>1.7757569239951245</v>
      </c>
      <c r="O44" s="455">
        <v>1.7601375784398661</v>
      </c>
      <c r="P44" s="455">
        <v>1.7544243167113709</v>
      </c>
      <c r="Q44" s="455">
        <v>1.7528140377931214</v>
      </c>
      <c r="R44" s="455">
        <v>1.7254046866914106</v>
      </c>
      <c r="S44" s="455">
        <v>1.7151936487978274</v>
      </c>
      <c r="T44" s="455">
        <v>1.6920062484730296</v>
      </c>
      <c r="U44" s="455">
        <v>1.6761073081621034</v>
      </c>
      <c r="V44" s="455">
        <v>1.6096483174271781</v>
      </c>
      <c r="W44" s="455">
        <v>1.7167577674116183</v>
      </c>
      <c r="X44" s="455">
        <v>1.7153916191888421</v>
      </c>
      <c r="Y44" s="455">
        <v>1.7140537309162465</v>
      </c>
      <c r="Z44" s="455">
        <v>1.7127433284896105</v>
      </c>
      <c r="AA44" s="455">
        <v>1.7114596641300959</v>
      </c>
      <c r="AB44" s="455">
        <v>1.7132682010818754</v>
      </c>
      <c r="AC44" s="455">
        <v>1.7120340512302501</v>
      </c>
      <c r="AD44" s="455">
        <v>1.7108246229327924</v>
      </c>
      <c r="AE44" s="455">
        <v>1.7096392602976993</v>
      </c>
      <c r="AF44" s="455">
        <v>1.7084773290417143</v>
      </c>
      <c r="AG44" s="455">
        <v>1.707338215641903</v>
      </c>
      <c r="AH44" s="455">
        <v>1.7062213265245956</v>
      </c>
      <c r="AI44" s="455">
        <v>1.7051260872933198</v>
      </c>
      <c r="AJ44" s="479">
        <v>1.7040519419886915</v>
      </c>
    </row>
    <row r="45" spans="1:36" x14ac:dyDescent="0.2">
      <c r="A45" s="219"/>
      <c r="B45" s="1027"/>
      <c r="C45" s="824" t="s">
        <v>689</v>
      </c>
      <c r="D45" s="957" t="s">
        <v>286</v>
      </c>
      <c r="E45" s="737" t="s">
        <v>287</v>
      </c>
      <c r="F45" s="739" t="s">
        <v>273</v>
      </c>
      <c r="G45" s="739">
        <v>2</v>
      </c>
      <c r="H45" s="518">
        <v>2.2450000000000001</v>
      </c>
      <c r="I45" s="814">
        <v>2.1920653231905742</v>
      </c>
      <c r="J45" s="814">
        <v>2.1897234830527759</v>
      </c>
      <c r="K45" s="814">
        <v>2.1874242019401788</v>
      </c>
      <c r="L45" s="455">
        <v>2.0973049261764829</v>
      </c>
      <c r="M45" s="455">
        <v>2.0565888091782765</v>
      </c>
      <c r="N45" s="455">
        <v>2.0167027871825067</v>
      </c>
      <c r="O45" s="455">
        <v>1.6771362902570073</v>
      </c>
      <c r="P45" s="455">
        <v>0.84419086124036768</v>
      </c>
      <c r="Q45" s="455">
        <v>0</v>
      </c>
      <c r="R45" s="455">
        <v>0</v>
      </c>
      <c r="S45" s="455">
        <v>0</v>
      </c>
      <c r="T45" s="455">
        <v>0</v>
      </c>
      <c r="U45" s="455">
        <v>0</v>
      </c>
      <c r="V45" s="455">
        <v>0</v>
      </c>
      <c r="W45" s="455">
        <v>0</v>
      </c>
      <c r="X45" s="455">
        <v>0</v>
      </c>
      <c r="Y45" s="455">
        <v>0</v>
      </c>
      <c r="Z45" s="455">
        <v>0</v>
      </c>
      <c r="AA45" s="455">
        <v>0</v>
      </c>
      <c r="AB45" s="455">
        <v>0</v>
      </c>
      <c r="AC45" s="455">
        <v>0</v>
      </c>
      <c r="AD45" s="455">
        <v>0</v>
      </c>
      <c r="AE45" s="455">
        <v>0</v>
      </c>
      <c r="AF45" s="455">
        <v>0</v>
      </c>
      <c r="AG45" s="455">
        <v>0</v>
      </c>
      <c r="AH45" s="455">
        <v>0</v>
      </c>
      <c r="AI45" s="455">
        <v>0</v>
      </c>
      <c r="AJ45" s="479">
        <v>0</v>
      </c>
    </row>
    <row r="46" spans="1:36" x14ac:dyDescent="0.2">
      <c r="A46" s="219"/>
      <c r="B46" s="1027"/>
      <c r="C46" s="824" t="s">
        <v>690</v>
      </c>
      <c r="D46" s="826" t="s">
        <v>289</v>
      </c>
      <c r="E46" s="737" t="s">
        <v>290</v>
      </c>
      <c r="F46" s="739" t="s">
        <v>273</v>
      </c>
      <c r="G46" s="739">
        <v>2</v>
      </c>
      <c r="H46" s="518">
        <v>0</v>
      </c>
      <c r="I46" s="814">
        <v>0</v>
      </c>
      <c r="J46" s="814">
        <v>0</v>
      </c>
      <c r="K46" s="814">
        <v>0</v>
      </c>
      <c r="L46" s="455">
        <v>0</v>
      </c>
      <c r="M46" s="455">
        <v>0</v>
      </c>
      <c r="N46" s="455">
        <v>16.851568306820557</v>
      </c>
      <c r="O46" s="455">
        <v>44.900607142636844</v>
      </c>
      <c r="P46" s="455">
        <v>46.911957866140689</v>
      </c>
      <c r="Q46" s="455">
        <v>0</v>
      </c>
      <c r="R46" s="455">
        <v>0</v>
      </c>
      <c r="S46" s="455">
        <v>0</v>
      </c>
      <c r="T46" s="455">
        <v>0</v>
      </c>
      <c r="U46" s="455">
        <v>0</v>
      </c>
      <c r="V46" s="455">
        <v>0</v>
      </c>
      <c r="W46" s="455">
        <v>0</v>
      </c>
      <c r="X46" s="455">
        <v>0</v>
      </c>
      <c r="Y46" s="455">
        <v>0</v>
      </c>
      <c r="Z46" s="455">
        <v>0</v>
      </c>
      <c r="AA46" s="455">
        <v>0</v>
      </c>
      <c r="AB46" s="455">
        <v>0</v>
      </c>
      <c r="AC46" s="455">
        <v>0</v>
      </c>
      <c r="AD46" s="455">
        <v>0</v>
      </c>
      <c r="AE46" s="455">
        <v>0</v>
      </c>
      <c r="AF46" s="455">
        <v>0</v>
      </c>
      <c r="AG46" s="455">
        <v>0</v>
      </c>
      <c r="AH46" s="455">
        <v>0</v>
      </c>
      <c r="AI46" s="455">
        <v>0</v>
      </c>
      <c r="AJ46" s="479">
        <v>0</v>
      </c>
    </row>
    <row r="47" spans="1:36" x14ac:dyDescent="0.2">
      <c r="A47" s="219"/>
      <c r="B47" s="1027"/>
      <c r="C47" s="824" t="s">
        <v>691</v>
      </c>
      <c r="D47" s="826" t="s">
        <v>292</v>
      </c>
      <c r="E47" s="737" t="s">
        <v>293</v>
      </c>
      <c r="F47" s="739" t="s">
        <v>273</v>
      </c>
      <c r="G47" s="739">
        <v>2</v>
      </c>
      <c r="H47" s="518">
        <v>0</v>
      </c>
      <c r="I47" s="814">
        <v>0</v>
      </c>
      <c r="J47" s="814">
        <v>0</v>
      </c>
      <c r="K47" s="814">
        <v>0</v>
      </c>
      <c r="L47" s="455">
        <v>0</v>
      </c>
      <c r="M47" s="455">
        <v>0</v>
      </c>
      <c r="N47" s="455">
        <v>0</v>
      </c>
      <c r="O47" s="455">
        <v>0</v>
      </c>
      <c r="P47" s="455">
        <v>0</v>
      </c>
      <c r="Q47" s="455">
        <v>0</v>
      </c>
      <c r="R47" s="455">
        <v>0</v>
      </c>
      <c r="S47" s="455">
        <v>0</v>
      </c>
      <c r="T47" s="455">
        <v>0</v>
      </c>
      <c r="U47" s="455">
        <v>0</v>
      </c>
      <c r="V47" s="455">
        <v>0</v>
      </c>
      <c r="W47" s="455">
        <v>0</v>
      </c>
      <c r="X47" s="455">
        <v>0</v>
      </c>
      <c r="Y47" s="455">
        <v>0</v>
      </c>
      <c r="Z47" s="455">
        <v>0</v>
      </c>
      <c r="AA47" s="455">
        <v>0</v>
      </c>
      <c r="AB47" s="455">
        <v>0</v>
      </c>
      <c r="AC47" s="455">
        <v>0</v>
      </c>
      <c r="AD47" s="455">
        <v>0</v>
      </c>
      <c r="AE47" s="455">
        <v>0</v>
      </c>
      <c r="AF47" s="455">
        <v>0</v>
      </c>
      <c r="AG47" s="455">
        <v>0</v>
      </c>
      <c r="AH47" s="455">
        <v>0</v>
      </c>
      <c r="AI47" s="455">
        <v>0</v>
      </c>
      <c r="AJ47" s="479">
        <v>0</v>
      </c>
    </row>
    <row r="48" spans="1:36" x14ac:dyDescent="0.2">
      <c r="A48" s="219"/>
      <c r="B48" s="1027"/>
      <c r="C48" s="824" t="s">
        <v>692</v>
      </c>
      <c r="D48" s="826" t="s">
        <v>693</v>
      </c>
      <c r="E48" s="737" t="s">
        <v>296</v>
      </c>
      <c r="F48" s="739" t="s">
        <v>273</v>
      </c>
      <c r="G48" s="739">
        <v>2</v>
      </c>
      <c r="H48" s="518">
        <v>0</v>
      </c>
      <c r="I48" s="814">
        <v>0</v>
      </c>
      <c r="J48" s="814">
        <v>0</v>
      </c>
      <c r="K48" s="814">
        <v>0</v>
      </c>
      <c r="L48" s="455">
        <v>0</v>
      </c>
      <c r="M48" s="455">
        <v>0</v>
      </c>
      <c r="N48" s="455">
        <v>0</v>
      </c>
      <c r="O48" s="455">
        <v>0</v>
      </c>
      <c r="P48" s="455">
        <v>0</v>
      </c>
      <c r="Q48" s="455">
        <v>0</v>
      </c>
      <c r="R48" s="455">
        <v>0</v>
      </c>
      <c r="S48" s="455">
        <v>0</v>
      </c>
      <c r="T48" s="455">
        <v>0</v>
      </c>
      <c r="U48" s="455">
        <v>0</v>
      </c>
      <c r="V48" s="455">
        <v>0</v>
      </c>
      <c r="W48" s="455">
        <v>0</v>
      </c>
      <c r="X48" s="455">
        <v>0</v>
      </c>
      <c r="Y48" s="455">
        <v>0</v>
      </c>
      <c r="Z48" s="455">
        <v>0</v>
      </c>
      <c r="AA48" s="455">
        <v>0</v>
      </c>
      <c r="AB48" s="455">
        <v>0</v>
      </c>
      <c r="AC48" s="455">
        <v>0</v>
      </c>
      <c r="AD48" s="455">
        <v>0</v>
      </c>
      <c r="AE48" s="455">
        <v>0</v>
      </c>
      <c r="AF48" s="455">
        <v>0</v>
      </c>
      <c r="AG48" s="455">
        <v>0</v>
      </c>
      <c r="AH48" s="455">
        <v>0</v>
      </c>
      <c r="AI48" s="455">
        <v>0</v>
      </c>
      <c r="AJ48" s="479">
        <v>0</v>
      </c>
    </row>
    <row r="49" spans="1:36" x14ac:dyDescent="0.2">
      <c r="A49" s="219"/>
      <c r="B49" s="1027"/>
      <c r="C49" s="824" t="s">
        <v>694</v>
      </c>
      <c r="D49" s="826" t="s">
        <v>298</v>
      </c>
      <c r="E49" s="737" t="s">
        <v>299</v>
      </c>
      <c r="F49" s="739" t="s">
        <v>273</v>
      </c>
      <c r="G49" s="739">
        <v>2</v>
      </c>
      <c r="H49" s="518">
        <v>0</v>
      </c>
      <c r="I49" s="814">
        <v>-5.162738464445283E-2</v>
      </c>
      <c r="J49" s="814">
        <v>-5.0818486117786964E-2</v>
      </c>
      <c r="K49" s="814">
        <v>-5.0046727444962018E-2</v>
      </c>
      <c r="L49" s="455">
        <v>-4.9277994596370264E-2</v>
      </c>
      <c r="M49" s="455">
        <v>-4.8523004367845714E-2</v>
      </c>
      <c r="N49" s="455">
        <v>-4.7760236532572893E-2</v>
      </c>
      <c r="O49" s="455">
        <v>-4.7055293158991846E-2</v>
      </c>
      <c r="P49" s="455">
        <v>-4.6358155985828486E-2</v>
      </c>
      <c r="Q49" s="455">
        <v>-4.5671419565274846E-2</v>
      </c>
      <c r="R49" s="455">
        <v>-4.5051857169863069E-2</v>
      </c>
      <c r="S49" s="455">
        <v>-4.4422714106651259E-2</v>
      </c>
      <c r="T49" s="455">
        <v>-4.3842360796465071E-2</v>
      </c>
      <c r="U49" s="455">
        <v>-4.3267653200353376E-2</v>
      </c>
      <c r="V49" s="455">
        <v>-4.2847571101840003E-2</v>
      </c>
      <c r="W49" s="455">
        <v>-4.1979471529906734E-2</v>
      </c>
      <c r="X49" s="455">
        <v>-4.1396531022546694E-2</v>
      </c>
      <c r="Y49" s="455">
        <v>-4.0825649140722814E-2</v>
      </c>
      <c r="Z49" s="455">
        <v>-4.0266495571122503E-2</v>
      </c>
      <c r="AA49" s="455">
        <v>-3.9718751233915099E-2</v>
      </c>
      <c r="AB49" s="455">
        <v>-3.9171314828403407E-2</v>
      </c>
      <c r="AC49" s="455">
        <v>-3.8644698515083294E-2</v>
      </c>
      <c r="AD49" s="455">
        <v>-3.8128630980485467E-2</v>
      </c>
      <c r="AE49" s="455">
        <v>-3.7622832353081323E-2</v>
      </c>
      <c r="AF49" s="455">
        <v>-3.7127031982134212E-2</v>
      </c>
      <c r="AG49" s="455">
        <v>-3.6640968074716514E-2</v>
      </c>
      <c r="AH49" s="455">
        <v>-3.6164387351062033E-2</v>
      </c>
      <c r="AI49" s="455">
        <v>-3.5697044714019285E-2</v>
      </c>
      <c r="AJ49" s="479">
        <v>-3.5238702933536842E-2</v>
      </c>
    </row>
    <row r="50" spans="1:36" x14ac:dyDescent="0.2">
      <c r="A50" s="219"/>
      <c r="B50" s="1027"/>
      <c r="C50" s="824" t="s">
        <v>695</v>
      </c>
      <c r="D50" s="826" t="s">
        <v>301</v>
      </c>
      <c r="E50" s="737" t="s">
        <v>278</v>
      </c>
      <c r="F50" s="739" t="s">
        <v>273</v>
      </c>
      <c r="G50" s="739">
        <v>2</v>
      </c>
      <c r="H50" s="518">
        <v>4.5217331506849314</v>
      </c>
      <c r="I50" s="814">
        <v>4.5217331506849314</v>
      </c>
      <c r="J50" s="814">
        <v>4.5217331506849314</v>
      </c>
      <c r="K50" s="814">
        <v>4.5217331506849314</v>
      </c>
      <c r="L50" s="455">
        <v>4.5217331506849314</v>
      </c>
      <c r="M50" s="455">
        <v>4.5217331506849314</v>
      </c>
      <c r="N50" s="455">
        <v>4.5217331506849314</v>
      </c>
      <c r="O50" s="455">
        <v>4.5217331506849314</v>
      </c>
      <c r="P50" s="455">
        <v>12.358654794520547</v>
      </c>
      <c r="Q50" s="455">
        <v>12.358654794520547</v>
      </c>
      <c r="R50" s="455">
        <v>12.358654794520547</v>
      </c>
      <c r="S50" s="455">
        <v>12.358654794520547</v>
      </c>
      <c r="T50" s="455">
        <v>12.358654794520547</v>
      </c>
      <c r="U50" s="455">
        <v>12.358654794520547</v>
      </c>
      <c r="V50" s="455">
        <v>12.358654794520547</v>
      </c>
      <c r="W50" s="455">
        <v>12.358654794520547</v>
      </c>
      <c r="X50" s="455">
        <v>12.358654794520547</v>
      </c>
      <c r="Y50" s="455">
        <v>12.358654794520547</v>
      </c>
      <c r="Z50" s="455">
        <v>12.358654794520547</v>
      </c>
      <c r="AA50" s="455">
        <v>12.358654794520547</v>
      </c>
      <c r="AB50" s="455">
        <v>12.358654794520547</v>
      </c>
      <c r="AC50" s="455">
        <v>12.358654794520547</v>
      </c>
      <c r="AD50" s="455">
        <v>12.358654794520547</v>
      </c>
      <c r="AE50" s="455">
        <v>12.358654794520547</v>
      </c>
      <c r="AF50" s="455">
        <v>12.358654794520547</v>
      </c>
      <c r="AG50" s="455">
        <v>12.358654794520547</v>
      </c>
      <c r="AH50" s="455">
        <v>12.358654794520547</v>
      </c>
      <c r="AI50" s="455">
        <v>12.358654794520547</v>
      </c>
      <c r="AJ50" s="479">
        <v>12.358654794520547</v>
      </c>
    </row>
    <row r="51" spans="1:36" x14ac:dyDescent="0.2">
      <c r="A51" s="219"/>
      <c r="B51" s="1027"/>
      <c r="C51" s="824" t="s">
        <v>696</v>
      </c>
      <c r="D51" s="826" t="s">
        <v>303</v>
      </c>
      <c r="E51" s="737" t="s">
        <v>304</v>
      </c>
      <c r="F51" s="739" t="s">
        <v>273</v>
      </c>
      <c r="G51" s="739">
        <v>2</v>
      </c>
      <c r="H51" s="518">
        <v>124.45122452054794</v>
      </c>
      <c r="I51" s="814">
        <v>122.18979540211767</v>
      </c>
      <c r="J51" s="814">
        <v>119.9317949166612</v>
      </c>
      <c r="K51" s="814">
        <v>117.67713060603032</v>
      </c>
      <c r="L51" s="455">
        <v>115.51361839954045</v>
      </c>
      <c r="M51" s="455">
        <v>113.39183667457601</v>
      </c>
      <c r="N51" s="455">
        <v>94.459397478890907</v>
      </c>
      <c r="O51" s="455">
        <v>47.818433068562229</v>
      </c>
      <c r="P51" s="455">
        <v>0</v>
      </c>
      <c r="Q51" s="455">
        <v>0</v>
      </c>
      <c r="R51" s="455">
        <v>0</v>
      </c>
      <c r="S51" s="455">
        <v>0</v>
      </c>
      <c r="T51" s="455">
        <v>0</v>
      </c>
      <c r="U51" s="455">
        <v>0</v>
      </c>
      <c r="V51" s="455">
        <v>0</v>
      </c>
      <c r="W51" s="455">
        <v>0</v>
      </c>
      <c r="X51" s="455">
        <v>0</v>
      </c>
      <c r="Y51" s="455">
        <v>0</v>
      </c>
      <c r="Z51" s="455">
        <v>0</v>
      </c>
      <c r="AA51" s="455">
        <v>0</v>
      </c>
      <c r="AB51" s="455">
        <v>0</v>
      </c>
      <c r="AC51" s="455">
        <v>0</v>
      </c>
      <c r="AD51" s="455">
        <v>0</v>
      </c>
      <c r="AE51" s="455">
        <v>0</v>
      </c>
      <c r="AF51" s="455">
        <v>0</v>
      </c>
      <c r="AG51" s="455">
        <v>0</v>
      </c>
      <c r="AH51" s="455">
        <v>0</v>
      </c>
      <c r="AI51" s="455">
        <v>0</v>
      </c>
      <c r="AJ51" s="479">
        <v>0</v>
      </c>
    </row>
    <row r="52" spans="1:36" x14ac:dyDescent="0.2">
      <c r="A52" s="219"/>
      <c r="B52" s="1027"/>
      <c r="C52" s="824" t="s">
        <v>697</v>
      </c>
      <c r="D52" s="826" t="s">
        <v>306</v>
      </c>
      <c r="E52" s="737" t="s">
        <v>278</v>
      </c>
      <c r="F52" s="739" t="s">
        <v>273</v>
      </c>
      <c r="G52" s="739">
        <v>2</v>
      </c>
      <c r="H52" s="518">
        <v>7.8369216438356162</v>
      </c>
      <c r="I52" s="814">
        <v>7.8369216438356162</v>
      </c>
      <c r="J52" s="814">
        <v>7.8369216438356162</v>
      </c>
      <c r="K52" s="814">
        <v>7.8369216438356162</v>
      </c>
      <c r="L52" s="455">
        <v>7.8369216438356162</v>
      </c>
      <c r="M52" s="455">
        <v>7.8369216438356162</v>
      </c>
      <c r="N52" s="455">
        <v>7.8369216438356162</v>
      </c>
      <c r="O52" s="455">
        <v>7.8369216438356162</v>
      </c>
      <c r="P52" s="455">
        <v>0</v>
      </c>
      <c r="Q52" s="455">
        <v>0</v>
      </c>
      <c r="R52" s="455">
        <v>0</v>
      </c>
      <c r="S52" s="455">
        <v>0</v>
      </c>
      <c r="T52" s="455">
        <v>0</v>
      </c>
      <c r="U52" s="455">
        <v>0</v>
      </c>
      <c r="V52" s="455">
        <v>0</v>
      </c>
      <c r="W52" s="455">
        <v>0</v>
      </c>
      <c r="X52" s="455">
        <v>0</v>
      </c>
      <c r="Y52" s="455">
        <v>0</v>
      </c>
      <c r="Z52" s="455">
        <v>0</v>
      </c>
      <c r="AA52" s="455">
        <v>0</v>
      </c>
      <c r="AB52" s="455">
        <v>0</v>
      </c>
      <c r="AC52" s="455">
        <v>0</v>
      </c>
      <c r="AD52" s="455">
        <v>0</v>
      </c>
      <c r="AE52" s="455">
        <v>0</v>
      </c>
      <c r="AF52" s="455">
        <v>0</v>
      </c>
      <c r="AG52" s="455">
        <v>0</v>
      </c>
      <c r="AH52" s="455">
        <v>0</v>
      </c>
      <c r="AI52" s="455">
        <v>0</v>
      </c>
      <c r="AJ52" s="479">
        <v>0</v>
      </c>
    </row>
    <row r="53" spans="1:36" ht="15.75" thickBot="1" x14ac:dyDescent="0.25">
      <c r="A53" s="219"/>
      <c r="B53" s="1028"/>
      <c r="C53" s="744" t="s">
        <v>698</v>
      </c>
      <c r="D53" s="927" t="s">
        <v>308</v>
      </c>
      <c r="E53" s="745" t="s">
        <v>699</v>
      </c>
      <c r="F53" s="928" t="s">
        <v>273</v>
      </c>
      <c r="G53" s="928">
        <v>2</v>
      </c>
      <c r="H53" s="723">
        <f>H40+H41+H42+H43+H50+H51+H52</f>
        <v>250.95274547945203</v>
      </c>
      <c r="I53" s="815">
        <f t="shared" ref="I53:AJ53" si="10">I40+I41+I42+I43+I50+I51+I52</f>
        <v>252.70123426809542</v>
      </c>
      <c r="J53" s="815">
        <f t="shared" si="10"/>
        <v>254.39006417613476</v>
      </c>
      <c r="K53" s="815">
        <f t="shared" si="10"/>
        <v>256.05153711896156</v>
      </c>
      <c r="L53" s="746">
        <f t="shared" si="10"/>
        <v>257.72260016540906</v>
      </c>
      <c r="M53" s="746">
        <f t="shared" si="10"/>
        <v>259.40104542083378</v>
      </c>
      <c r="N53" s="746">
        <f t="shared" si="10"/>
        <v>261.10275928279663</v>
      </c>
      <c r="O53" s="746">
        <f t="shared" si="10"/>
        <v>262.79050128671895</v>
      </c>
      <c r="P53" s="746">
        <f t="shared" si="10"/>
        <v>264.47415924308189</v>
      </c>
      <c r="Q53" s="746">
        <f t="shared" si="10"/>
        <v>266.21917345954313</v>
      </c>
      <c r="R53" s="746">
        <f t="shared" si="10"/>
        <v>267.93739336921163</v>
      </c>
      <c r="S53" s="746">
        <f t="shared" si="10"/>
        <v>269.64602688629049</v>
      </c>
      <c r="T53" s="746">
        <f t="shared" si="10"/>
        <v>271.33204887875303</v>
      </c>
      <c r="U53" s="746">
        <f t="shared" si="10"/>
        <v>273.00274218088924</v>
      </c>
      <c r="V53" s="746">
        <f t="shared" si="10"/>
        <v>274.6073921366023</v>
      </c>
      <c r="W53" s="746">
        <f t="shared" si="10"/>
        <v>276.32001522374628</v>
      </c>
      <c r="X53" s="746">
        <f t="shared" si="10"/>
        <v>278.03185070454936</v>
      </c>
      <c r="Y53" s="746">
        <f t="shared" si="10"/>
        <v>279.74291479967638</v>
      </c>
      <c r="Z53" s="746">
        <f t="shared" si="10"/>
        <v>281.45322328584388</v>
      </c>
      <c r="AA53" s="746">
        <f t="shared" si="10"/>
        <v>283.16279151091339</v>
      </c>
      <c r="AB53" s="746">
        <f t="shared" si="10"/>
        <v>284.87471138713761</v>
      </c>
      <c r="AC53" s="746">
        <f t="shared" si="10"/>
        <v>286.58591942634177</v>
      </c>
      <c r="AD53" s="746">
        <f t="shared" si="10"/>
        <v>288.296429819872</v>
      </c>
      <c r="AE53" s="746">
        <f t="shared" si="10"/>
        <v>290.00625638290546</v>
      </c>
      <c r="AF53" s="746">
        <f t="shared" si="10"/>
        <v>291.71541256683997</v>
      </c>
      <c r="AG53" s="746">
        <f t="shared" si="10"/>
        <v>293.42391147119827</v>
      </c>
      <c r="AH53" s="746">
        <f t="shared" si="10"/>
        <v>295.13176585506574</v>
      </c>
      <c r="AI53" s="746">
        <f t="shared" si="10"/>
        <v>296.83898814808657</v>
      </c>
      <c r="AJ53" s="747">
        <f t="shared" si="10"/>
        <v>298.54559046103566</v>
      </c>
    </row>
    <row r="54" spans="1:36" ht="15.75" customHeight="1" x14ac:dyDescent="0.2">
      <c r="A54" s="219"/>
      <c r="B54" s="1024" t="s">
        <v>310</v>
      </c>
      <c r="C54" s="822" t="s">
        <v>700</v>
      </c>
      <c r="D54" s="958" t="s">
        <v>312</v>
      </c>
      <c r="E54" s="925" t="s">
        <v>304</v>
      </c>
      <c r="F54" s="738" t="s">
        <v>273</v>
      </c>
      <c r="G54" s="738">
        <v>2</v>
      </c>
      <c r="H54" s="516">
        <v>10.064</v>
      </c>
      <c r="I54" s="818">
        <v>10.064</v>
      </c>
      <c r="J54" s="818">
        <v>10.064</v>
      </c>
      <c r="K54" s="818">
        <v>10.064</v>
      </c>
      <c r="L54" s="477">
        <v>10.064</v>
      </c>
      <c r="M54" s="477">
        <v>10.064</v>
      </c>
      <c r="N54" s="477">
        <v>10.064</v>
      </c>
      <c r="O54" s="477">
        <v>10.064</v>
      </c>
      <c r="P54" s="477">
        <v>10.064</v>
      </c>
      <c r="Q54" s="477">
        <v>10.064</v>
      </c>
      <c r="R54" s="477">
        <v>10.064</v>
      </c>
      <c r="S54" s="477">
        <v>10.064</v>
      </c>
      <c r="T54" s="477">
        <v>10.064</v>
      </c>
      <c r="U54" s="477">
        <v>10.064</v>
      </c>
      <c r="V54" s="477">
        <v>10.064</v>
      </c>
      <c r="W54" s="477">
        <v>10.064</v>
      </c>
      <c r="X54" s="477">
        <v>10.064</v>
      </c>
      <c r="Y54" s="477">
        <v>10.064</v>
      </c>
      <c r="Z54" s="477">
        <v>10.064</v>
      </c>
      <c r="AA54" s="477">
        <v>10.064</v>
      </c>
      <c r="AB54" s="477">
        <v>10.064</v>
      </c>
      <c r="AC54" s="477">
        <v>10.064</v>
      </c>
      <c r="AD54" s="477">
        <v>10.064</v>
      </c>
      <c r="AE54" s="477">
        <v>10.064</v>
      </c>
      <c r="AF54" s="477">
        <v>10.064</v>
      </c>
      <c r="AG54" s="477">
        <v>10.064</v>
      </c>
      <c r="AH54" s="477">
        <v>10.064</v>
      </c>
      <c r="AI54" s="477">
        <v>10.064</v>
      </c>
      <c r="AJ54" s="478">
        <v>10.064</v>
      </c>
    </row>
    <row r="55" spans="1:36" x14ac:dyDescent="0.2">
      <c r="A55" s="219"/>
      <c r="B55" s="1027"/>
      <c r="C55" s="824" t="s">
        <v>701</v>
      </c>
      <c r="D55" s="959" t="s">
        <v>314</v>
      </c>
      <c r="E55" s="737" t="s">
        <v>304</v>
      </c>
      <c r="F55" s="739" t="s">
        <v>273</v>
      </c>
      <c r="G55" s="739">
        <v>2</v>
      </c>
      <c r="H55" s="518">
        <v>0</v>
      </c>
      <c r="I55" s="814">
        <v>0</v>
      </c>
      <c r="J55" s="814">
        <v>0</v>
      </c>
      <c r="K55" s="814">
        <v>0</v>
      </c>
      <c r="L55" s="455">
        <v>0</v>
      </c>
      <c r="M55" s="455">
        <v>0</v>
      </c>
      <c r="N55" s="455">
        <v>0</v>
      </c>
      <c r="O55" s="455">
        <v>0</v>
      </c>
      <c r="P55" s="455">
        <v>0</v>
      </c>
      <c r="Q55" s="455">
        <v>0</v>
      </c>
      <c r="R55" s="455">
        <v>0</v>
      </c>
      <c r="S55" s="455">
        <v>0</v>
      </c>
      <c r="T55" s="455">
        <v>0</v>
      </c>
      <c r="U55" s="455">
        <v>0</v>
      </c>
      <c r="V55" s="455">
        <v>0</v>
      </c>
      <c r="W55" s="455">
        <v>0</v>
      </c>
      <c r="X55" s="455">
        <v>0</v>
      </c>
      <c r="Y55" s="455">
        <v>0</v>
      </c>
      <c r="Z55" s="455">
        <v>0</v>
      </c>
      <c r="AA55" s="455">
        <v>0</v>
      </c>
      <c r="AB55" s="455">
        <v>0</v>
      </c>
      <c r="AC55" s="455">
        <v>0</v>
      </c>
      <c r="AD55" s="455">
        <v>0</v>
      </c>
      <c r="AE55" s="455">
        <v>0</v>
      </c>
      <c r="AF55" s="455">
        <v>0</v>
      </c>
      <c r="AG55" s="455">
        <v>0</v>
      </c>
      <c r="AH55" s="455">
        <v>0</v>
      </c>
      <c r="AI55" s="455">
        <v>0</v>
      </c>
      <c r="AJ55" s="479">
        <v>0</v>
      </c>
    </row>
    <row r="56" spans="1:36" x14ac:dyDescent="0.2">
      <c r="A56" s="191"/>
      <c r="B56" s="1027"/>
      <c r="C56" s="824" t="s">
        <v>702</v>
      </c>
      <c r="D56" s="959" t="s">
        <v>316</v>
      </c>
      <c r="E56" s="737" t="s">
        <v>304</v>
      </c>
      <c r="F56" s="739" t="s">
        <v>273</v>
      </c>
      <c r="G56" s="739">
        <v>2</v>
      </c>
      <c r="H56" s="518">
        <v>215.40168057022103</v>
      </c>
      <c r="I56" s="814">
        <v>223.38198874323513</v>
      </c>
      <c r="J56" s="814">
        <v>231.09530739293623</v>
      </c>
      <c r="K56" s="814">
        <v>238.69797545447872</v>
      </c>
      <c r="L56" s="455">
        <v>246.02595321955491</v>
      </c>
      <c r="M56" s="455">
        <v>253.28269311687774</v>
      </c>
      <c r="N56" s="455">
        <v>302.03076438343635</v>
      </c>
      <c r="O56" s="455">
        <v>418.97377979175383</v>
      </c>
      <c r="P56" s="455">
        <v>538.55500177483486</v>
      </c>
      <c r="Q56" s="455">
        <v>540.30783165193213</v>
      </c>
      <c r="R56" s="455">
        <v>542.03398450654799</v>
      </c>
      <c r="S56" s="455">
        <v>543.71387971483034</v>
      </c>
      <c r="T56" s="455">
        <v>545.42197606951311</v>
      </c>
      <c r="U56" s="455">
        <v>546.96750567802496</v>
      </c>
      <c r="V56" s="455">
        <v>548.55135195601815</v>
      </c>
      <c r="W56" s="455">
        <v>550.06619522243977</v>
      </c>
      <c r="X56" s="455">
        <v>551.32203450057534</v>
      </c>
      <c r="Y56" s="455">
        <v>552.56647682660218</v>
      </c>
      <c r="Z56" s="455">
        <v>553.72438386209035</v>
      </c>
      <c r="AA56" s="455">
        <v>554.97360242358366</v>
      </c>
      <c r="AB56" s="455">
        <v>556.19440626717142</v>
      </c>
      <c r="AC56" s="455">
        <v>557.4312279736032</v>
      </c>
      <c r="AD56" s="455">
        <v>558.59370738084829</v>
      </c>
      <c r="AE56" s="455">
        <v>559.81311330186077</v>
      </c>
      <c r="AF56" s="455">
        <v>561.0249956812346</v>
      </c>
      <c r="AG56" s="455">
        <v>562.24106212053903</v>
      </c>
      <c r="AH56" s="455">
        <v>563.44268335989705</v>
      </c>
      <c r="AI56" s="455">
        <v>564.65112917960619</v>
      </c>
      <c r="AJ56" s="479">
        <v>565.85884691464048</v>
      </c>
    </row>
    <row r="57" spans="1:36" x14ac:dyDescent="0.2">
      <c r="A57" s="191"/>
      <c r="B57" s="1027"/>
      <c r="C57" s="824" t="s">
        <v>703</v>
      </c>
      <c r="D57" s="826" t="s">
        <v>318</v>
      </c>
      <c r="E57" s="737" t="s">
        <v>304</v>
      </c>
      <c r="F57" s="739" t="s">
        <v>273</v>
      </c>
      <c r="G57" s="739">
        <v>2</v>
      </c>
      <c r="H57" s="518">
        <v>309.42551764991174</v>
      </c>
      <c r="I57" s="814">
        <v>303.44149145362934</v>
      </c>
      <c r="J57" s="814">
        <v>297.41055320790014</v>
      </c>
      <c r="K57" s="814">
        <v>291.44186248115426</v>
      </c>
      <c r="L57" s="455">
        <v>285.62625249460552</v>
      </c>
      <c r="M57" s="455">
        <v>279.98941362836814</v>
      </c>
      <c r="N57" s="455">
        <v>232.93204234666445</v>
      </c>
      <c r="O57" s="455">
        <v>117.72328580234114</v>
      </c>
      <c r="P57" s="455">
        <v>0</v>
      </c>
      <c r="Q57" s="455">
        <v>0</v>
      </c>
      <c r="R57" s="455">
        <v>0</v>
      </c>
      <c r="S57" s="455">
        <v>0</v>
      </c>
      <c r="T57" s="455">
        <v>0</v>
      </c>
      <c r="U57" s="455">
        <v>0</v>
      </c>
      <c r="V57" s="455">
        <v>0</v>
      </c>
      <c r="W57" s="455">
        <v>0</v>
      </c>
      <c r="X57" s="455">
        <v>0</v>
      </c>
      <c r="Y57" s="455">
        <v>0</v>
      </c>
      <c r="Z57" s="455">
        <v>0</v>
      </c>
      <c r="AA57" s="455">
        <v>0</v>
      </c>
      <c r="AB57" s="455">
        <v>0</v>
      </c>
      <c r="AC57" s="455">
        <v>0</v>
      </c>
      <c r="AD57" s="455">
        <v>0</v>
      </c>
      <c r="AE57" s="455">
        <v>0</v>
      </c>
      <c r="AF57" s="455">
        <v>0</v>
      </c>
      <c r="AG57" s="455">
        <v>0</v>
      </c>
      <c r="AH57" s="455">
        <v>0</v>
      </c>
      <c r="AI57" s="455">
        <v>0</v>
      </c>
      <c r="AJ57" s="479">
        <v>0</v>
      </c>
    </row>
    <row r="58" spans="1:36" ht="15.75" thickBot="1" x14ac:dyDescent="0.25">
      <c r="A58" s="191"/>
      <c r="B58" s="1028"/>
      <c r="C58" s="742" t="s">
        <v>704</v>
      </c>
      <c r="D58" s="755" t="s">
        <v>320</v>
      </c>
      <c r="E58" s="743" t="s">
        <v>705</v>
      </c>
      <c r="F58" s="757" t="s">
        <v>273</v>
      </c>
      <c r="G58" s="757">
        <v>2</v>
      </c>
      <c r="H58" s="522">
        <f t="shared" ref="H58:AJ58" si="11">H56+H57+H54+H55</f>
        <v>534.89119822013276</v>
      </c>
      <c r="I58" s="817">
        <f t="shared" si="11"/>
        <v>536.88748019686443</v>
      </c>
      <c r="J58" s="817">
        <f t="shared" si="11"/>
        <v>538.56986060083636</v>
      </c>
      <c r="K58" s="817">
        <f t="shared" si="11"/>
        <v>540.20383793563292</v>
      </c>
      <c r="L58" s="481">
        <f t="shared" si="11"/>
        <v>541.71620571416042</v>
      </c>
      <c r="M58" s="481">
        <f t="shared" si="11"/>
        <v>543.33610674524584</v>
      </c>
      <c r="N58" s="481">
        <f t="shared" si="11"/>
        <v>545.0268067301007</v>
      </c>
      <c r="O58" s="481">
        <f t="shared" si="11"/>
        <v>546.76106559409493</v>
      </c>
      <c r="P58" s="481">
        <f t="shared" si="11"/>
        <v>548.61900177483483</v>
      </c>
      <c r="Q58" s="481">
        <f t="shared" si="11"/>
        <v>550.3718316519321</v>
      </c>
      <c r="R58" s="481">
        <f t="shared" si="11"/>
        <v>552.09798450654796</v>
      </c>
      <c r="S58" s="481">
        <f t="shared" si="11"/>
        <v>553.77787971483031</v>
      </c>
      <c r="T58" s="481">
        <f t="shared" si="11"/>
        <v>555.48597606951307</v>
      </c>
      <c r="U58" s="481">
        <f t="shared" si="11"/>
        <v>557.03150567802493</v>
      </c>
      <c r="V58" s="481">
        <f t="shared" si="11"/>
        <v>558.61535195601812</v>
      </c>
      <c r="W58" s="481">
        <f t="shared" si="11"/>
        <v>560.13019522243974</v>
      </c>
      <c r="X58" s="481">
        <f t="shared" si="11"/>
        <v>561.38603450057531</v>
      </c>
      <c r="Y58" s="481">
        <f t="shared" si="11"/>
        <v>562.63047682660215</v>
      </c>
      <c r="Z58" s="481">
        <f t="shared" si="11"/>
        <v>563.78838386209031</v>
      </c>
      <c r="AA58" s="481">
        <f t="shared" si="11"/>
        <v>565.03760242358362</v>
      </c>
      <c r="AB58" s="481">
        <f t="shared" si="11"/>
        <v>566.25840626717138</v>
      </c>
      <c r="AC58" s="481">
        <f t="shared" si="11"/>
        <v>567.49522797360316</v>
      </c>
      <c r="AD58" s="481">
        <f t="shared" si="11"/>
        <v>568.65770738084825</v>
      </c>
      <c r="AE58" s="481">
        <f t="shared" si="11"/>
        <v>569.87711330186073</v>
      </c>
      <c r="AF58" s="481">
        <f t="shared" si="11"/>
        <v>571.08899568123456</v>
      </c>
      <c r="AG58" s="481">
        <f t="shared" si="11"/>
        <v>572.30506212053899</v>
      </c>
      <c r="AH58" s="481">
        <f t="shared" si="11"/>
        <v>573.50668335989701</v>
      </c>
      <c r="AI58" s="481">
        <f t="shared" si="11"/>
        <v>574.71512917960615</v>
      </c>
      <c r="AJ58" s="476">
        <f t="shared" si="11"/>
        <v>575.92284691464044</v>
      </c>
    </row>
    <row r="59" spans="1:36" ht="25.5" customHeight="1" x14ac:dyDescent="0.2">
      <c r="A59" s="191"/>
      <c r="B59" s="1024" t="s">
        <v>322</v>
      </c>
      <c r="C59" s="929" t="s">
        <v>706</v>
      </c>
      <c r="D59" s="960" t="s">
        <v>324</v>
      </c>
      <c r="E59" s="911" t="s">
        <v>707</v>
      </c>
      <c r="F59" s="750" t="s">
        <v>326</v>
      </c>
      <c r="G59" s="751">
        <v>1</v>
      </c>
      <c r="H59" s="912">
        <f>H56/H43</f>
        <v>2.1894761883778155</v>
      </c>
      <c r="I59" s="913">
        <f t="shared" ref="I59:AJ59" si="12">I56/I43</f>
        <v>2.1824777071683541</v>
      </c>
      <c r="J59" s="913">
        <f t="shared" si="12"/>
        <v>2.1747813424457565</v>
      </c>
      <c r="K59" s="913">
        <f t="shared" si="12"/>
        <v>2.1672304566282037</v>
      </c>
      <c r="L59" s="914">
        <f t="shared" si="12"/>
        <v>2.1593286355363519</v>
      </c>
      <c r="M59" s="914">
        <f t="shared" si="12"/>
        <v>2.1519591176087216</v>
      </c>
      <c r="N59" s="914">
        <f t="shared" si="12"/>
        <v>2.183961341161381</v>
      </c>
      <c r="O59" s="914">
        <f t="shared" si="12"/>
        <v>2.245475787026991</v>
      </c>
      <c r="P59" s="914">
        <f t="shared" si="12"/>
        <v>2.2815297012751854</v>
      </c>
      <c r="Q59" s="914">
        <f t="shared" si="12"/>
        <v>2.272520226229966</v>
      </c>
      <c r="R59" s="914">
        <f t="shared" si="12"/>
        <v>2.2637810634003355</v>
      </c>
      <c r="S59" s="914">
        <f t="shared" si="12"/>
        <v>2.2550614755225138</v>
      </c>
      <c r="T59" s="914">
        <f t="shared" si="12"/>
        <v>2.2467872772368933</v>
      </c>
      <c r="U59" s="914">
        <f t="shared" si="12"/>
        <v>2.2380998496942377</v>
      </c>
      <c r="V59" s="914">
        <f t="shared" si="12"/>
        <v>2.2302821507036801</v>
      </c>
      <c r="W59" s="914">
        <f t="shared" si="12"/>
        <v>2.2213156377935044</v>
      </c>
      <c r="X59" s="914">
        <f t="shared" si="12"/>
        <v>2.2114376405860114</v>
      </c>
      <c r="Y59" s="914">
        <f t="shared" si="12"/>
        <v>2.2016527315876071</v>
      </c>
      <c r="Z59" s="914">
        <f t="shared" si="12"/>
        <v>2.1916614351851584</v>
      </c>
      <c r="AA59" s="914">
        <f t="shared" si="12"/>
        <v>2.1821669002056412</v>
      </c>
      <c r="AB59" s="914">
        <f t="shared" si="12"/>
        <v>2.1726653781305476</v>
      </c>
      <c r="AC59" s="914">
        <f t="shared" si="12"/>
        <v>2.1633554241884179</v>
      </c>
      <c r="AD59" s="914">
        <f t="shared" si="12"/>
        <v>2.1538847159411114</v>
      </c>
      <c r="AE59" s="914">
        <f t="shared" si="12"/>
        <v>2.1447590729238479</v>
      </c>
      <c r="AF59" s="914">
        <f t="shared" si="12"/>
        <v>2.135726375622149</v>
      </c>
      <c r="AG59" s="914">
        <f t="shared" si="12"/>
        <v>2.1268289747815019</v>
      </c>
      <c r="AH59" s="914">
        <f t="shared" si="12"/>
        <v>2.1179941265515811</v>
      </c>
      <c r="AI59" s="914">
        <f t="shared" si="12"/>
        <v>2.1092999539968753</v>
      </c>
      <c r="AJ59" s="482">
        <f t="shared" si="12"/>
        <v>2.100715647632081</v>
      </c>
    </row>
    <row r="60" spans="1:36" ht="15.75" thickBot="1" x14ac:dyDescent="0.25">
      <c r="A60" s="191"/>
      <c r="B60" s="1019"/>
      <c r="C60" s="742" t="s">
        <v>708</v>
      </c>
      <c r="D60" s="755" t="s">
        <v>328</v>
      </c>
      <c r="E60" s="743" t="s">
        <v>329</v>
      </c>
      <c r="F60" s="756" t="s">
        <v>326</v>
      </c>
      <c r="G60" s="757">
        <v>1</v>
      </c>
      <c r="H60" s="930">
        <f>H57/H51</f>
        <v>2.4863195910042895</v>
      </c>
      <c r="I60" s="831">
        <f t="shared" ref="I60:O60" si="13">I57/I51</f>
        <v>2.4833619735185382</v>
      </c>
      <c r="J60" s="831">
        <f t="shared" si="13"/>
        <v>2.4798307522585334</v>
      </c>
      <c r="K60" s="831">
        <f t="shared" si="13"/>
        <v>2.476622781166109</v>
      </c>
      <c r="L60" s="483">
        <f>L57/L51</f>
        <v>2.4726630197547501</v>
      </c>
      <c r="M60" s="483">
        <f t="shared" si="13"/>
        <v>2.469220199968289</v>
      </c>
      <c r="N60" s="483">
        <f t="shared" si="13"/>
        <v>2.4659488474793458</v>
      </c>
      <c r="O60" s="483">
        <f t="shared" si="13"/>
        <v>2.461880874129629</v>
      </c>
      <c r="P60" s="483" t="s">
        <v>622</v>
      </c>
      <c r="Q60" s="483" t="s">
        <v>622</v>
      </c>
      <c r="R60" s="483" t="s">
        <v>622</v>
      </c>
      <c r="S60" s="483" t="s">
        <v>622</v>
      </c>
      <c r="T60" s="483" t="s">
        <v>622</v>
      </c>
      <c r="U60" s="483" t="s">
        <v>622</v>
      </c>
      <c r="V60" s="483" t="s">
        <v>622</v>
      </c>
      <c r="W60" s="483" t="s">
        <v>622</v>
      </c>
      <c r="X60" s="483" t="s">
        <v>622</v>
      </c>
      <c r="Y60" s="483" t="s">
        <v>622</v>
      </c>
      <c r="Z60" s="483" t="s">
        <v>622</v>
      </c>
      <c r="AA60" s="483" t="s">
        <v>622</v>
      </c>
      <c r="AB60" s="483" t="s">
        <v>622</v>
      </c>
      <c r="AC60" s="483" t="s">
        <v>622</v>
      </c>
      <c r="AD60" s="483" t="s">
        <v>622</v>
      </c>
      <c r="AE60" s="483" t="s">
        <v>622</v>
      </c>
      <c r="AF60" s="483" t="s">
        <v>622</v>
      </c>
      <c r="AG60" s="483" t="s">
        <v>622</v>
      </c>
      <c r="AH60" s="483" t="s">
        <v>622</v>
      </c>
      <c r="AI60" s="483" t="s">
        <v>622</v>
      </c>
      <c r="AJ60" s="931" t="s">
        <v>622</v>
      </c>
    </row>
    <row r="61" spans="1:36" ht="15" customHeight="1" x14ac:dyDescent="0.2">
      <c r="A61" s="191"/>
      <c r="B61" s="1024" t="s">
        <v>330</v>
      </c>
      <c r="C61" s="740" t="s">
        <v>709</v>
      </c>
      <c r="D61" s="741" t="s">
        <v>332</v>
      </c>
      <c r="E61" s="758" t="s">
        <v>710</v>
      </c>
      <c r="F61" s="759" t="s">
        <v>209</v>
      </c>
      <c r="G61" s="759">
        <v>0</v>
      </c>
      <c r="H61" s="760">
        <f>H43/(H43+H51)</f>
        <v>0.4415012243066434</v>
      </c>
      <c r="I61" s="820">
        <f t="shared" ref="I61:AJ61" si="14">I43/(I43+I51)</f>
        <v>0.45582719577201386</v>
      </c>
      <c r="J61" s="820">
        <f t="shared" si="14"/>
        <v>0.46978159254030805</v>
      </c>
      <c r="K61" s="820">
        <f t="shared" si="14"/>
        <v>0.48345711370501893</v>
      </c>
      <c r="L61" s="484">
        <f t="shared" si="14"/>
        <v>0.49656286502443953</v>
      </c>
      <c r="M61" s="484">
        <f t="shared" si="14"/>
        <v>0.50931846654973845</v>
      </c>
      <c r="N61" s="484">
        <f t="shared" si="14"/>
        <v>0.59416694180348872</v>
      </c>
      <c r="O61" s="484">
        <f t="shared" si="14"/>
        <v>0.79600008494139707</v>
      </c>
      <c r="P61" s="484">
        <f t="shared" si="14"/>
        <v>1</v>
      </c>
      <c r="Q61" s="484">
        <f t="shared" si="14"/>
        <v>1</v>
      </c>
      <c r="R61" s="484">
        <f t="shared" si="14"/>
        <v>1</v>
      </c>
      <c r="S61" s="484">
        <f t="shared" si="14"/>
        <v>1</v>
      </c>
      <c r="T61" s="484">
        <f t="shared" si="14"/>
        <v>1</v>
      </c>
      <c r="U61" s="484">
        <f t="shared" si="14"/>
        <v>1</v>
      </c>
      <c r="V61" s="484">
        <f t="shared" si="14"/>
        <v>1</v>
      </c>
      <c r="W61" s="484">
        <f t="shared" si="14"/>
        <v>1</v>
      </c>
      <c r="X61" s="484">
        <f t="shared" si="14"/>
        <v>1</v>
      </c>
      <c r="Y61" s="484">
        <f t="shared" si="14"/>
        <v>1</v>
      </c>
      <c r="Z61" s="484">
        <f t="shared" si="14"/>
        <v>1</v>
      </c>
      <c r="AA61" s="484">
        <f t="shared" si="14"/>
        <v>1</v>
      </c>
      <c r="AB61" s="484">
        <f t="shared" si="14"/>
        <v>1</v>
      </c>
      <c r="AC61" s="484">
        <f t="shared" si="14"/>
        <v>1</v>
      </c>
      <c r="AD61" s="484">
        <f t="shared" si="14"/>
        <v>1</v>
      </c>
      <c r="AE61" s="484">
        <f t="shared" si="14"/>
        <v>1</v>
      </c>
      <c r="AF61" s="484">
        <f t="shared" si="14"/>
        <v>1</v>
      </c>
      <c r="AG61" s="484">
        <f t="shared" si="14"/>
        <v>1</v>
      </c>
      <c r="AH61" s="484">
        <f t="shared" si="14"/>
        <v>1</v>
      </c>
      <c r="AI61" s="484">
        <f t="shared" si="14"/>
        <v>1</v>
      </c>
      <c r="AJ61" s="761">
        <f t="shared" si="14"/>
        <v>1</v>
      </c>
    </row>
    <row r="62" spans="1:36" ht="15.75" thickBot="1" x14ac:dyDescent="0.25">
      <c r="A62" s="191"/>
      <c r="B62" s="1019"/>
      <c r="C62" s="742" t="s">
        <v>711</v>
      </c>
      <c r="D62" s="755" t="s">
        <v>335</v>
      </c>
      <c r="E62" s="743" t="s">
        <v>712</v>
      </c>
      <c r="F62" s="757" t="s">
        <v>209</v>
      </c>
      <c r="G62" s="756">
        <v>0</v>
      </c>
      <c r="H62" s="763">
        <f>H43/(H43+H50+H52+H51)</f>
        <v>0.41830145693995119</v>
      </c>
      <c r="I62" s="821">
        <f t="shared" ref="I62:AJ62" si="15">I43/(I43+I50+I52+I51)</f>
        <v>0.43204758823535439</v>
      </c>
      <c r="J62" s="821">
        <f t="shared" si="15"/>
        <v>0.44544361918641601</v>
      </c>
      <c r="K62" s="821">
        <f t="shared" si="15"/>
        <v>0.4585799654924772</v>
      </c>
      <c r="L62" s="485">
        <f t="shared" si="15"/>
        <v>0.47118391131364473</v>
      </c>
      <c r="M62" s="485">
        <f t="shared" si="15"/>
        <v>0.48346300060314001</v>
      </c>
      <c r="N62" s="485">
        <f t="shared" si="15"/>
        <v>0.56420890253061862</v>
      </c>
      <c r="O62" s="485">
        <f t="shared" si="15"/>
        <v>0.75613391050819423</v>
      </c>
      <c r="P62" s="485">
        <f t="shared" si="15"/>
        <v>0.95024868742571611</v>
      </c>
      <c r="Q62" s="485">
        <f t="shared" si="15"/>
        <v>0.95058826053313494</v>
      </c>
      <c r="R62" s="485">
        <f t="shared" si="15"/>
        <v>0.95091800810201488</v>
      </c>
      <c r="S62" s="485">
        <f t="shared" si="15"/>
        <v>0.95124154056550425</v>
      </c>
      <c r="T62" s="485">
        <f t="shared" si="15"/>
        <v>0.95155654327757466</v>
      </c>
      <c r="U62" s="485">
        <f t="shared" si="15"/>
        <v>0.95186462915058656</v>
      </c>
      <c r="V62" s="485">
        <f t="shared" si="15"/>
        <v>0.95215659293860466</v>
      </c>
      <c r="W62" s="485">
        <f t="shared" si="15"/>
        <v>0.95246478657705358</v>
      </c>
      <c r="X62" s="485">
        <f t="shared" si="15"/>
        <v>0.95276889366634665</v>
      </c>
      <c r="Y62" s="485">
        <f t="shared" si="15"/>
        <v>0.95306899774012477</v>
      </c>
      <c r="Z62" s="485">
        <f t="shared" si="15"/>
        <v>0.95336518000037218</v>
      </c>
      <c r="AA62" s="485">
        <f t="shared" si="15"/>
        <v>0.95365751940033716</v>
      </c>
      <c r="AB62" s="485">
        <f t="shared" si="15"/>
        <v>0.9539466207814471</v>
      </c>
      <c r="AC62" s="485">
        <f t="shared" si="15"/>
        <v>0.95423201756249454</v>
      </c>
      <c r="AD62" s="485">
        <f t="shared" si="15"/>
        <v>0.95451378279495414</v>
      </c>
      <c r="AE62" s="485">
        <f t="shared" si="15"/>
        <v>0.95479198756573813</v>
      </c>
      <c r="AF62" s="485">
        <f t="shared" si="15"/>
        <v>0.95506670106446323</v>
      </c>
      <c r="AG62" s="485">
        <f t="shared" si="15"/>
        <v>0.95533799064791547</v>
      </c>
      <c r="AH62" s="485">
        <f t="shared" si="15"/>
        <v>0.95560592190184945</v>
      </c>
      <c r="AI62" s="485">
        <f t="shared" si="15"/>
        <v>0.9558705587002545</v>
      </c>
      <c r="AJ62" s="486">
        <f t="shared" si="15"/>
        <v>0.95613196326220606</v>
      </c>
    </row>
    <row r="63" spans="1:36" x14ac:dyDescent="0.2">
      <c r="A63" s="298"/>
      <c r="B63" s="299"/>
      <c r="C63" s="174"/>
      <c r="D63" s="174"/>
      <c r="E63" s="300"/>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
      <c r="A64" s="221"/>
      <c r="B64" s="221"/>
      <c r="C64" s="221"/>
      <c r="D64" s="157" t="str">
        <f>'TITLE PAGE'!B9</f>
        <v>Company:</v>
      </c>
      <c r="E64" s="159" t="str">
        <f>'TITLE PAGE'!D9</f>
        <v>Severn Trent Water</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row>
    <row r="65" spans="1:36" x14ac:dyDescent="0.2">
      <c r="A65" s="221"/>
      <c r="B65" s="221"/>
      <c r="C65" s="221"/>
      <c r="D65" s="161" t="str">
        <f>'TITLE PAGE'!B10</f>
        <v>Resource Zone Name:</v>
      </c>
      <c r="E65" s="163" t="str">
        <f>'TITLE PAGE'!D10</f>
        <v>North Staffordshire</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ht="18" x14ac:dyDescent="0.25">
      <c r="A66" s="221"/>
      <c r="B66" s="221"/>
      <c r="C66" s="221"/>
      <c r="D66" s="161" t="str">
        <f>'TITLE PAGE'!B11</f>
        <v>Resource Zone Number:</v>
      </c>
      <c r="E66" s="165">
        <f>'TITLE PAGE'!D11</f>
        <v>7</v>
      </c>
      <c r="F66" s="221"/>
      <c r="G66" s="221"/>
      <c r="H66" s="221"/>
      <c r="I66" s="226"/>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ht="18" x14ac:dyDescent="0.25">
      <c r="A67" s="221"/>
      <c r="B67" s="221"/>
      <c r="C67" s="221"/>
      <c r="D67" s="161" t="str">
        <f>'TITLE PAGE'!B12</f>
        <v xml:space="preserve">Planning Scenario Name:                                                                     </v>
      </c>
      <c r="E67" s="163" t="str">
        <f>'TITLE PAGE'!D12</f>
        <v>Dry Year Annual Average</v>
      </c>
      <c r="F67" s="221"/>
      <c r="G67" s="221"/>
      <c r="H67" s="221"/>
      <c r="I67" s="226"/>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ht="18" x14ac:dyDescent="0.25">
      <c r="A68" s="221"/>
      <c r="B68" s="221"/>
      <c r="C68" s="221"/>
      <c r="D68" s="168" t="str">
        <f>'TITLE PAGE'!B13</f>
        <v xml:space="preserve">Chosen Level of Service:  </v>
      </c>
      <c r="E68" s="170" t="str">
        <f>'TITLE PAGE'!D13</f>
        <v>No more than 3 in 100 Temporary Use Bans</v>
      </c>
      <c r="F68" s="221"/>
      <c r="G68" s="221"/>
      <c r="H68" s="221"/>
      <c r="I68" s="226"/>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x14ac:dyDescent="0.2">
      <c r="A69" s="221"/>
      <c r="B69" s="221"/>
      <c r="C69" s="221"/>
      <c r="D69" s="221"/>
      <c r="E69" s="30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IEeZuSLmal4xrj2yXeq9zrQMBqeuSVWYtyMTJkpD4XnHako45fmu0LLumJlep9ZZNBt4szQxC/ChTWZKwkiYdw==" saltValue="gXECQy1GSYVGschustERLg=="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T60 V60:AJ60">
    <cfRule type="cellIs" dxfId="8" priority="4" stopIfTrue="1" operator="equal">
      <formula>""</formula>
    </cfRule>
  </conditionalFormatting>
  <conditionalFormatting sqref="D60">
    <cfRule type="cellIs" dxfId="7" priority="3" stopIfTrue="1" operator="notEqual">
      <formula>"Unmeasured Household - Occupancy Rate"</formula>
    </cfRule>
  </conditionalFormatting>
  <conditionalFormatting sqref="F60">
    <cfRule type="cellIs" dxfId="6" priority="2" stopIfTrue="1" operator="notEqual">
      <formula>"h/prop"</formula>
    </cfRule>
  </conditionalFormatting>
  <conditionalFormatting sqref="E60">
    <cfRule type="cellIs" dxfId="5" priority="1" stopIfTrue="1" operator="notEqual">
      <formula>"52BL/46BL"</formula>
    </cfRule>
  </conditionalFormatting>
  <pageMargins left="0.7" right="0.7" top="0.75" bottom="0.75" header="0.3" footer="0.3"/>
  <pageSetup paperSize="9" orientation="portrait" verticalDpi="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9"/>
  <sheetViews>
    <sheetView zoomScale="80" zoomScaleNormal="80" workbookViewId="0">
      <selection activeCell="B2" sqref="B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39" max="39" width="9.5546875" bestFit="1" customWidth="1"/>
    <col min="41" max="41" width="50.88671875" customWidth="1"/>
    <col min="248" max="248" width="2.109375" customWidth="1"/>
    <col min="249" max="249" width="7.88671875" customWidth="1"/>
    <col min="250" max="250" width="5.6640625" customWidth="1"/>
    <col min="251" max="251" width="39.77734375" customWidth="1"/>
    <col min="252" max="252" width="32.77734375" customWidth="1"/>
    <col min="253" max="253" width="6.109375" customWidth="1"/>
    <col min="254" max="254" width="7.88671875" bestFit="1" customWidth="1"/>
    <col min="255" max="255" width="15.44140625" customWidth="1"/>
    <col min="256" max="256" width="12.21875" customWidth="1"/>
    <col min="257" max="257" width="12.6640625" customWidth="1"/>
    <col min="258" max="258" width="12" customWidth="1"/>
    <col min="259" max="283" width="11.44140625" customWidth="1"/>
    <col min="504" max="504" width="2.109375" customWidth="1"/>
    <col min="505" max="505" width="7.88671875" customWidth="1"/>
    <col min="506" max="506" width="5.6640625" customWidth="1"/>
    <col min="507" max="507" width="39.77734375" customWidth="1"/>
    <col min="508" max="508" width="32.77734375" customWidth="1"/>
    <col min="509" max="509" width="6.109375" customWidth="1"/>
    <col min="510" max="510" width="7.88671875" bestFit="1" customWidth="1"/>
    <col min="511" max="511" width="15.44140625" customWidth="1"/>
    <col min="512" max="512" width="12.21875" customWidth="1"/>
    <col min="513" max="513" width="12.6640625" customWidth="1"/>
    <col min="514" max="514" width="12" customWidth="1"/>
    <col min="515" max="539" width="11.44140625" customWidth="1"/>
    <col min="760" max="760" width="2.109375" customWidth="1"/>
    <col min="761" max="761" width="7.88671875" customWidth="1"/>
    <col min="762" max="762" width="5.6640625" customWidth="1"/>
    <col min="763" max="763" width="39.77734375" customWidth="1"/>
    <col min="764" max="764" width="32.77734375" customWidth="1"/>
    <col min="765" max="765" width="6.109375" customWidth="1"/>
    <col min="766" max="766" width="7.88671875" bestFit="1" customWidth="1"/>
    <col min="767" max="767" width="15.44140625" customWidth="1"/>
    <col min="768" max="768" width="12.21875" customWidth="1"/>
    <col min="769" max="769" width="12.6640625" customWidth="1"/>
    <col min="770" max="770" width="12" customWidth="1"/>
    <col min="771" max="795" width="11.44140625" customWidth="1"/>
    <col min="1016" max="1016" width="2.109375" customWidth="1"/>
    <col min="1017" max="1017" width="7.88671875" customWidth="1"/>
    <col min="1018" max="1018" width="5.6640625" customWidth="1"/>
    <col min="1019" max="1019" width="39.77734375" customWidth="1"/>
    <col min="1020" max="1020" width="32.77734375" customWidth="1"/>
    <col min="1021" max="1021" width="6.109375" customWidth="1"/>
    <col min="1022" max="1022" width="7.88671875" bestFit="1" customWidth="1"/>
    <col min="1023" max="1023" width="15.44140625" customWidth="1"/>
    <col min="1024" max="1024" width="12.21875" customWidth="1"/>
    <col min="1025" max="1025" width="12.6640625" customWidth="1"/>
    <col min="1026" max="1026" width="12" customWidth="1"/>
    <col min="1027" max="1051" width="11.44140625" customWidth="1"/>
    <col min="1272" max="1272" width="2.109375" customWidth="1"/>
    <col min="1273" max="1273" width="7.88671875" customWidth="1"/>
    <col min="1274" max="1274" width="5.6640625" customWidth="1"/>
    <col min="1275" max="1275" width="39.77734375" customWidth="1"/>
    <col min="1276" max="1276" width="32.77734375" customWidth="1"/>
    <col min="1277" max="1277" width="6.109375" customWidth="1"/>
    <col min="1278" max="1278" width="7.88671875" bestFit="1" customWidth="1"/>
    <col min="1279" max="1279" width="15.44140625" customWidth="1"/>
    <col min="1280" max="1280" width="12.21875" customWidth="1"/>
    <col min="1281" max="1281" width="12.6640625" customWidth="1"/>
    <col min="1282" max="1282" width="12" customWidth="1"/>
    <col min="1283" max="1307" width="11.44140625" customWidth="1"/>
    <col min="1528" max="1528" width="2.109375" customWidth="1"/>
    <col min="1529" max="1529" width="7.88671875" customWidth="1"/>
    <col min="1530" max="1530" width="5.6640625" customWidth="1"/>
    <col min="1531" max="1531" width="39.77734375" customWidth="1"/>
    <col min="1532" max="1532" width="32.77734375" customWidth="1"/>
    <col min="1533" max="1533" width="6.109375" customWidth="1"/>
    <col min="1534" max="1534" width="7.88671875" bestFit="1" customWidth="1"/>
    <col min="1535" max="1535" width="15.44140625" customWidth="1"/>
    <col min="1536" max="1536" width="12.21875" customWidth="1"/>
    <col min="1537" max="1537" width="12.6640625" customWidth="1"/>
    <col min="1538" max="1538" width="12" customWidth="1"/>
    <col min="1539" max="1563" width="11.44140625" customWidth="1"/>
    <col min="1784" max="1784" width="2.109375" customWidth="1"/>
    <col min="1785" max="1785" width="7.88671875" customWidth="1"/>
    <col min="1786" max="1786" width="5.6640625" customWidth="1"/>
    <col min="1787" max="1787" width="39.77734375" customWidth="1"/>
    <col min="1788" max="1788" width="32.77734375" customWidth="1"/>
    <col min="1789" max="1789" width="6.109375" customWidth="1"/>
    <col min="1790" max="1790" width="7.88671875" bestFit="1" customWidth="1"/>
    <col min="1791" max="1791" width="15.44140625" customWidth="1"/>
    <col min="1792" max="1792" width="12.21875" customWidth="1"/>
    <col min="1793" max="1793" width="12.6640625" customWidth="1"/>
    <col min="1794" max="1794" width="12" customWidth="1"/>
    <col min="1795" max="1819" width="11.44140625" customWidth="1"/>
    <col min="2040" max="2040" width="2.109375" customWidth="1"/>
    <col min="2041" max="2041" width="7.88671875" customWidth="1"/>
    <col min="2042" max="2042" width="5.6640625" customWidth="1"/>
    <col min="2043" max="2043" width="39.77734375" customWidth="1"/>
    <col min="2044" max="2044" width="32.77734375" customWidth="1"/>
    <col min="2045" max="2045" width="6.109375" customWidth="1"/>
    <col min="2046" max="2046" width="7.88671875" bestFit="1" customWidth="1"/>
    <col min="2047" max="2047" width="15.44140625" customWidth="1"/>
    <col min="2048" max="2048" width="12.21875" customWidth="1"/>
    <col min="2049" max="2049" width="12.6640625" customWidth="1"/>
    <col min="2050" max="2050" width="12" customWidth="1"/>
    <col min="2051" max="2075" width="11.44140625" customWidth="1"/>
    <col min="2296" max="2296" width="2.109375" customWidth="1"/>
    <col min="2297" max="2297" width="7.88671875" customWidth="1"/>
    <col min="2298" max="2298" width="5.6640625" customWidth="1"/>
    <col min="2299" max="2299" width="39.77734375" customWidth="1"/>
    <col min="2300" max="2300" width="32.77734375" customWidth="1"/>
    <col min="2301" max="2301" width="6.109375" customWidth="1"/>
    <col min="2302" max="2302" width="7.88671875" bestFit="1" customWidth="1"/>
    <col min="2303" max="2303" width="15.44140625" customWidth="1"/>
    <col min="2304" max="2304" width="12.21875" customWidth="1"/>
    <col min="2305" max="2305" width="12.6640625" customWidth="1"/>
    <col min="2306" max="2306" width="12" customWidth="1"/>
    <col min="2307" max="2331" width="11.44140625" customWidth="1"/>
    <col min="2552" max="2552" width="2.109375" customWidth="1"/>
    <col min="2553" max="2553" width="7.88671875" customWidth="1"/>
    <col min="2554" max="2554" width="5.6640625" customWidth="1"/>
    <col min="2555" max="2555" width="39.77734375" customWidth="1"/>
    <col min="2556" max="2556" width="32.77734375" customWidth="1"/>
    <col min="2557" max="2557" width="6.109375" customWidth="1"/>
    <col min="2558" max="2558" width="7.88671875" bestFit="1" customWidth="1"/>
    <col min="2559" max="2559" width="15.44140625" customWidth="1"/>
    <col min="2560" max="2560" width="12.21875" customWidth="1"/>
    <col min="2561" max="2561" width="12.6640625" customWidth="1"/>
    <col min="2562" max="2562" width="12" customWidth="1"/>
    <col min="2563" max="2587" width="11.44140625" customWidth="1"/>
    <col min="2808" max="2808" width="2.109375" customWidth="1"/>
    <col min="2809" max="2809" width="7.88671875" customWidth="1"/>
    <col min="2810" max="2810" width="5.6640625" customWidth="1"/>
    <col min="2811" max="2811" width="39.77734375" customWidth="1"/>
    <col min="2812" max="2812" width="32.77734375" customWidth="1"/>
    <col min="2813" max="2813" width="6.109375" customWidth="1"/>
    <col min="2814" max="2814" width="7.88671875" bestFit="1" customWidth="1"/>
    <col min="2815" max="2815" width="15.44140625" customWidth="1"/>
    <col min="2816" max="2816" width="12.21875" customWidth="1"/>
    <col min="2817" max="2817" width="12.6640625" customWidth="1"/>
    <col min="2818" max="2818" width="12" customWidth="1"/>
    <col min="2819" max="2843" width="11.44140625" customWidth="1"/>
    <col min="3064" max="3064" width="2.109375" customWidth="1"/>
    <col min="3065" max="3065" width="7.88671875" customWidth="1"/>
    <col min="3066" max="3066" width="5.6640625" customWidth="1"/>
    <col min="3067" max="3067" width="39.77734375" customWidth="1"/>
    <col min="3068" max="3068" width="32.77734375" customWidth="1"/>
    <col min="3069" max="3069" width="6.109375" customWidth="1"/>
    <col min="3070" max="3070" width="7.88671875" bestFit="1" customWidth="1"/>
    <col min="3071" max="3071" width="15.44140625" customWidth="1"/>
    <col min="3072" max="3072" width="12.21875" customWidth="1"/>
    <col min="3073" max="3073" width="12.6640625" customWidth="1"/>
    <col min="3074" max="3074" width="12" customWidth="1"/>
    <col min="3075" max="3099" width="11.44140625" customWidth="1"/>
    <col min="3320" max="3320" width="2.109375" customWidth="1"/>
    <col min="3321" max="3321" width="7.88671875" customWidth="1"/>
    <col min="3322" max="3322" width="5.6640625" customWidth="1"/>
    <col min="3323" max="3323" width="39.77734375" customWidth="1"/>
    <col min="3324" max="3324" width="32.77734375" customWidth="1"/>
    <col min="3325" max="3325" width="6.109375" customWidth="1"/>
    <col min="3326" max="3326" width="7.88671875" bestFit="1" customWidth="1"/>
    <col min="3327" max="3327" width="15.44140625" customWidth="1"/>
    <col min="3328" max="3328" width="12.21875" customWidth="1"/>
    <col min="3329" max="3329" width="12.6640625" customWidth="1"/>
    <col min="3330" max="3330" width="12" customWidth="1"/>
    <col min="3331" max="3355" width="11.44140625" customWidth="1"/>
    <col min="3576" max="3576" width="2.109375" customWidth="1"/>
    <col min="3577" max="3577" width="7.88671875" customWidth="1"/>
    <col min="3578" max="3578" width="5.6640625" customWidth="1"/>
    <col min="3579" max="3579" width="39.77734375" customWidth="1"/>
    <col min="3580" max="3580" width="32.77734375" customWidth="1"/>
    <col min="3581" max="3581" width="6.109375" customWidth="1"/>
    <col min="3582" max="3582" width="7.88671875" bestFit="1" customWidth="1"/>
    <col min="3583" max="3583" width="15.44140625" customWidth="1"/>
    <col min="3584" max="3584" width="12.21875" customWidth="1"/>
    <col min="3585" max="3585" width="12.6640625" customWidth="1"/>
    <col min="3586" max="3586" width="12" customWidth="1"/>
    <col min="3587" max="3611" width="11.44140625" customWidth="1"/>
    <col min="3832" max="3832" width="2.109375" customWidth="1"/>
    <col min="3833" max="3833" width="7.88671875" customWidth="1"/>
    <col min="3834" max="3834" width="5.6640625" customWidth="1"/>
    <col min="3835" max="3835" width="39.77734375" customWidth="1"/>
    <col min="3836" max="3836" width="32.77734375" customWidth="1"/>
    <col min="3837" max="3837" width="6.109375" customWidth="1"/>
    <col min="3838" max="3838" width="7.88671875" bestFit="1" customWidth="1"/>
    <col min="3839" max="3839" width="15.44140625" customWidth="1"/>
    <col min="3840" max="3840" width="12.21875" customWidth="1"/>
    <col min="3841" max="3841" width="12.6640625" customWidth="1"/>
    <col min="3842" max="3842" width="12" customWidth="1"/>
    <col min="3843" max="3867" width="11.44140625" customWidth="1"/>
    <col min="4088" max="4088" width="2.109375" customWidth="1"/>
    <col min="4089" max="4089" width="7.88671875" customWidth="1"/>
    <col min="4090" max="4090" width="5.6640625" customWidth="1"/>
    <col min="4091" max="4091" width="39.77734375" customWidth="1"/>
    <col min="4092" max="4092" width="32.77734375" customWidth="1"/>
    <col min="4093" max="4093" width="6.109375" customWidth="1"/>
    <col min="4094" max="4094" width="7.88671875" bestFit="1" customWidth="1"/>
    <col min="4095" max="4095" width="15.44140625" customWidth="1"/>
    <col min="4096" max="4096" width="12.21875" customWidth="1"/>
    <col min="4097" max="4097" width="12.6640625" customWidth="1"/>
    <col min="4098" max="4098" width="12" customWidth="1"/>
    <col min="4099" max="4123" width="11.44140625" customWidth="1"/>
    <col min="4344" max="4344" width="2.109375" customWidth="1"/>
    <col min="4345" max="4345" width="7.88671875" customWidth="1"/>
    <col min="4346" max="4346" width="5.6640625" customWidth="1"/>
    <col min="4347" max="4347" width="39.77734375" customWidth="1"/>
    <col min="4348" max="4348" width="32.77734375" customWidth="1"/>
    <col min="4349" max="4349" width="6.109375" customWidth="1"/>
    <col min="4350" max="4350" width="7.88671875" bestFit="1" customWidth="1"/>
    <col min="4351" max="4351" width="15.44140625" customWidth="1"/>
    <col min="4352" max="4352" width="12.21875" customWidth="1"/>
    <col min="4353" max="4353" width="12.6640625" customWidth="1"/>
    <col min="4354" max="4354" width="12" customWidth="1"/>
    <col min="4355" max="4379" width="11.44140625" customWidth="1"/>
    <col min="4600" max="4600" width="2.109375" customWidth="1"/>
    <col min="4601" max="4601" width="7.88671875" customWidth="1"/>
    <col min="4602" max="4602" width="5.6640625" customWidth="1"/>
    <col min="4603" max="4603" width="39.77734375" customWidth="1"/>
    <col min="4604" max="4604" width="32.77734375" customWidth="1"/>
    <col min="4605" max="4605" width="6.109375" customWidth="1"/>
    <col min="4606" max="4606" width="7.88671875" bestFit="1" customWidth="1"/>
    <col min="4607" max="4607" width="15.44140625" customWidth="1"/>
    <col min="4608" max="4608" width="12.21875" customWidth="1"/>
    <col min="4609" max="4609" width="12.6640625" customWidth="1"/>
    <col min="4610" max="4610" width="12" customWidth="1"/>
    <col min="4611" max="4635" width="11.44140625" customWidth="1"/>
    <col min="4856" max="4856" width="2.109375" customWidth="1"/>
    <col min="4857" max="4857" width="7.88671875" customWidth="1"/>
    <col min="4858" max="4858" width="5.6640625" customWidth="1"/>
    <col min="4859" max="4859" width="39.77734375" customWidth="1"/>
    <col min="4860" max="4860" width="32.77734375" customWidth="1"/>
    <col min="4861" max="4861" width="6.109375" customWidth="1"/>
    <col min="4862" max="4862" width="7.88671875" bestFit="1" customWidth="1"/>
    <col min="4863" max="4863" width="15.44140625" customWidth="1"/>
    <col min="4864" max="4864" width="12.21875" customWidth="1"/>
    <col min="4865" max="4865" width="12.6640625" customWidth="1"/>
    <col min="4866" max="4866" width="12" customWidth="1"/>
    <col min="4867" max="4891" width="11.44140625" customWidth="1"/>
    <col min="5112" max="5112" width="2.109375" customWidth="1"/>
    <col min="5113" max="5113" width="7.88671875" customWidth="1"/>
    <col min="5114" max="5114" width="5.6640625" customWidth="1"/>
    <col min="5115" max="5115" width="39.77734375" customWidth="1"/>
    <col min="5116" max="5116" width="32.77734375" customWidth="1"/>
    <col min="5117" max="5117" width="6.109375" customWidth="1"/>
    <col min="5118" max="5118" width="7.88671875" bestFit="1" customWidth="1"/>
    <col min="5119" max="5119" width="15.44140625" customWidth="1"/>
    <col min="5120" max="5120" width="12.21875" customWidth="1"/>
    <col min="5121" max="5121" width="12.6640625" customWidth="1"/>
    <col min="5122" max="5122" width="12" customWidth="1"/>
    <col min="5123" max="5147" width="11.44140625" customWidth="1"/>
    <col min="5368" max="5368" width="2.109375" customWidth="1"/>
    <col min="5369" max="5369" width="7.88671875" customWidth="1"/>
    <col min="5370" max="5370" width="5.6640625" customWidth="1"/>
    <col min="5371" max="5371" width="39.77734375" customWidth="1"/>
    <col min="5372" max="5372" width="32.77734375" customWidth="1"/>
    <col min="5373" max="5373" width="6.109375" customWidth="1"/>
    <col min="5374" max="5374" width="7.88671875" bestFit="1" customWidth="1"/>
    <col min="5375" max="5375" width="15.44140625" customWidth="1"/>
    <col min="5376" max="5376" width="12.21875" customWidth="1"/>
    <col min="5377" max="5377" width="12.6640625" customWidth="1"/>
    <col min="5378" max="5378" width="12" customWidth="1"/>
    <col min="5379" max="5403" width="11.44140625" customWidth="1"/>
    <col min="5624" max="5624" width="2.109375" customWidth="1"/>
    <col min="5625" max="5625" width="7.88671875" customWidth="1"/>
    <col min="5626" max="5626" width="5.6640625" customWidth="1"/>
    <col min="5627" max="5627" width="39.77734375" customWidth="1"/>
    <col min="5628" max="5628" width="32.77734375" customWidth="1"/>
    <col min="5629" max="5629" width="6.109375" customWidth="1"/>
    <col min="5630" max="5630" width="7.88671875" bestFit="1" customWidth="1"/>
    <col min="5631" max="5631" width="15.44140625" customWidth="1"/>
    <col min="5632" max="5632" width="12.21875" customWidth="1"/>
    <col min="5633" max="5633" width="12.6640625" customWidth="1"/>
    <col min="5634" max="5634" width="12" customWidth="1"/>
    <col min="5635" max="5659" width="11.44140625" customWidth="1"/>
    <col min="5880" max="5880" width="2.109375" customWidth="1"/>
    <col min="5881" max="5881" width="7.88671875" customWidth="1"/>
    <col min="5882" max="5882" width="5.6640625" customWidth="1"/>
    <col min="5883" max="5883" width="39.77734375" customWidth="1"/>
    <col min="5884" max="5884" width="32.77734375" customWidth="1"/>
    <col min="5885" max="5885" width="6.109375" customWidth="1"/>
    <col min="5886" max="5886" width="7.88671875" bestFit="1" customWidth="1"/>
    <col min="5887" max="5887" width="15.44140625" customWidth="1"/>
    <col min="5888" max="5888" width="12.21875" customWidth="1"/>
    <col min="5889" max="5889" width="12.6640625" customWidth="1"/>
    <col min="5890" max="5890" width="12" customWidth="1"/>
    <col min="5891" max="5915" width="11.44140625" customWidth="1"/>
    <col min="6136" max="6136" width="2.109375" customWidth="1"/>
    <col min="6137" max="6137" width="7.88671875" customWidth="1"/>
    <col min="6138" max="6138" width="5.6640625" customWidth="1"/>
    <col min="6139" max="6139" width="39.77734375" customWidth="1"/>
    <col min="6140" max="6140" width="32.77734375" customWidth="1"/>
    <col min="6141" max="6141" width="6.109375" customWidth="1"/>
    <col min="6142" max="6142" width="7.88671875" bestFit="1" customWidth="1"/>
    <col min="6143" max="6143" width="15.44140625" customWidth="1"/>
    <col min="6144" max="6144" width="12.21875" customWidth="1"/>
    <col min="6145" max="6145" width="12.6640625" customWidth="1"/>
    <col min="6146" max="6146" width="12" customWidth="1"/>
    <col min="6147" max="6171" width="11.44140625" customWidth="1"/>
    <col min="6392" max="6392" width="2.109375" customWidth="1"/>
    <col min="6393" max="6393" width="7.88671875" customWidth="1"/>
    <col min="6394" max="6394" width="5.6640625" customWidth="1"/>
    <col min="6395" max="6395" width="39.77734375" customWidth="1"/>
    <col min="6396" max="6396" width="32.77734375" customWidth="1"/>
    <col min="6397" max="6397" width="6.109375" customWidth="1"/>
    <col min="6398" max="6398" width="7.88671875" bestFit="1" customWidth="1"/>
    <col min="6399" max="6399" width="15.44140625" customWidth="1"/>
    <col min="6400" max="6400" width="12.21875" customWidth="1"/>
    <col min="6401" max="6401" width="12.6640625" customWidth="1"/>
    <col min="6402" max="6402" width="12" customWidth="1"/>
    <col min="6403" max="6427" width="11.44140625" customWidth="1"/>
    <col min="6648" max="6648" width="2.109375" customWidth="1"/>
    <col min="6649" max="6649" width="7.88671875" customWidth="1"/>
    <col min="6650" max="6650" width="5.6640625" customWidth="1"/>
    <col min="6651" max="6651" width="39.77734375" customWidth="1"/>
    <col min="6652" max="6652" width="32.77734375" customWidth="1"/>
    <col min="6653" max="6653" width="6.109375" customWidth="1"/>
    <col min="6654" max="6654" width="7.88671875" bestFit="1" customWidth="1"/>
    <col min="6655" max="6655" width="15.44140625" customWidth="1"/>
    <col min="6656" max="6656" width="12.21875" customWidth="1"/>
    <col min="6657" max="6657" width="12.6640625" customWidth="1"/>
    <col min="6658" max="6658" width="12" customWidth="1"/>
    <col min="6659" max="6683" width="11.44140625" customWidth="1"/>
    <col min="6904" max="6904" width="2.109375" customWidth="1"/>
    <col min="6905" max="6905" width="7.88671875" customWidth="1"/>
    <col min="6906" max="6906" width="5.6640625" customWidth="1"/>
    <col min="6907" max="6907" width="39.77734375" customWidth="1"/>
    <col min="6908" max="6908" width="32.77734375" customWidth="1"/>
    <col min="6909" max="6909" width="6.109375" customWidth="1"/>
    <col min="6910" max="6910" width="7.88671875" bestFit="1" customWidth="1"/>
    <col min="6911" max="6911" width="15.44140625" customWidth="1"/>
    <col min="6912" max="6912" width="12.21875" customWidth="1"/>
    <col min="6913" max="6913" width="12.6640625" customWidth="1"/>
    <col min="6914" max="6914" width="12" customWidth="1"/>
    <col min="6915" max="6939" width="11.44140625" customWidth="1"/>
    <col min="7160" max="7160" width="2.109375" customWidth="1"/>
    <col min="7161" max="7161" width="7.88671875" customWidth="1"/>
    <col min="7162" max="7162" width="5.6640625" customWidth="1"/>
    <col min="7163" max="7163" width="39.77734375" customWidth="1"/>
    <col min="7164" max="7164" width="32.77734375" customWidth="1"/>
    <col min="7165" max="7165" width="6.109375" customWidth="1"/>
    <col min="7166" max="7166" width="7.88671875" bestFit="1" customWidth="1"/>
    <col min="7167" max="7167" width="15.44140625" customWidth="1"/>
    <col min="7168" max="7168" width="12.21875" customWidth="1"/>
    <col min="7169" max="7169" width="12.6640625" customWidth="1"/>
    <col min="7170" max="7170" width="12" customWidth="1"/>
    <col min="7171" max="7195" width="11.44140625" customWidth="1"/>
    <col min="7416" max="7416" width="2.109375" customWidth="1"/>
    <col min="7417" max="7417" width="7.88671875" customWidth="1"/>
    <col min="7418" max="7418" width="5.6640625" customWidth="1"/>
    <col min="7419" max="7419" width="39.77734375" customWidth="1"/>
    <col min="7420" max="7420" width="32.77734375" customWidth="1"/>
    <col min="7421" max="7421" width="6.109375" customWidth="1"/>
    <col min="7422" max="7422" width="7.88671875" bestFit="1" customWidth="1"/>
    <col min="7423" max="7423" width="15.44140625" customWidth="1"/>
    <col min="7424" max="7424" width="12.21875" customWidth="1"/>
    <col min="7425" max="7425" width="12.6640625" customWidth="1"/>
    <col min="7426" max="7426" width="12" customWidth="1"/>
    <col min="7427" max="7451" width="11.44140625" customWidth="1"/>
    <col min="7672" max="7672" width="2.109375" customWidth="1"/>
    <col min="7673" max="7673" width="7.88671875" customWidth="1"/>
    <col min="7674" max="7674" width="5.6640625" customWidth="1"/>
    <col min="7675" max="7675" width="39.77734375" customWidth="1"/>
    <col min="7676" max="7676" width="32.77734375" customWidth="1"/>
    <col min="7677" max="7677" width="6.109375" customWidth="1"/>
    <col min="7678" max="7678" width="7.88671875" bestFit="1" customWidth="1"/>
    <col min="7679" max="7679" width="15.44140625" customWidth="1"/>
    <col min="7680" max="7680" width="12.21875" customWidth="1"/>
    <col min="7681" max="7681" width="12.6640625" customWidth="1"/>
    <col min="7682" max="7682" width="12" customWidth="1"/>
    <col min="7683" max="7707" width="11.44140625" customWidth="1"/>
    <col min="7928" max="7928" width="2.109375" customWidth="1"/>
    <col min="7929" max="7929" width="7.88671875" customWidth="1"/>
    <col min="7930" max="7930" width="5.6640625" customWidth="1"/>
    <col min="7931" max="7931" width="39.77734375" customWidth="1"/>
    <col min="7932" max="7932" width="32.77734375" customWidth="1"/>
    <col min="7933" max="7933" width="6.109375" customWidth="1"/>
    <col min="7934" max="7934" width="7.88671875" bestFit="1" customWidth="1"/>
    <col min="7935" max="7935" width="15.44140625" customWidth="1"/>
    <col min="7936" max="7936" width="12.21875" customWidth="1"/>
    <col min="7937" max="7937" width="12.6640625" customWidth="1"/>
    <col min="7938" max="7938" width="12" customWidth="1"/>
    <col min="7939" max="7963" width="11.44140625" customWidth="1"/>
    <col min="8184" max="8184" width="2.109375" customWidth="1"/>
    <col min="8185" max="8185" width="7.88671875" customWidth="1"/>
    <col min="8186" max="8186" width="5.6640625" customWidth="1"/>
    <col min="8187" max="8187" width="39.77734375" customWidth="1"/>
    <col min="8188" max="8188" width="32.77734375" customWidth="1"/>
    <col min="8189" max="8189" width="6.109375" customWidth="1"/>
    <col min="8190" max="8190" width="7.88671875" bestFit="1" customWidth="1"/>
    <col min="8191" max="8191" width="15.44140625" customWidth="1"/>
    <col min="8192" max="8192" width="12.21875" customWidth="1"/>
    <col min="8193" max="8193" width="12.6640625" customWidth="1"/>
    <col min="8194" max="8194" width="12" customWidth="1"/>
    <col min="8195" max="8219" width="11.44140625" customWidth="1"/>
    <col min="8440" max="8440" width="2.109375" customWidth="1"/>
    <col min="8441" max="8441" width="7.88671875" customWidth="1"/>
    <col min="8442" max="8442" width="5.6640625" customWidth="1"/>
    <col min="8443" max="8443" width="39.77734375" customWidth="1"/>
    <col min="8444" max="8444" width="32.77734375" customWidth="1"/>
    <col min="8445" max="8445" width="6.109375" customWidth="1"/>
    <col min="8446" max="8446" width="7.88671875" bestFit="1" customWidth="1"/>
    <col min="8447" max="8447" width="15.44140625" customWidth="1"/>
    <col min="8448" max="8448" width="12.21875" customWidth="1"/>
    <col min="8449" max="8449" width="12.6640625" customWidth="1"/>
    <col min="8450" max="8450" width="12" customWidth="1"/>
    <col min="8451" max="8475" width="11.44140625" customWidth="1"/>
    <col min="8696" max="8696" width="2.109375" customWidth="1"/>
    <col min="8697" max="8697" width="7.88671875" customWidth="1"/>
    <col min="8698" max="8698" width="5.6640625" customWidth="1"/>
    <col min="8699" max="8699" width="39.77734375" customWidth="1"/>
    <col min="8700" max="8700" width="32.77734375" customWidth="1"/>
    <col min="8701" max="8701" width="6.109375" customWidth="1"/>
    <col min="8702" max="8702" width="7.88671875" bestFit="1" customWidth="1"/>
    <col min="8703" max="8703" width="15.44140625" customWidth="1"/>
    <col min="8704" max="8704" width="12.21875" customWidth="1"/>
    <col min="8705" max="8705" width="12.6640625" customWidth="1"/>
    <col min="8706" max="8706" width="12" customWidth="1"/>
    <col min="8707" max="8731" width="11.44140625" customWidth="1"/>
    <col min="8952" max="8952" width="2.109375" customWidth="1"/>
    <col min="8953" max="8953" width="7.88671875" customWidth="1"/>
    <col min="8954" max="8954" width="5.6640625" customWidth="1"/>
    <col min="8955" max="8955" width="39.77734375" customWidth="1"/>
    <col min="8956" max="8956" width="32.77734375" customWidth="1"/>
    <col min="8957" max="8957" width="6.109375" customWidth="1"/>
    <col min="8958" max="8958" width="7.88671875" bestFit="1" customWidth="1"/>
    <col min="8959" max="8959" width="15.44140625" customWidth="1"/>
    <col min="8960" max="8960" width="12.21875" customWidth="1"/>
    <col min="8961" max="8961" width="12.6640625" customWidth="1"/>
    <col min="8962" max="8962" width="12" customWidth="1"/>
    <col min="8963" max="8987" width="11.44140625" customWidth="1"/>
    <col min="9208" max="9208" width="2.109375" customWidth="1"/>
    <col min="9209" max="9209" width="7.88671875" customWidth="1"/>
    <col min="9210" max="9210" width="5.6640625" customWidth="1"/>
    <col min="9211" max="9211" width="39.77734375" customWidth="1"/>
    <col min="9212" max="9212" width="32.77734375" customWidth="1"/>
    <col min="9213" max="9213" width="6.109375" customWidth="1"/>
    <col min="9214" max="9214" width="7.88671875" bestFit="1" customWidth="1"/>
    <col min="9215" max="9215" width="15.44140625" customWidth="1"/>
    <col min="9216" max="9216" width="12.21875" customWidth="1"/>
    <col min="9217" max="9217" width="12.6640625" customWidth="1"/>
    <col min="9218" max="9218" width="12" customWidth="1"/>
    <col min="9219" max="9243" width="11.44140625" customWidth="1"/>
    <col min="9464" max="9464" width="2.109375" customWidth="1"/>
    <col min="9465" max="9465" width="7.88671875" customWidth="1"/>
    <col min="9466" max="9466" width="5.6640625" customWidth="1"/>
    <col min="9467" max="9467" width="39.77734375" customWidth="1"/>
    <col min="9468" max="9468" width="32.77734375" customWidth="1"/>
    <col min="9469" max="9469" width="6.109375" customWidth="1"/>
    <col min="9470" max="9470" width="7.88671875" bestFit="1" customWidth="1"/>
    <col min="9471" max="9471" width="15.44140625" customWidth="1"/>
    <col min="9472" max="9472" width="12.21875" customWidth="1"/>
    <col min="9473" max="9473" width="12.6640625" customWidth="1"/>
    <col min="9474" max="9474" width="12" customWidth="1"/>
    <col min="9475" max="9499" width="11.44140625" customWidth="1"/>
    <col min="9720" max="9720" width="2.109375" customWidth="1"/>
    <col min="9721" max="9721" width="7.88671875" customWidth="1"/>
    <col min="9722" max="9722" width="5.6640625" customWidth="1"/>
    <col min="9723" max="9723" width="39.77734375" customWidth="1"/>
    <col min="9724" max="9724" width="32.77734375" customWidth="1"/>
    <col min="9725" max="9725" width="6.109375" customWidth="1"/>
    <col min="9726" max="9726" width="7.88671875" bestFit="1" customWidth="1"/>
    <col min="9727" max="9727" width="15.44140625" customWidth="1"/>
    <col min="9728" max="9728" width="12.21875" customWidth="1"/>
    <col min="9729" max="9729" width="12.6640625" customWidth="1"/>
    <col min="9730" max="9730" width="12" customWidth="1"/>
    <col min="9731" max="9755" width="11.44140625" customWidth="1"/>
    <col min="9976" max="9976" width="2.109375" customWidth="1"/>
    <col min="9977" max="9977" width="7.88671875" customWidth="1"/>
    <col min="9978" max="9978" width="5.6640625" customWidth="1"/>
    <col min="9979" max="9979" width="39.77734375" customWidth="1"/>
    <col min="9980" max="9980" width="32.77734375" customWidth="1"/>
    <col min="9981" max="9981" width="6.109375" customWidth="1"/>
    <col min="9982" max="9982" width="7.88671875" bestFit="1" customWidth="1"/>
    <col min="9983" max="9983" width="15.44140625" customWidth="1"/>
    <col min="9984" max="9984" width="12.21875" customWidth="1"/>
    <col min="9985" max="9985" width="12.6640625" customWidth="1"/>
    <col min="9986" max="9986" width="12" customWidth="1"/>
    <col min="9987" max="10011" width="11.44140625" customWidth="1"/>
    <col min="10232" max="10232" width="2.109375" customWidth="1"/>
    <col min="10233" max="10233" width="7.88671875" customWidth="1"/>
    <col min="10234" max="10234" width="5.6640625" customWidth="1"/>
    <col min="10235" max="10235" width="39.77734375" customWidth="1"/>
    <col min="10236" max="10236" width="32.77734375" customWidth="1"/>
    <col min="10237" max="10237" width="6.109375" customWidth="1"/>
    <col min="10238" max="10238" width="7.88671875" bestFit="1" customWidth="1"/>
    <col min="10239" max="10239" width="15.44140625" customWidth="1"/>
    <col min="10240" max="10240" width="12.21875" customWidth="1"/>
    <col min="10241" max="10241" width="12.6640625" customWidth="1"/>
    <col min="10242" max="10242" width="12" customWidth="1"/>
    <col min="10243" max="10267" width="11.44140625" customWidth="1"/>
    <col min="10488" max="10488" width="2.109375" customWidth="1"/>
    <col min="10489" max="10489" width="7.88671875" customWidth="1"/>
    <col min="10490" max="10490" width="5.6640625" customWidth="1"/>
    <col min="10491" max="10491" width="39.77734375" customWidth="1"/>
    <col min="10492" max="10492" width="32.77734375" customWidth="1"/>
    <col min="10493" max="10493" width="6.109375" customWidth="1"/>
    <col min="10494" max="10494" width="7.88671875" bestFit="1" customWidth="1"/>
    <col min="10495" max="10495" width="15.44140625" customWidth="1"/>
    <col min="10496" max="10496" width="12.21875" customWidth="1"/>
    <col min="10497" max="10497" width="12.6640625" customWidth="1"/>
    <col min="10498" max="10498" width="12" customWidth="1"/>
    <col min="10499" max="10523" width="11.44140625" customWidth="1"/>
    <col min="10744" max="10744" width="2.109375" customWidth="1"/>
    <col min="10745" max="10745" width="7.88671875" customWidth="1"/>
    <col min="10746" max="10746" width="5.6640625" customWidth="1"/>
    <col min="10747" max="10747" width="39.77734375" customWidth="1"/>
    <col min="10748" max="10748" width="32.77734375" customWidth="1"/>
    <col min="10749" max="10749" width="6.109375" customWidth="1"/>
    <col min="10750" max="10750" width="7.88671875" bestFit="1" customWidth="1"/>
    <col min="10751" max="10751" width="15.44140625" customWidth="1"/>
    <col min="10752" max="10752" width="12.21875" customWidth="1"/>
    <col min="10753" max="10753" width="12.6640625" customWidth="1"/>
    <col min="10754" max="10754" width="12" customWidth="1"/>
    <col min="10755" max="10779" width="11.44140625" customWidth="1"/>
    <col min="11000" max="11000" width="2.109375" customWidth="1"/>
    <col min="11001" max="11001" width="7.88671875" customWidth="1"/>
    <col min="11002" max="11002" width="5.6640625" customWidth="1"/>
    <col min="11003" max="11003" width="39.77734375" customWidth="1"/>
    <col min="11004" max="11004" width="32.77734375" customWidth="1"/>
    <col min="11005" max="11005" width="6.109375" customWidth="1"/>
    <col min="11006" max="11006" width="7.88671875" bestFit="1" customWidth="1"/>
    <col min="11007" max="11007" width="15.44140625" customWidth="1"/>
    <col min="11008" max="11008" width="12.21875" customWidth="1"/>
    <col min="11009" max="11009" width="12.6640625" customWidth="1"/>
    <col min="11010" max="11010" width="12" customWidth="1"/>
    <col min="11011" max="11035" width="11.44140625" customWidth="1"/>
    <col min="11256" max="11256" width="2.109375" customWidth="1"/>
    <col min="11257" max="11257" width="7.88671875" customWidth="1"/>
    <col min="11258" max="11258" width="5.6640625" customWidth="1"/>
    <col min="11259" max="11259" width="39.77734375" customWidth="1"/>
    <col min="11260" max="11260" width="32.77734375" customWidth="1"/>
    <col min="11261" max="11261" width="6.109375" customWidth="1"/>
    <col min="11262" max="11262" width="7.88671875" bestFit="1" customWidth="1"/>
    <col min="11263" max="11263" width="15.44140625" customWidth="1"/>
    <col min="11264" max="11264" width="12.21875" customWidth="1"/>
    <col min="11265" max="11265" width="12.6640625" customWidth="1"/>
    <col min="11266" max="11266" width="12" customWidth="1"/>
    <col min="11267" max="11291" width="11.44140625" customWidth="1"/>
    <col min="11512" max="11512" width="2.109375" customWidth="1"/>
    <col min="11513" max="11513" width="7.88671875" customWidth="1"/>
    <col min="11514" max="11514" width="5.6640625" customWidth="1"/>
    <col min="11515" max="11515" width="39.77734375" customWidth="1"/>
    <col min="11516" max="11516" width="32.77734375" customWidth="1"/>
    <col min="11517" max="11517" width="6.109375" customWidth="1"/>
    <col min="11518" max="11518" width="7.88671875" bestFit="1" customWidth="1"/>
    <col min="11519" max="11519" width="15.44140625" customWidth="1"/>
    <col min="11520" max="11520" width="12.21875" customWidth="1"/>
    <col min="11521" max="11521" width="12.6640625" customWidth="1"/>
    <col min="11522" max="11522" width="12" customWidth="1"/>
    <col min="11523" max="11547" width="11.44140625" customWidth="1"/>
    <col min="11768" max="11768" width="2.109375" customWidth="1"/>
    <col min="11769" max="11769" width="7.88671875" customWidth="1"/>
    <col min="11770" max="11770" width="5.6640625" customWidth="1"/>
    <col min="11771" max="11771" width="39.77734375" customWidth="1"/>
    <col min="11772" max="11772" width="32.77734375" customWidth="1"/>
    <col min="11773" max="11773" width="6.109375" customWidth="1"/>
    <col min="11774" max="11774" width="7.88671875" bestFit="1" customWidth="1"/>
    <col min="11775" max="11775" width="15.44140625" customWidth="1"/>
    <col min="11776" max="11776" width="12.21875" customWidth="1"/>
    <col min="11777" max="11777" width="12.6640625" customWidth="1"/>
    <col min="11778" max="11778" width="12" customWidth="1"/>
    <col min="11779" max="11803" width="11.44140625" customWidth="1"/>
    <col min="12024" max="12024" width="2.109375" customWidth="1"/>
    <col min="12025" max="12025" width="7.88671875" customWidth="1"/>
    <col min="12026" max="12026" width="5.6640625" customWidth="1"/>
    <col min="12027" max="12027" width="39.77734375" customWidth="1"/>
    <col min="12028" max="12028" width="32.77734375" customWidth="1"/>
    <col min="12029" max="12029" width="6.109375" customWidth="1"/>
    <col min="12030" max="12030" width="7.88671875" bestFit="1" customWidth="1"/>
    <col min="12031" max="12031" width="15.44140625" customWidth="1"/>
    <col min="12032" max="12032" width="12.21875" customWidth="1"/>
    <col min="12033" max="12033" width="12.6640625" customWidth="1"/>
    <col min="12034" max="12034" width="12" customWidth="1"/>
    <col min="12035" max="12059" width="11.44140625" customWidth="1"/>
    <col min="12280" max="12280" width="2.109375" customWidth="1"/>
    <col min="12281" max="12281" width="7.88671875" customWidth="1"/>
    <col min="12282" max="12282" width="5.6640625" customWidth="1"/>
    <col min="12283" max="12283" width="39.77734375" customWidth="1"/>
    <col min="12284" max="12284" width="32.77734375" customWidth="1"/>
    <col min="12285" max="12285" width="6.109375" customWidth="1"/>
    <col min="12286" max="12286" width="7.88671875" bestFit="1" customWidth="1"/>
    <col min="12287" max="12287" width="15.44140625" customWidth="1"/>
    <col min="12288" max="12288" width="12.21875" customWidth="1"/>
    <col min="12289" max="12289" width="12.6640625" customWidth="1"/>
    <col min="12290" max="12290" width="12" customWidth="1"/>
    <col min="12291" max="12315" width="11.44140625" customWidth="1"/>
    <col min="12536" max="12536" width="2.109375" customWidth="1"/>
    <col min="12537" max="12537" width="7.88671875" customWidth="1"/>
    <col min="12538" max="12538" width="5.6640625" customWidth="1"/>
    <col min="12539" max="12539" width="39.77734375" customWidth="1"/>
    <col min="12540" max="12540" width="32.77734375" customWidth="1"/>
    <col min="12541" max="12541" width="6.109375" customWidth="1"/>
    <col min="12542" max="12542" width="7.88671875" bestFit="1" customWidth="1"/>
    <col min="12543" max="12543" width="15.44140625" customWidth="1"/>
    <col min="12544" max="12544" width="12.21875" customWidth="1"/>
    <col min="12545" max="12545" width="12.6640625" customWidth="1"/>
    <col min="12546" max="12546" width="12" customWidth="1"/>
    <col min="12547" max="12571" width="11.44140625" customWidth="1"/>
    <col min="12792" max="12792" width="2.109375" customWidth="1"/>
    <col min="12793" max="12793" width="7.88671875" customWidth="1"/>
    <col min="12794" max="12794" width="5.6640625" customWidth="1"/>
    <col min="12795" max="12795" width="39.77734375" customWidth="1"/>
    <col min="12796" max="12796" width="32.77734375" customWidth="1"/>
    <col min="12797" max="12797" width="6.109375" customWidth="1"/>
    <col min="12798" max="12798" width="7.88671875" bestFit="1" customWidth="1"/>
    <col min="12799" max="12799" width="15.44140625" customWidth="1"/>
    <col min="12800" max="12800" width="12.21875" customWidth="1"/>
    <col min="12801" max="12801" width="12.6640625" customWidth="1"/>
    <col min="12802" max="12802" width="12" customWidth="1"/>
    <col min="12803" max="12827" width="11.44140625" customWidth="1"/>
    <col min="13048" max="13048" width="2.109375" customWidth="1"/>
    <col min="13049" max="13049" width="7.88671875" customWidth="1"/>
    <col min="13050" max="13050" width="5.6640625" customWidth="1"/>
    <col min="13051" max="13051" width="39.77734375" customWidth="1"/>
    <col min="13052" max="13052" width="32.77734375" customWidth="1"/>
    <col min="13053" max="13053" width="6.109375" customWidth="1"/>
    <col min="13054" max="13054" width="7.88671875" bestFit="1" customWidth="1"/>
    <col min="13055" max="13055" width="15.44140625" customWidth="1"/>
    <col min="13056" max="13056" width="12.21875" customWidth="1"/>
    <col min="13057" max="13057" width="12.6640625" customWidth="1"/>
    <col min="13058" max="13058" width="12" customWidth="1"/>
    <col min="13059" max="13083" width="11.44140625" customWidth="1"/>
    <col min="13304" max="13304" width="2.109375" customWidth="1"/>
    <col min="13305" max="13305" width="7.88671875" customWidth="1"/>
    <col min="13306" max="13306" width="5.6640625" customWidth="1"/>
    <col min="13307" max="13307" width="39.77734375" customWidth="1"/>
    <col min="13308" max="13308" width="32.77734375" customWidth="1"/>
    <col min="13309" max="13309" width="6.109375" customWidth="1"/>
    <col min="13310" max="13310" width="7.88671875" bestFit="1" customWidth="1"/>
    <col min="13311" max="13311" width="15.44140625" customWidth="1"/>
    <col min="13312" max="13312" width="12.21875" customWidth="1"/>
    <col min="13313" max="13313" width="12.6640625" customWidth="1"/>
    <col min="13314" max="13314" width="12" customWidth="1"/>
    <col min="13315" max="13339" width="11.44140625" customWidth="1"/>
    <col min="13560" max="13560" width="2.109375" customWidth="1"/>
    <col min="13561" max="13561" width="7.88671875" customWidth="1"/>
    <col min="13562" max="13562" width="5.6640625" customWidth="1"/>
    <col min="13563" max="13563" width="39.77734375" customWidth="1"/>
    <col min="13564" max="13564" width="32.77734375" customWidth="1"/>
    <col min="13565" max="13565" width="6.109375" customWidth="1"/>
    <col min="13566" max="13566" width="7.88671875" bestFit="1" customWidth="1"/>
    <col min="13567" max="13567" width="15.44140625" customWidth="1"/>
    <col min="13568" max="13568" width="12.21875" customWidth="1"/>
    <col min="13569" max="13569" width="12.6640625" customWidth="1"/>
    <col min="13570" max="13570" width="12" customWidth="1"/>
    <col min="13571" max="13595" width="11.44140625" customWidth="1"/>
    <col min="13816" max="13816" width="2.109375" customWidth="1"/>
    <col min="13817" max="13817" width="7.88671875" customWidth="1"/>
    <col min="13818" max="13818" width="5.6640625" customWidth="1"/>
    <col min="13819" max="13819" width="39.77734375" customWidth="1"/>
    <col min="13820" max="13820" width="32.77734375" customWidth="1"/>
    <col min="13821" max="13821" width="6.109375" customWidth="1"/>
    <col min="13822" max="13822" width="7.88671875" bestFit="1" customWidth="1"/>
    <col min="13823" max="13823" width="15.44140625" customWidth="1"/>
    <col min="13824" max="13824" width="12.21875" customWidth="1"/>
    <col min="13825" max="13825" width="12.6640625" customWidth="1"/>
    <col min="13826" max="13826" width="12" customWidth="1"/>
    <col min="13827" max="13851" width="11.44140625" customWidth="1"/>
    <col min="14072" max="14072" width="2.109375" customWidth="1"/>
    <col min="14073" max="14073" width="7.88671875" customWidth="1"/>
    <col min="14074" max="14074" width="5.6640625" customWidth="1"/>
    <col min="14075" max="14075" width="39.77734375" customWidth="1"/>
    <col min="14076" max="14076" width="32.77734375" customWidth="1"/>
    <col min="14077" max="14077" width="6.109375" customWidth="1"/>
    <col min="14078" max="14078" width="7.88671875" bestFit="1" customWidth="1"/>
    <col min="14079" max="14079" width="15.44140625" customWidth="1"/>
    <col min="14080" max="14080" width="12.21875" customWidth="1"/>
    <col min="14081" max="14081" width="12.6640625" customWidth="1"/>
    <col min="14082" max="14082" width="12" customWidth="1"/>
    <col min="14083" max="14107" width="11.44140625" customWidth="1"/>
    <col min="14328" max="14328" width="2.109375" customWidth="1"/>
    <col min="14329" max="14329" width="7.88671875" customWidth="1"/>
    <col min="14330" max="14330" width="5.6640625" customWidth="1"/>
    <col min="14331" max="14331" width="39.77734375" customWidth="1"/>
    <col min="14332" max="14332" width="32.77734375" customWidth="1"/>
    <col min="14333" max="14333" width="6.109375" customWidth="1"/>
    <col min="14334" max="14334" width="7.88671875" bestFit="1" customWidth="1"/>
    <col min="14335" max="14335" width="15.44140625" customWidth="1"/>
    <col min="14336" max="14336" width="12.21875" customWidth="1"/>
    <col min="14337" max="14337" width="12.6640625" customWidth="1"/>
    <col min="14338" max="14338" width="12" customWidth="1"/>
    <col min="14339" max="14363" width="11.44140625" customWidth="1"/>
    <col min="14584" max="14584" width="2.109375" customWidth="1"/>
    <col min="14585" max="14585" width="7.88671875" customWidth="1"/>
    <col min="14586" max="14586" width="5.6640625" customWidth="1"/>
    <col min="14587" max="14587" width="39.77734375" customWidth="1"/>
    <col min="14588" max="14588" width="32.77734375" customWidth="1"/>
    <col min="14589" max="14589" width="6.109375" customWidth="1"/>
    <col min="14590" max="14590" width="7.88671875" bestFit="1" customWidth="1"/>
    <col min="14591" max="14591" width="15.44140625" customWidth="1"/>
    <col min="14592" max="14592" width="12.21875" customWidth="1"/>
    <col min="14593" max="14593" width="12.6640625" customWidth="1"/>
    <col min="14594" max="14594" width="12" customWidth="1"/>
    <col min="14595" max="14619" width="11.44140625" customWidth="1"/>
    <col min="14840" max="14840" width="2.109375" customWidth="1"/>
    <col min="14841" max="14841" width="7.88671875" customWidth="1"/>
    <col min="14842" max="14842" width="5.6640625" customWidth="1"/>
    <col min="14843" max="14843" width="39.77734375" customWidth="1"/>
    <col min="14844" max="14844" width="32.77734375" customWidth="1"/>
    <col min="14845" max="14845" width="6.109375" customWidth="1"/>
    <col min="14846" max="14846" width="7.88671875" bestFit="1" customWidth="1"/>
    <col min="14847" max="14847" width="15.44140625" customWidth="1"/>
    <col min="14848" max="14848" width="12.21875" customWidth="1"/>
    <col min="14849" max="14849" width="12.6640625" customWidth="1"/>
    <col min="14850" max="14850" width="12" customWidth="1"/>
    <col min="14851" max="14875" width="11.44140625" customWidth="1"/>
    <col min="15096" max="15096" width="2.109375" customWidth="1"/>
    <col min="15097" max="15097" width="7.88671875" customWidth="1"/>
    <col min="15098" max="15098" width="5.6640625" customWidth="1"/>
    <col min="15099" max="15099" width="39.77734375" customWidth="1"/>
    <col min="15100" max="15100" width="32.77734375" customWidth="1"/>
    <col min="15101" max="15101" width="6.109375" customWidth="1"/>
    <col min="15102" max="15102" width="7.88671875" bestFit="1" customWidth="1"/>
    <col min="15103" max="15103" width="15.44140625" customWidth="1"/>
    <col min="15104" max="15104" width="12.21875" customWidth="1"/>
    <col min="15105" max="15105" width="12.6640625" customWidth="1"/>
    <col min="15106" max="15106" width="12" customWidth="1"/>
    <col min="15107" max="15131" width="11.44140625" customWidth="1"/>
    <col min="15352" max="15352" width="2.109375" customWidth="1"/>
    <col min="15353" max="15353" width="7.88671875" customWidth="1"/>
    <col min="15354" max="15354" width="5.6640625" customWidth="1"/>
    <col min="15355" max="15355" width="39.77734375" customWidth="1"/>
    <col min="15356" max="15356" width="32.77734375" customWidth="1"/>
    <col min="15357" max="15357" width="6.109375" customWidth="1"/>
    <col min="15358" max="15358" width="7.88671875" bestFit="1" customWidth="1"/>
    <col min="15359" max="15359" width="15.44140625" customWidth="1"/>
    <col min="15360" max="15360" width="12.21875" customWidth="1"/>
    <col min="15361" max="15361" width="12.6640625" customWidth="1"/>
    <col min="15362" max="15362" width="12" customWidth="1"/>
    <col min="15363" max="15387" width="11.44140625" customWidth="1"/>
    <col min="15608" max="15608" width="2.109375" customWidth="1"/>
    <col min="15609" max="15609" width="7.88671875" customWidth="1"/>
    <col min="15610" max="15610" width="5.6640625" customWidth="1"/>
    <col min="15611" max="15611" width="39.77734375" customWidth="1"/>
    <col min="15612" max="15612" width="32.77734375" customWidth="1"/>
    <col min="15613" max="15613" width="6.109375" customWidth="1"/>
    <col min="15614" max="15614" width="7.88671875" bestFit="1" customWidth="1"/>
    <col min="15615" max="15615" width="15.44140625" customWidth="1"/>
    <col min="15616" max="15616" width="12.21875" customWidth="1"/>
    <col min="15617" max="15617" width="12.6640625" customWidth="1"/>
    <col min="15618" max="15618" width="12" customWidth="1"/>
    <col min="15619" max="15643" width="11.44140625" customWidth="1"/>
    <col min="15864" max="15864" width="2.109375" customWidth="1"/>
    <col min="15865" max="15865" width="7.88671875" customWidth="1"/>
    <col min="15866" max="15866" width="5.6640625" customWidth="1"/>
    <col min="15867" max="15867" width="39.77734375" customWidth="1"/>
    <col min="15868" max="15868" width="32.77734375" customWidth="1"/>
    <col min="15869" max="15869" width="6.109375" customWidth="1"/>
    <col min="15870" max="15870" width="7.88671875" bestFit="1" customWidth="1"/>
    <col min="15871" max="15871" width="15.44140625" customWidth="1"/>
    <col min="15872" max="15872" width="12.21875" customWidth="1"/>
    <col min="15873" max="15873" width="12.6640625" customWidth="1"/>
    <col min="15874" max="15874" width="12" customWidth="1"/>
    <col min="15875" max="15899" width="11.44140625" customWidth="1"/>
    <col min="16120" max="16120" width="2.109375" customWidth="1"/>
    <col min="16121" max="16121" width="7.88671875" customWidth="1"/>
    <col min="16122" max="16122" width="5.6640625" customWidth="1"/>
    <col min="16123" max="16123" width="39.77734375" customWidth="1"/>
    <col min="16124" max="16124" width="32.77734375" customWidth="1"/>
    <col min="16125" max="16125" width="6.109375" customWidth="1"/>
    <col min="16126" max="16126" width="7.88671875" bestFit="1" customWidth="1"/>
    <col min="16127" max="16127" width="15.44140625" customWidth="1"/>
    <col min="16128" max="16128" width="12.21875" customWidth="1"/>
    <col min="16129" max="16129" width="12.6640625" customWidth="1"/>
    <col min="16130" max="16130" width="12" customWidth="1"/>
    <col min="16131" max="16155" width="11.44140625" customWidth="1"/>
  </cols>
  <sheetData>
    <row r="1" spans="1:45" ht="18.75" thickBot="1" x14ac:dyDescent="0.3">
      <c r="A1" s="186"/>
      <c r="B1" s="178"/>
      <c r="C1" s="179" t="s">
        <v>713</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c r="AQ1" s="1015"/>
      <c r="AR1" s="1015"/>
    </row>
    <row r="2" spans="1:45" ht="32.25" thickBot="1" x14ac:dyDescent="0.25">
      <c r="A2" s="188"/>
      <c r="B2" s="188"/>
      <c r="C2" s="276" t="s">
        <v>574</v>
      </c>
      <c r="D2" s="189" t="s">
        <v>138</v>
      </c>
      <c r="E2" s="277" t="s">
        <v>113</v>
      </c>
      <c r="F2" s="189" t="s">
        <v>139</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M2" s="388"/>
      <c r="AN2" s="388"/>
      <c r="AO2" s="388"/>
      <c r="AP2" s="388"/>
      <c r="AQ2" s="388"/>
      <c r="AR2" s="388"/>
      <c r="AS2" s="388"/>
    </row>
    <row r="3" spans="1:45" x14ac:dyDescent="0.2">
      <c r="A3" s="177"/>
      <c r="B3" s="1040" t="s">
        <v>338</v>
      </c>
      <c r="C3" s="515" t="s">
        <v>714</v>
      </c>
      <c r="D3" s="910" t="s">
        <v>715</v>
      </c>
      <c r="E3" s="889" t="s">
        <v>716</v>
      </c>
      <c r="F3" s="891" t="s">
        <v>75</v>
      </c>
      <c r="G3" s="891">
        <v>2</v>
      </c>
      <c r="H3" s="516">
        <f>SUM('8. FP Demand'!H3,'8. FP Demand'!H4,'8. FP Demand'!H5,'8. FP Demand'!H6,'8. FP Demand'!H30,'8. FP Demand'!H31,'8. FP Demand'!H36:H37)</f>
        <v>122.26906652496589</v>
      </c>
      <c r="I3" s="323">
        <f>SUM('8. FP Demand'!I3,'8. FP Demand'!I4,'8. FP Demand'!I5,'8. FP Demand'!I6,'8. FP Demand'!I30,'8. FP Demand'!I31,'8. FP Demand'!I36:I37)</f>
        <v>121.97935105597672</v>
      </c>
      <c r="J3" s="323">
        <f>SUM('8. FP Demand'!J3,'8. FP Demand'!J4,'8. FP Demand'!J5,'8. FP Demand'!J6,'8. FP Demand'!J30,'8. FP Demand'!J31,'8. FP Demand'!J36:J37)</f>
        <v>121.64430112672018</v>
      </c>
      <c r="K3" s="323">
        <f>SUM('8. FP Demand'!K3,'8. FP Demand'!K4,'8. FP Demand'!K5,'8. FP Demand'!K6,'8. FP Demand'!K30,'8. FP Demand'!K31,'8. FP Demand'!K36:K37)</f>
        <v>121.40872839561345</v>
      </c>
      <c r="L3" s="892">
        <f>SUM('8. FP Demand'!L3,'8. FP Demand'!L4,'8. FP Demand'!L5,'8. FP Demand'!L6,'8. FP Demand'!L30,'8. FP Demand'!L31,'8. FP Demand'!L36:L37)</f>
        <v>121.05054584897994</v>
      </c>
      <c r="M3" s="892">
        <f>SUM('8. FP Demand'!M3,'8. FP Demand'!M4,'8. FP Demand'!M5,'8. FP Demand'!M6,'8. FP Demand'!M30,'8. FP Demand'!M31,'8. FP Demand'!M36:M37)</f>
        <v>120.87512187375326</v>
      </c>
      <c r="N3" s="892">
        <f>SUM('8. FP Demand'!N3,'8. FP Demand'!N4,'8. FP Demand'!N5,'8. FP Demand'!N6,'8. FP Demand'!N30,'8. FP Demand'!N31,'8. FP Demand'!N36:N37)</f>
        <v>120.26936208003703</v>
      </c>
      <c r="O3" s="892">
        <f>SUM('8. FP Demand'!O3,'8. FP Demand'!O4,'8. FP Demand'!O5,'8. FP Demand'!O6,'8. FP Demand'!O30,'8. FP Demand'!O31,'8. FP Demand'!O36:O37)</f>
        <v>118.68407075038068</v>
      </c>
      <c r="P3" s="892">
        <f>SUM('8. FP Demand'!P3,'8. FP Demand'!P4,'8. FP Demand'!P5,'8. FP Demand'!P6,'8. FP Demand'!P30,'8. FP Demand'!P31,'8. FP Demand'!P36:P37)</f>
        <v>117.05284299573705</v>
      </c>
      <c r="Q3" s="892">
        <f>SUM('8. FP Demand'!Q3,'8. FP Demand'!Q4,'8. FP Demand'!Q5,'8. FP Demand'!Q6,'8. FP Demand'!Q30,'8. FP Demand'!Q31,'8. FP Demand'!Q36:Q37)</f>
        <v>116.66772780244987</v>
      </c>
      <c r="R3" s="892">
        <f>SUM('8. FP Demand'!R3,'8. FP Demand'!R4,'8. FP Demand'!R5,'8. FP Demand'!R6,'8. FP Demand'!R30,'8. FP Demand'!R31,'8. FP Demand'!R36:R37)</f>
        <v>116.01407006164769</v>
      </c>
      <c r="S3" s="892">
        <f>SUM('8. FP Demand'!S3,'8. FP Demand'!S4,'8. FP Demand'!S5,'8. FP Demand'!S6,'8. FP Demand'!S30,'8. FP Demand'!S31,'8. FP Demand'!S36:S37)</f>
        <v>115.38189306485373</v>
      </c>
      <c r="T3" s="892">
        <f>SUM('8. FP Demand'!T3,'8. FP Demand'!T4,'8. FP Demand'!T5,'8. FP Demand'!T6,'8. FP Demand'!T30,'8. FP Demand'!T31,'8. FP Demand'!T36:T37)</f>
        <v>114.6917621686528</v>
      </c>
      <c r="U3" s="892">
        <f>SUM('8. FP Demand'!U3,'8. FP Demand'!U4,'8. FP Demand'!U5,'8. FP Demand'!U6,'8. FP Demand'!U30,'8. FP Demand'!U31,'8. FP Demand'!U36:U37)</f>
        <v>114.10854397451749</v>
      </c>
      <c r="V3" s="892">
        <f>SUM('8. FP Demand'!V3,'8. FP Demand'!V4,'8. FP Demand'!V5,'8. FP Demand'!V6,'8. FP Demand'!V30,'8. FP Demand'!V31,'8. FP Demand'!V36:V37)</f>
        <v>113.41673137387855</v>
      </c>
      <c r="W3" s="892">
        <f>SUM('8. FP Demand'!W3,'8. FP Demand'!W4,'8. FP Demand'!W5,'8. FP Demand'!W6,'8. FP Demand'!W30,'8. FP Demand'!W31,'8. FP Demand'!W36:W37)</f>
        <v>112.72202254551334</v>
      </c>
      <c r="X3" s="892">
        <f>SUM('8. FP Demand'!X3,'8. FP Demand'!X4,'8. FP Demand'!X5,'8. FP Demand'!X6,'8. FP Demand'!X30,'8. FP Demand'!X31,'8. FP Demand'!X36:X37)</f>
        <v>111.97267750693257</v>
      </c>
      <c r="Y3" s="892">
        <f>SUM('8. FP Demand'!Y3,'8. FP Demand'!Y4,'8. FP Demand'!Y5,'8. FP Demand'!Y6,'8. FP Demand'!Y30,'8. FP Demand'!Y31,'8. FP Demand'!Y36:Y37)</f>
        <v>111.31901631109528</v>
      </c>
      <c r="Z3" s="892">
        <f>SUM('8. FP Demand'!Z3,'8. FP Demand'!Z4,'8. FP Demand'!Z5,'8. FP Demand'!Z6,'8. FP Demand'!Z30,'8. FP Demand'!Z31,'8. FP Demand'!Z36:Z37)</f>
        <v>110.60036701233824</v>
      </c>
      <c r="AA3" s="892">
        <f>SUM('8. FP Demand'!AA3,'8. FP Demand'!AA4,'8. FP Demand'!AA5,'8. FP Demand'!AA6,'8. FP Demand'!AA30,'8. FP Demand'!AA31,'8. FP Demand'!AA36:AA37)</f>
        <v>110.27579640234616</v>
      </c>
      <c r="AB3" s="892">
        <f>SUM('8. FP Demand'!AB3,'8. FP Demand'!AB4,'8. FP Demand'!AB5,'8. FP Demand'!AB6,'8. FP Demand'!AB30,'8. FP Demand'!AB31,'8. FP Demand'!AB36:AB37)</f>
        <v>109.90888196588858</v>
      </c>
      <c r="AC3" s="892">
        <f>SUM('8. FP Demand'!AC3,'8. FP Demand'!AC4,'8. FP Demand'!AC5,'8. FP Demand'!AC6,'8. FP Demand'!AC30,'8. FP Demand'!AC31,'8. FP Demand'!AC36:AC37)</f>
        <v>109.64905784676615</v>
      </c>
      <c r="AD3" s="892">
        <f>SUM('8. FP Demand'!AD3,'8. FP Demand'!AD4,'8. FP Demand'!AD5,'8. FP Demand'!AD6,'8. FP Demand'!AD30,'8. FP Demand'!AD31,'8. FP Demand'!AD36:AD37)</f>
        <v>109.33331916158208</v>
      </c>
      <c r="AE3" s="892">
        <f>SUM('8. FP Demand'!AE3,'8. FP Demand'!AE4,'8. FP Demand'!AE5,'8. FP Demand'!AE6,'8. FP Demand'!AE30,'8. FP Demand'!AE31,'8. FP Demand'!AE36:AE37)</f>
        <v>109.01528256334591</v>
      </c>
      <c r="AF3" s="892">
        <f>SUM('8. FP Demand'!AF3,'8. FP Demand'!AF4,'8. FP Demand'!AF5,'8. FP Demand'!AF6,'8. FP Demand'!AF30,'8. FP Demand'!AF31,'8. FP Demand'!AF36:AF37)</f>
        <v>108.68953668234407</v>
      </c>
      <c r="AG3" s="892">
        <f>SUM('8. FP Demand'!AG3,'8. FP Demand'!AG4,'8. FP Demand'!AG5,'8. FP Demand'!AG6,'8. FP Demand'!AG30,'8. FP Demand'!AG31,'8. FP Demand'!AG36:AG37)</f>
        <v>108.57678130736358</v>
      </c>
      <c r="AH3" s="892">
        <f>SUM('8. FP Demand'!AH3,'8. FP Demand'!AH4,'8. FP Demand'!AH5,'8. FP Demand'!AH6,'8. FP Demand'!AH30,'8. FP Demand'!AH31,'8. FP Demand'!AH36:AH37)</f>
        <v>108.41682001399323</v>
      </c>
      <c r="AI3" s="892">
        <f>SUM('8. FP Demand'!AI3,'8. FP Demand'!AI4,'8. FP Demand'!AI5,'8. FP Demand'!AI6,'8. FP Demand'!AI30,'8. FP Demand'!AI31,'8. FP Demand'!AI36:AI37)</f>
        <v>108.14960237901806</v>
      </c>
      <c r="AJ3" s="893">
        <f>SUM('8. FP Demand'!AJ3,'8. FP Demand'!AJ4,'8. FP Demand'!AJ5,'8. FP Demand'!AJ6,'8. FP Demand'!AJ30,'8. FP Demand'!AJ31,'8. FP Demand'!AJ36:AJ37)</f>
        <v>107.5750757013023</v>
      </c>
    </row>
    <row r="4" spans="1:45" x14ac:dyDescent="0.2">
      <c r="A4" s="177"/>
      <c r="B4" s="1041"/>
      <c r="C4" s="517" t="s">
        <v>717</v>
      </c>
      <c r="D4" s="524" t="s">
        <v>343</v>
      </c>
      <c r="E4" s="882" t="s">
        <v>831</v>
      </c>
      <c r="F4" s="724" t="s">
        <v>75</v>
      </c>
      <c r="G4" s="724">
        <v>2</v>
      </c>
      <c r="H4" s="518">
        <f>'7. FP Supply'!H21-('7. FP Supply'!H28)</f>
        <v>131.26710000000003</v>
      </c>
      <c r="I4" s="322">
        <f>'7. FP Supply'!I21-('7. FP Supply'!I28)</f>
        <v>131.26710000000003</v>
      </c>
      <c r="J4" s="322">
        <f>'7. FP Supply'!J21-('7. FP Supply'!J28)</f>
        <v>131.26710000000003</v>
      </c>
      <c r="K4" s="322">
        <f>'7. FP Supply'!K21-('7. FP Supply'!K28)</f>
        <v>131.26710000000003</v>
      </c>
      <c r="L4" s="475">
        <f>'7. FP Supply'!L21-('7. FP Supply'!L28)</f>
        <v>129.66710000000003</v>
      </c>
      <c r="M4" s="475">
        <f>'7. FP Supply'!M21-('7. FP Supply'!M28)</f>
        <v>129.26710000000003</v>
      </c>
      <c r="N4" s="475">
        <f>'7. FP Supply'!N21-('7. FP Supply'!N28)</f>
        <v>128.86710000000002</v>
      </c>
      <c r="O4" s="475">
        <f>'7. FP Supply'!O21-('7. FP Supply'!O28)</f>
        <v>128.46710000000002</v>
      </c>
      <c r="P4" s="475">
        <f>'7. FP Supply'!P21-('7. FP Supply'!P28)</f>
        <v>128.06710000000004</v>
      </c>
      <c r="Q4" s="475">
        <f>'7. FP Supply'!Q21-('7. FP Supply'!Q28)</f>
        <v>127.66710000000003</v>
      </c>
      <c r="R4" s="475">
        <f>'7. FP Supply'!R21-('7. FP Supply'!R28)</f>
        <v>127.26710000000003</v>
      </c>
      <c r="S4" s="475">
        <f>'7. FP Supply'!S21-('7. FP Supply'!S28)</f>
        <v>126.86710000000002</v>
      </c>
      <c r="T4" s="475">
        <f>'7. FP Supply'!T21-('7. FP Supply'!T28)</f>
        <v>126.46710000000002</v>
      </c>
      <c r="U4" s="475">
        <f>'7. FP Supply'!U21-('7. FP Supply'!U28)</f>
        <v>126.06710000000002</v>
      </c>
      <c r="V4" s="475">
        <f>'7. FP Supply'!V21-('7. FP Supply'!V28)</f>
        <v>125.76710000000003</v>
      </c>
      <c r="W4" s="475">
        <f>'7. FP Supply'!W21-('7. FP Supply'!W28)</f>
        <v>125.66710000000003</v>
      </c>
      <c r="X4" s="475">
        <f>'7. FP Supply'!X21-('7. FP Supply'!X28)</f>
        <v>125.56710000000002</v>
      </c>
      <c r="Y4" s="475">
        <f>'7. FP Supply'!Y21-('7. FP Supply'!Y28)</f>
        <v>125.46710000000003</v>
      </c>
      <c r="Z4" s="475">
        <f>'7. FP Supply'!Z21-('7. FP Supply'!Z28)</f>
        <v>125.36710000000002</v>
      </c>
      <c r="AA4" s="475">
        <f>'7. FP Supply'!AA21-('7. FP Supply'!AA28)</f>
        <v>132.26710000000003</v>
      </c>
      <c r="AB4" s="475">
        <f>'7. FP Supply'!AB21-('7. FP Supply'!AB28)</f>
        <v>132.16710000000003</v>
      </c>
      <c r="AC4" s="475">
        <f>'7. FP Supply'!AC21-('7. FP Supply'!AC28)</f>
        <v>132.06710000000004</v>
      </c>
      <c r="AD4" s="475">
        <f>'7. FP Supply'!AD21-('7. FP Supply'!AD28)</f>
        <v>131.96710000000002</v>
      </c>
      <c r="AE4" s="475">
        <f>'7. FP Supply'!AE21-('7. FP Supply'!AE28)</f>
        <v>131.86710000000002</v>
      </c>
      <c r="AF4" s="475">
        <f>'7. FP Supply'!AF21-('7. FP Supply'!AF28)</f>
        <v>131.76710000000003</v>
      </c>
      <c r="AG4" s="475">
        <f>'7. FP Supply'!AG21-('7. FP Supply'!AG28)</f>
        <v>131.66710000000003</v>
      </c>
      <c r="AH4" s="475">
        <f>'7. FP Supply'!AH21-('7. FP Supply'!AH28)</f>
        <v>131.56710000000004</v>
      </c>
      <c r="AI4" s="475">
        <f>'7. FP Supply'!AI21-('7. FP Supply'!AI28)</f>
        <v>131.46710000000002</v>
      </c>
      <c r="AJ4" s="725">
        <f>'7. FP Supply'!AJ21-('7. FP Supply'!AJ28)</f>
        <v>131.36710000000002</v>
      </c>
    </row>
    <row r="5" spans="1:45" x14ac:dyDescent="0.2">
      <c r="A5" s="177"/>
      <c r="B5" s="1041"/>
      <c r="C5" s="517" t="s">
        <v>76</v>
      </c>
      <c r="D5" s="524" t="s">
        <v>344</v>
      </c>
      <c r="E5" s="882" t="s">
        <v>718</v>
      </c>
      <c r="F5" s="724" t="s">
        <v>75</v>
      </c>
      <c r="G5" s="724">
        <v>2</v>
      </c>
      <c r="H5" s="518">
        <f>H4+('7. FP Supply'!H4+'7. FP Supply'!H8)-('7. FP Supply'!H13+'7. FP Supply'!H17)</f>
        <v>131.26710000000003</v>
      </c>
      <c r="I5" s="322">
        <f>I4+('7. FP Supply'!I4+'7. FP Supply'!I8)-('7. FP Supply'!I13+'7. FP Supply'!I17)</f>
        <v>131.26710000000003</v>
      </c>
      <c r="J5" s="322">
        <f>J4+('7. FP Supply'!J4+'7. FP Supply'!J8)-('7. FP Supply'!J13+'7. FP Supply'!J17)</f>
        <v>131.26710000000003</v>
      </c>
      <c r="K5" s="322">
        <f>K4+('7. FP Supply'!K4+'7. FP Supply'!K8)-('7. FP Supply'!K13+'7. FP Supply'!K17)</f>
        <v>131.26710000000003</v>
      </c>
      <c r="L5" s="475">
        <f>L4+('7. FP Supply'!L4+'7. FP Supply'!L8)-('7. FP Supply'!L13+'7. FP Supply'!L17)</f>
        <v>129.66710000000003</v>
      </c>
      <c r="M5" s="475">
        <f>M4+('7. FP Supply'!M4+'7. FP Supply'!M8)-('7. FP Supply'!M13+'7. FP Supply'!M17)</f>
        <v>129.26710000000003</v>
      </c>
      <c r="N5" s="475">
        <f>N4+('7. FP Supply'!N4+'7. FP Supply'!N8)-('7. FP Supply'!N13+'7. FP Supply'!N17)</f>
        <v>128.86710000000002</v>
      </c>
      <c r="O5" s="475">
        <f>O4+('7. FP Supply'!O4+'7. FP Supply'!O8)-('7. FP Supply'!O13+'7. FP Supply'!O17)</f>
        <v>128.46710000000002</v>
      </c>
      <c r="P5" s="475">
        <f>P4+('7. FP Supply'!P4+'7. FP Supply'!P8)-('7. FP Supply'!P13+'7. FP Supply'!P17)</f>
        <v>128.06710000000004</v>
      </c>
      <c r="Q5" s="475">
        <f>Q4+('7. FP Supply'!Q4+'7. FP Supply'!Q8)-('7. FP Supply'!Q13+'7. FP Supply'!Q17)</f>
        <v>127.66710000000003</v>
      </c>
      <c r="R5" s="475">
        <f>R4+('7. FP Supply'!R4+'7. FP Supply'!R8)-('7. FP Supply'!R13+'7. FP Supply'!R17)</f>
        <v>127.26710000000003</v>
      </c>
      <c r="S5" s="475">
        <f>S4+('7. FP Supply'!S4+'7. FP Supply'!S8)-('7. FP Supply'!S13+'7. FP Supply'!S17)</f>
        <v>126.86710000000002</v>
      </c>
      <c r="T5" s="475">
        <f>T4+('7. FP Supply'!T4+'7. FP Supply'!T8)-('7. FP Supply'!T13+'7. FP Supply'!T17)</f>
        <v>126.46710000000002</v>
      </c>
      <c r="U5" s="475">
        <f>U4+('7. FP Supply'!U4+'7. FP Supply'!U8)-('7. FP Supply'!U13+'7. FP Supply'!U17)</f>
        <v>126.06710000000002</v>
      </c>
      <c r="V5" s="475">
        <f>V4+('7. FP Supply'!V4+'7. FP Supply'!V8)-('7. FP Supply'!V13+'7. FP Supply'!V17)</f>
        <v>125.76710000000003</v>
      </c>
      <c r="W5" s="475">
        <f>W4+('7. FP Supply'!W4+'7. FP Supply'!W8)-('7. FP Supply'!W13+'7. FP Supply'!W17)</f>
        <v>125.66710000000003</v>
      </c>
      <c r="X5" s="475">
        <f>X4+('7. FP Supply'!X4+'7. FP Supply'!X8)-('7. FP Supply'!X13+'7. FP Supply'!X17)</f>
        <v>125.56710000000002</v>
      </c>
      <c r="Y5" s="475">
        <f>Y4+('7. FP Supply'!Y4+'7. FP Supply'!Y8)-('7. FP Supply'!Y13+'7. FP Supply'!Y17)</f>
        <v>125.46710000000003</v>
      </c>
      <c r="Z5" s="475">
        <f>Z4+('7. FP Supply'!Z4+'7. FP Supply'!Z8)-('7. FP Supply'!Z13+'7. FP Supply'!Z17)</f>
        <v>125.36710000000002</v>
      </c>
      <c r="AA5" s="475">
        <f>AA4+('7. FP Supply'!AA4+'7. FP Supply'!AA8)-('7. FP Supply'!AA13+'7. FP Supply'!AA17)</f>
        <v>132.26710000000003</v>
      </c>
      <c r="AB5" s="475">
        <f>AB4+('7. FP Supply'!AB4+'7. FP Supply'!AB8)-('7. FP Supply'!AB13+'7. FP Supply'!AB17)</f>
        <v>132.16710000000003</v>
      </c>
      <c r="AC5" s="475">
        <f>AC4+('7. FP Supply'!AC4+'7. FP Supply'!AC8)-('7. FP Supply'!AC13+'7. FP Supply'!AC17)</f>
        <v>132.06710000000004</v>
      </c>
      <c r="AD5" s="475">
        <f>AD4+('7. FP Supply'!AD4+'7. FP Supply'!AD8)-('7. FP Supply'!AD13+'7. FP Supply'!AD17)</f>
        <v>131.96710000000002</v>
      </c>
      <c r="AE5" s="475">
        <f>AE4+('7. FP Supply'!AE4+'7. FP Supply'!AE8)-('7. FP Supply'!AE13+'7. FP Supply'!AE17)</f>
        <v>131.86710000000002</v>
      </c>
      <c r="AF5" s="475">
        <f>AF4+('7. FP Supply'!AF4+'7. FP Supply'!AF8)-('7. FP Supply'!AF13+'7. FP Supply'!AF17)</f>
        <v>131.76710000000003</v>
      </c>
      <c r="AG5" s="475">
        <f>AG4+('7. FP Supply'!AG4+'7. FP Supply'!AG8)-('7. FP Supply'!AG13+'7. FP Supply'!AG17)</f>
        <v>131.66710000000003</v>
      </c>
      <c r="AH5" s="475">
        <f>AH4+('7. FP Supply'!AH4+'7. FP Supply'!AH8)-('7. FP Supply'!AH13+'7. FP Supply'!AH17)</f>
        <v>131.56710000000004</v>
      </c>
      <c r="AI5" s="475">
        <f>AI4+('7. FP Supply'!AI4+'7. FP Supply'!AI8)-('7. FP Supply'!AI13+'7. FP Supply'!AI17)</f>
        <v>131.46710000000002</v>
      </c>
      <c r="AJ5" s="725">
        <f>AJ4+('7. FP Supply'!AJ4+'7. FP Supply'!AJ8)-('7. FP Supply'!AJ13+'7. FP Supply'!AJ17)</f>
        <v>131.36710000000002</v>
      </c>
    </row>
    <row r="6" spans="1:45" x14ac:dyDescent="0.2">
      <c r="A6" s="177"/>
      <c r="B6" s="1041"/>
      <c r="C6" s="457" t="s">
        <v>719</v>
      </c>
      <c r="D6" s="829" t="s">
        <v>347</v>
      </c>
      <c r="E6" s="491" t="s">
        <v>124</v>
      </c>
      <c r="F6" s="525" t="s">
        <v>75</v>
      </c>
      <c r="G6" s="525">
        <v>2</v>
      </c>
      <c r="H6" s="518">
        <v>0</v>
      </c>
      <c r="I6" s="322">
        <v>0.24775259834693369</v>
      </c>
      <c r="J6" s="322">
        <v>0.48498559781244394</v>
      </c>
      <c r="K6" s="322">
        <v>0.70850173172817876</v>
      </c>
      <c r="L6" s="455">
        <v>0.9664059662610438</v>
      </c>
      <c r="M6" s="455">
        <v>1.161987330138613</v>
      </c>
      <c r="N6" s="455">
        <v>1.3439420599727994</v>
      </c>
      <c r="O6" s="455">
        <v>1.649750311990789</v>
      </c>
      <c r="P6" s="455">
        <v>1.8938296515105544</v>
      </c>
      <c r="Q6" s="455">
        <v>1.9158959319230415</v>
      </c>
      <c r="R6" s="455">
        <v>2.1403880066914653</v>
      </c>
      <c r="S6" s="455">
        <v>2.4167689816145419</v>
      </c>
      <c r="T6" s="455">
        <v>2.6474754665093054</v>
      </c>
      <c r="U6" s="455">
        <v>2.9631130537387267</v>
      </c>
      <c r="V6" s="455">
        <v>3.1277839999054597</v>
      </c>
      <c r="W6" s="455">
        <v>3.1257916602356293</v>
      </c>
      <c r="X6" s="455">
        <v>3.2321958467656149</v>
      </c>
      <c r="Y6" s="455">
        <v>3.3224104365738927</v>
      </c>
      <c r="Z6" s="455">
        <v>3.2829518499232355</v>
      </c>
      <c r="AA6" s="455">
        <v>3.3922535184000306</v>
      </c>
      <c r="AB6" s="455">
        <v>3.4103732750508828</v>
      </c>
      <c r="AC6" s="455">
        <v>3.5045196869667437</v>
      </c>
      <c r="AD6" s="455">
        <v>3.6565156862298709</v>
      </c>
      <c r="AE6" s="455">
        <v>3.6711160150684621</v>
      </c>
      <c r="AF6" s="455">
        <v>3.7877399570254564</v>
      </c>
      <c r="AG6" s="455">
        <v>4.0261627822215917</v>
      </c>
      <c r="AH6" s="455">
        <v>4.2499652162340293</v>
      </c>
      <c r="AI6" s="455">
        <v>4.5034508014250427</v>
      </c>
      <c r="AJ6" s="479">
        <v>4.8624364219515321</v>
      </c>
      <c r="AM6" s="714"/>
      <c r="AN6" s="715"/>
      <c r="AO6" s="716"/>
      <c r="AP6" s="717"/>
    </row>
    <row r="7" spans="1:45" x14ac:dyDescent="0.2">
      <c r="A7" s="177"/>
      <c r="B7" s="1041"/>
      <c r="C7" s="457" t="s">
        <v>720</v>
      </c>
      <c r="D7" s="829" t="s">
        <v>349</v>
      </c>
      <c r="E7" s="491" t="s">
        <v>124</v>
      </c>
      <c r="F7" s="525" t="s">
        <v>75</v>
      </c>
      <c r="G7" s="525">
        <v>2</v>
      </c>
      <c r="H7" s="518">
        <v>4.4322343068369161</v>
      </c>
      <c r="I7" s="322">
        <v>4.2288273718784177</v>
      </c>
      <c r="J7" s="322">
        <v>3.996755858203322</v>
      </c>
      <c r="K7" s="322">
        <v>3.8487319251972743</v>
      </c>
      <c r="L7" s="455">
        <v>3.7979702054452504</v>
      </c>
      <c r="M7" s="455">
        <v>3.6526684880999269</v>
      </c>
      <c r="N7" s="455">
        <v>3.5208690884834413</v>
      </c>
      <c r="O7" s="455">
        <v>3.7091834646094854</v>
      </c>
      <c r="P7" s="455">
        <v>3.6482657588120384</v>
      </c>
      <c r="Q7" s="455">
        <v>2.840484775512583</v>
      </c>
      <c r="R7" s="455">
        <v>2.8718525848704348</v>
      </c>
      <c r="S7" s="455">
        <v>3.0129815721950157</v>
      </c>
      <c r="T7" s="455">
        <v>3.0031154650612799</v>
      </c>
      <c r="U7" s="455">
        <v>3.1804570876548106</v>
      </c>
      <c r="V7" s="455">
        <v>3.3253757168168052</v>
      </c>
      <c r="W7" s="455">
        <v>3.2620587200272411</v>
      </c>
      <c r="X7" s="455">
        <v>3.3419996680885511</v>
      </c>
      <c r="Y7" s="455">
        <v>3.2770335273283258</v>
      </c>
      <c r="Z7" s="455">
        <v>3.3661076790539592</v>
      </c>
      <c r="AA7" s="455">
        <v>3.3388929500539479</v>
      </c>
      <c r="AB7" s="455">
        <v>3.3703921248342845</v>
      </c>
      <c r="AC7" s="455">
        <v>3.5033374221286953</v>
      </c>
      <c r="AD7" s="455">
        <v>3.6336986827033941</v>
      </c>
      <c r="AE7" s="455">
        <v>3.6186241569871931</v>
      </c>
      <c r="AF7" s="455">
        <v>3.6882697022190012</v>
      </c>
      <c r="AG7" s="455">
        <v>3.7834987654779741</v>
      </c>
      <c r="AH7" s="455">
        <v>3.8788063500477126</v>
      </c>
      <c r="AI7" s="455">
        <v>4.0862962307516923</v>
      </c>
      <c r="AJ7" s="479">
        <v>4.3154601523742606</v>
      </c>
      <c r="AM7" s="714"/>
      <c r="AN7" s="715"/>
      <c r="AO7" s="716"/>
      <c r="AP7" s="717"/>
    </row>
    <row r="8" spans="1:45" x14ac:dyDescent="0.2">
      <c r="A8" s="177"/>
      <c r="B8" s="1041"/>
      <c r="C8" s="517" t="s">
        <v>98</v>
      </c>
      <c r="D8" s="524" t="s">
        <v>350</v>
      </c>
      <c r="E8" s="882" t="s">
        <v>721</v>
      </c>
      <c r="F8" s="724" t="s">
        <v>75</v>
      </c>
      <c r="G8" s="724">
        <v>2</v>
      </c>
      <c r="H8" s="518">
        <f t="shared" ref="H8:AJ8" si="0">H6+H7</f>
        <v>4.4322343068369161</v>
      </c>
      <c r="I8" s="322">
        <f t="shared" ref="I8:K8" si="1">I6+I7</f>
        <v>4.4765799702253517</v>
      </c>
      <c r="J8" s="322">
        <f t="shared" si="1"/>
        <v>4.481741456015766</v>
      </c>
      <c r="K8" s="322">
        <f t="shared" si="1"/>
        <v>4.5572336569254528</v>
      </c>
      <c r="L8" s="475">
        <f t="shared" si="0"/>
        <v>4.764376171706294</v>
      </c>
      <c r="M8" s="475">
        <f t="shared" si="0"/>
        <v>4.8146558182385402</v>
      </c>
      <c r="N8" s="475">
        <f t="shared" si="0"/>
        <v>4.8648111484562406</v>
      </c>
      <c r="O8" s="475">
        <f t="shared" si="0"/>
        <v>5.3589337766002743</v>
      </c>
      <c r="P8" s="475">
        <f t="shared" si="0"/>
        <v>5.5420954103225926</v>
      </c>
      <c r="Q8" s="475">
        <f t="shared" si="0"/>
        <v>4.7563807074356248</v>
      </c>
      <c r="R8" s="475">
        <f t="shared" si="0"/>
        <v>5.0122405915619002</v>
      </c>
      <c r="S8" s="475">
        <f t="shared" si="0"/>
        <v>5.4297505538095576</v>
      </c>
      <c r="T8" s="475">
        <f t="shared" si="0"/>
        <v>5.6505909315705853</v>
      </c>
      <c r="U8" s="475">
        <f t="shared" si="0"/>
        <v>6.1435701413935373</v>
      </c>
      <c r="V8" s="475">
        <f t="shared" si="0"/>
        <v>6.453159716722265</v>
      </c>
      <c r="W8" s="475">
        <f t="shared" si="0"/>
        <v>6.3878503802628703</v>
      </c>
      <c r="X8" s="475">
        <f t="shared" si="0"/>
        <v>6.574195514854166</v>
      </c>
      <c r="Y8" s="475">
        <f t="shared" si="0"/>
        <v>6.5994439639022184</v>
      </c>
      <c r="Z8" s="475">
        <f t="shared" si="0"/>
        <v>6.6490595289771948</v>
      </c>
      <c r="AA8" s="475">
        <f t="shared" si="0"/>
        <v>6.7311464684539786</v>
      </c>
      <c r="AB8" s="475">
        <f t="shared" si="0"/>
        <v>6.7807653998851674</v>
      </c>
      <c r="AC8" s="475">
        <f t="shared" si="0"/>
        <v>7.0078571090954389</v>
      </c>
      <c r="AD8" s="475">
        <f t="shared" si="0"/>
        <v>7.290214368933265</v>
      </c>
      <c r="AE8" s="475">
        <f t="shared" si="0"/>
        <v>7.2897401720556552</v>
      </c>
      <c r="AF8" s="475">
        <f t="shared" si="0"/>
        <v>7.4760096592444576</v>
      </c>
      <c r="AG8" s="475">
        <f t="shared" si="0"/>
        <v>7.8096615476995659</v>
      </c>
      <c r="AH8" s="475">
        <f t="shared" si="0"/>
        <v>8.1287715662817419</v>
      </c>
      <c r="AI8" s="475">
        <f t="shared" si="0"/>
        <v>8.5897470321767351</v>
      </c>
      <c r="AJ8" s="725">
        <f t="shared" si="0"/>
        <v>9.1778965743257928</v>
      </c>
    </row>
    <row r="9" spans="1:45" x14ac:dyDescent="0.2">
      <c r="A9" s="177"/>
      <c r="B9" s="1041"/>
      <c r="C9" s="517" t="s">
        <v>101</v>
      </c>
      <c r="D9" s="524" t="s">
        <v>352</v>
      </c>
      <c r="E9" s="882" t="s">
        <v>722</v>
      </c>
      <c r="F9" s="724" t="s">
        <v>75</v>
      </c>
      <c r="G9" s="724">
        <v>2</v>
      </c>
      <c r="H9" s="518">
        <f>H5-H3</f>
        <v>8.9980334750341342</v>
      </c>
      <c r="I9" s="322">
        <f t="shared" ref="I9:K9" si="2">I5-I3</f>
        <v>9.2877489440233063</v>
      </c>
      <c r="J9" s="322">
        <f t="shared" si="2"/>
        <v>9.622798873279848</v>
      </c>
      <c r="K9" s="322">
        <f t="shared" si="2"/>
        <v>9.8583716043865763</v>
      </c>
      <c r="L9" s="475">
        <f>L5-L3</f>
        <v>8.6165541510200967</v>
      </c>
      <c r="M9" s="475">
        <f t="shared" ref="M9:AJ9" si="3">M5-M3</f>
        <v>8.3919781262467694</v>
      </c>
      <c r="N9" s="475">
        <f t="shared" si="3"/>
        <v>8.5977379199629951</v>
      </c>
      <c r="O9" s="475">
        <f t="shared" si="3"/>
        <v>9.7830292496193323</v>
      </c>
      <c r="P9" s="475">
        <f t="shared" si="3"/>
        <v>11.014257004262987</v>
      </c>
      <c r="Q9" s="475">
        <f t="shared" si="3"/>
        <v>10.999372197550159</v>
      </c>
      <c r="R9" s="475">
        <f t="shared" si="3"/>
        <v>11.253029938352341</v>
      </c>
      <c r="S9" s="475">
        <f t="shared" si="3"/>
        <v>11.485206935146294</v>
      </c>
      <c r="T9" s="475">
        <f t="shared" si="3"/>
        <v>11.775337831347215</v>
      </c>
      <c r="U9" s="475">
        <f t="shared" si="3"/>
        <v>11.958556025482537</v>
      </c>
      <c r="V9" s="475">
        <f t="shared" si="3"/>
        <v>12.35036862612148</v>
      </c>
      <c r="W9" s="475">
        <f t="shared" si="3"/>
        <v>12.945077454486693</v>
      </c>
      <c r="X9" s="475">
        <f t="shared" si="3"/>
        <v>13.594422493067455</v>
      </c>
      <c r="Y9" s="475">
        <f t="shared" si="3"/>
        <v>14.148083688904748</v>
      </c>
      <c r="Z9" s="475">
        <f t="shared" si="3"/>
        <v>14.766732987661783</v>
      </c>
      <c r="AA9" s="475">
        <f t="shared" si="3"/>
        <v>21.991303597653868</v>
      </c>
      <c r="AB9" s="475">
        <f t="shared" si="3"/>
        <v>22.258218034111451</v>
      </c>
      <c r="AC9" s="475">
        <f t="shared" si="3"/>
        <v>22.418042153233884</v>
      </c>
      <c r="AD9" s="475">
        <f t="shared" si="3"/>
        <v>22.633780838417934</v>
      </c>
      <c r="AE9" s="475">
        <f t="shared" si="3"/>
        <v>22.851817436654116</v>
      </c>
      <c r="AF9" s="475">
        <f t="shared" si="3"/>
        <v>23.077563317655958</v>
      </c>
      <c r="AG9" s="475">
        <f t="shared" si="3"/>
        <v>23.090318692636458</v>
      </c>
      <c r="AH9" s="475">
        <f t="shared" si="3"/>
        <v>23.150279986006808</v>
      </c>
      <c r="AI9" s="475">
        <f t="shared" si="3"/>
        <v>23.317497620981953</v>
      </c>
      <c r="AJ9" s="725">
        <f t="shared" si="3"/>
        <v>23.792024298697726</v>
      </c>
    </row>
    <row r="10" spans="1:45" ht="15.75" thickBot="1" x14ac:dyDescent="0.25">
      <c r="A10" s="177"/>
      <c r="B10" s="1042"/>
      <c r="C10" s="528" t="s">
        <v>723</v>
      </c>
      <c r="D10" s="529" t="s">
        <v>355</v>
      </c>
      <c r="E10" s="527" t="s">
        <v>724</v>
      </c>
      <c r="F10" s="530" t="s">
        <v>75</v>
      </c>
      <c r="G10" s="530">
        <v>2</v>
      </c>
      <c r="H10" s="522">
        <f t="shared" ref="H10:AJ10" si="4">H9-H8</f>
        <v>4.5657991681972181</v>
      </c>
      <c r="I10" s="281">
        <f t="shared" ref="I10:K10" si="5">I9-I8</f>
        <v>4.8111689737979546</v>
      </c>
      <c r="J10" s="281">
        <f t="shared" si="5"/>
        <v>5.1410574172640819</v>
      </c>
      <c r="K10" s="281">
        <f t="shared" si="5"/>
        <v>5.3011379474611235</v>
      </c>
      <c r="L10" s="481">
        <f t="shared" si="4"/>
        <v>3.8521779793138027</v>
      </c>
      <c r="M10" s="481">
        <f t="shared" si="4"/>
        <v>3.5773223080082293</v>
      </c>
      <c r="N10" s="481">
        <f t="shared" si="4"/>
        <v>3.7329267715067544</v>
      </c>
      <c r="O10" s="481">
        <f t="shared" si="4"/>
        <v>4.424095473019058</v>
      </c>
      <c r="P10" s="481">
        <f t="shared" si="4"/>
        <v>5.4721615939403945</v>
      </c>
      <c r="Q10" s="481">
        <f t="shared" si="4"/>
        <v>6.2429914901145338</v>
      </c>
      <c r="R10" s="481">
        <f t="shared" si="4"/>
        <v>6.2407893467904412</v>
      </c>
      <c r="S10" s="481">
        <f t="shared" si="4"/>
        <v>6.0554563813367368</v>
      </c>
      <c r="T10" s="481">
        <f t="shared" si="4"/>
        <v>6.1247468997766301</v>
      </c>
      <c r="U10" s="481">
        <f t="shared" si="4"/>
        <v>5.8149858840889994</v>
      </c>
      <c r="V10" s="481">
        <f t="shared" si="4"/>
        <v>5.8972089093992146</v>
      </c>
      <c r="W10" s="481">
        <f t="shared" si="4"/>
        <v>6.5572270742238228</v>
      </c>
      <c r="X10" s="481">
        <f t="shared" si="4"/>
        <v>7.0202269782132891</v>
      </c>
      <c r="Y10" s="481">
        <f t="shared" si="4"/>
        <v>7.5486397250025297</v>
      </c>
      <c r="Z10" s="481">
        <f t="shared" si="4"/>
        <v>8.1176734586845889</v>
      </c>
      <c r="AA10" s="481">
        <f t="shared" si="4"/>
        <v>15.260157129199889</v>
      </c>
      <c r="AB10" s="481">
        <f t="shared" si="4"/>
        <v>15.477452634226283</v>
      </c>
      <c r="AC10" s="481">
        <f t="shared" si="4"/>
        <v>15.410185044138444</v>
      </c>
      <c r="AD10" s="481">
        <f t="shared" si="4"/>
        <v>15.343566469484669</v>
      </c>
      <c r="AE10" s="481">
        <f t="shared" si="4"/>
        <v>15.562077264598461</v>
      </c>
      <c r="AF10" s="481">
        <f t="shared" si="4"/>
        <v>15.6015536584115</v>
      </c>
      <c r="AG10" s="481">
        <f t="shared" si="4"/>
        <v>15.280657144936892</v>
      </c>
      <c r="AH10" s="481">
        <f t="shared" si="4"/>
        <v>15.021508419725066</v>
      </c>
      <c r="AI10" s="481">
        <f t="shared" si="4"/>
        <v>14.727750588805218</v>
      </c>
      <c r="AJ10" s="476">
        <f t="shared" si="4"/>
        <v>14.614127724371933</v>
      </c>
    </row>
    <row r="11" spans="1:45" ht="15.75" x14ac:dyDescent="0.25">
      <c r="A11" s="177"/>
      <c r="B11" s="196"/>
      <c r="C11" s="174"/>
      <c r="D11" s="283"/>
      <c r="E11" s="284"/>
      <c r="F11" s="197"/>
      <c r="G11" s="197"/>
      <c r="H11" s="197"/>
      <c r="I11" s="200"/>
      <c r="J11" s="285"/>
      <c r="K11" s="286"/>
      <c r="L11" s="287"/>
      <c r="M11" s="288"/>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5" ht="15.75" x14ac:dyDescent="0.25">
      <c r="A12" s="177"/>
      <c r="B12" s="196"/>
      <c r="C12" s="174"/>
      <c r="D12" s="289"/>
      <c r="E12" s="290"/>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5" ht="15.75" x14ac:dyDescent="0.25">
      <c r="A13" s="177"/>
      <c r="B13" s="196"/>
      <c r="C13" s="197"/>
      <c r="D13" s="283"/>
      <c r="E13" s="284"/>
      <c r="F13" s="197"/>
      <c r="G13" s="197"/>
      <c r="H13" s="197"/>
      <c r="I13" s="197"/>
      <c r="J13" s="197"/>
      <c r="K13" s="197"/>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5" ht="15.75" x14ac:dyDescent="0.25">
      <c r="A14" s="177"/>
      <c r="B14" s="196"/>
      <c r="C14" s="197"/>
      <c r="D14" s="291" t="str">
        <f>'TITLE PAGE'!B9</f>
        <v>Company:</v>
      </c>
      <c r="E14" s="159" t="str">
        <f>'TITLE PAGE'!D9</f>
        <v>Severn Trent Water</v>
      </c>
      <c r="F14" s="197"/>
      <c r="G14" s="197"/>
      <c r="H14" s="197"/>
      <c r="I14" s="197"/>
      <c r="J14" s="197"/>
      <c r="K14" s="197"/>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5" ht="15.75" x14ac:dyDescent="0.25">
      <c r="A15" s="177"/>
      <c r="B15" s="196"/>
      <c r="C15" s="197"/>
      <c r="D15" s="292" t="str">
        <f>'TITLE PAGE'!B10</f>
        <v>Resource Zone Name:</v>
      </c>
      <c r="E15" s="163" t="str">
        <f>'TITLE PAGE'!D10</f>
        <v>North Staffordshire</v>
      </c>
      <c r="F15" s="197"/>
      <c r="G15" s="197"/>
      <c r="H15" s="197"/>
      <c r="I15" s="197"/>
      <c r="J15" s="197"/>
      <c r="K15" s="197"/>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5" ht="15.75" x14ac:dyDescent="0.25">
      <c r="A16" s="177"/>
      <c r="B16" s="196"/>
      <c r="C16" s="197"/>
      <c r="D16" s="292" t="str">
        <f>'TITLE PAGE'!B11</f>
        <v>Resource Zone Number:</v>
      </c>
      <c r="E16" s="165">
        <f>'TITLE PAGE'!D11</f>
        <v>7</v>
      </c>
      <c r="F16" s="197"/>
      <c r="G16" s="197"/>
      <c r="H16" s="197"/>
      <c r="I16" s="197"/>
      <c r="J16" s="197"/>
      <c r="K16" s="197"/>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7"/>
      <c r="B17" s="196"/>
      <c r="C17" s="197"/>
      <c r="D17" s="292" t="str">
        <f>'TITLE PAGE'!B12</f>
        <v xml:space="preserve">Planning Scenario Name:                                                                     </v>
      </c>
      <c r="E17" s="163" t="str">
        <f>'TITLE PAGE'!D12</f>
        <v>Dry Year Annual Average</v>
      </c>
      <c r="F17" s="197"/>
      <c r="G17" s="197"/>
      <c r="H17" s="197"/>
      <c r="I17" s="197"/>
      <c r="J17" s="197"/>
      <c r="K17" s="197"/>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7"/>
      <c r="B18" s="196"/>
      <c r="C18" s="197"/>
      <c r="D18" s="293" t="str">
        <f>'TITLE PAGE'!B13</f>
        <v xml:space="preserve">Chosen Level of Service:  </v>
      </c>
      <c r="E18" s="170" t="str">
        <f>'TITLE PAGE'!D13</f>
        <v>No more than 3 in 100 Temporary Use Bans</v>
      </c>
      <c r="F18" s="197"/>
      <c r="G18" s="197"/>
      <c r="H18" s="197"/>
      <c r="I18" s="197"/>
      <c r="J18" s="197"/>
      <c r="K18" s="197"/>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7"/>
      <c r="B19" s="196"/>
      <c r="C19" s="197"/>
      <c r="D19" s="283"/>
      <c r="E19" s="302"/>
      <c r="F19" s="197"/>
      <c r="G19" s="197"/>
      <c r="H19" s="197"/>
      <c r="I19" s="197"/>
      <c r="J19" s="197"/>
      <c r="K19" s="197"/>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sheetData>
  <sheetProtection algorithmName="SHA-512" hashValue="MD5cf/kLxDQvK7j1FC08nHgSfgXOP0+lnqbWOJeNhsNyfoClWSTF+bUih209n8MiLRmgGxW3Mn4gerufCXk6aQ==" saltValue="XNc53h/G1M1PugrBpPGGQw==" spinCount="100000" sheet="1" objects="1" scenarios="1" selectLockedCells="1" selectUnlockedCells="1"/>
  <mergeCells count="2">
    <mergeCell ref="B3:B10"/>
    <mergeCell ref="AQ1:AR1"/>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topLeftCell="A10" zoomScale="80" zoomScaleNormal="80" workbookViewId="0">
      <selection activeCell="Q16" sqref="Q16"/>
    </sheetView>
  </sheetViews>
  <sheetFormatPr defaultColWidth="8.88671875" defaultRowHeight="15" x14ac:dyDescent="0.2"/>
  <cols>
    <col min="1" max="1" width="2.109375" customWidth="1"/>
    <col min="2" max="2" width="13.88671875" customWidth="1"/>
    <col min="3" max="3" width="13" customWidth="1"/>
    <col min="4" max="4" width="39.77734375" bestFit="1" customWidth="1"/>
    <col min="5"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3" max="24" width="8.88671875" style="394"/>
    <col min="25" max="25" width="11.33203125" style="394" bestFit="1" customWidth="1"/>
    <col min="26" max="26" width="9.77734375" style="394" bestFit="1" customWidth="1"/>
    <col min="30" max="31" width="10.21875" bestFit="1" customWidth="1"/>
    <col min="247" max="247" width="2.109375" customWidth="1"/>
    <col min="248" max="248" width="13.88671875" customWidth="1"/>
    <col min="249" max="252" width="13" customWidth="1"/>
    <col min="253" max="253" width="16.5546875" customWidth="1"/>
    <col min="254" max="258" width="12.21875" customWidth="1"/>
    <col min="259" max="259" width="11.109375" customWidth="1"/>
    <col min="260" max="260" width="17.44140625" customWidth="1"/>
    <col min="261" max="266" width="12.21875" customWidth="1"/>
    <col min="267" max="267" width="13.6640625" customWidth="1"/>
    <col min="268" max="268" width="13.44140625" customWidth="1"/>
    <col min="503" max="503" width="2.109375" customWidth="1"/>
    <col min="504" max="504" width="13.88671875" customWidth="1"/>
    <col min="505" max="508" width="13" customWidth="1"/>
    <col min="509" max="509" width="16.5546875" customWidth="1"/>
    <col min="510" max="514" width="12.21875" customWidth="1"/>
    <col min="515" max="515" width="11.109375" customWidth="1"/>
    <col min="516" max="516" width="17.44140625" customWidth="1"/>
    <col min="517" max="522" width="12.21875" customWidth="1"/>
    <col min="523" max="523" width="13.6640625" customWidth="1"/>
    <col min="524" max="524" width="13.44140625" customWidth="1"/>
    <col min="759" max="759" width="2.109375" customWidth="1"/>
    <col min="760" max="760" width="13.88671875" customWidth="1"/>
    <col min="761" max="764" width="13" customWidth="1"/>
    <col min="765" max="765" width="16.5546875" customWidth="1"/>
    <col min="766" max="770" width="12.21875" customWidth="1"/>
    <col min="771" max="771" width="11.109375" customWidth="1"/>
    <col min="772" max="772" width="17.44140625" customWidth="1"/>
    <col min="773" max="778" width="12.21875" customWidth="1"/>
    <col min="779" max="779" width="13.6640625" customWidth="1"/>
    <col min="780" max="780" width="13.44140625" customWidth="1"/>
    <col min="1015" max="1015" width="2.109375" customWidth="1"/>
    <col min="1016" max="1016" width="13.88671875" customWidth="1"/>
    <col min="1017" max="1020" width="13" customWidth="1"/>
    <col min="1021" max="1021" width="16.5546875" customWidth="1"/>
    <col min="1022" max="1026" width="12.21875" customWidth="1"/>
    <col min="1027" max="1027" width="11.109375" customWidth="1"/>
    <col min="1028" max="1028" width="17.44140625" customWidth="1"/>
    <col min="1029" max="1034" width="12.21875" customWidth="1"/>
    <col min="1035" max="1035" width="13.6640625" customWidth="1"/>
    <col min="1036" max="1036" width="13.44140625" customWidth="1"/>
    <col min="1271" max="1271" width="2.109375" customWidth="1"/>
    <col min="1272" max="1272" width="13.88671875" customWidth="1"/>
    <col min="1273" max="1276" width="13" customWidth="1"/>
    <col min="1277" max="1277" width="16.5546875" customWidth="1"/>
    <col min="1278" max="1282" width="12.21875" customWidth="1"/>
    <col min="1283" max="1283" width="11.109375" customWidth="1"/>
    <col min="1284" max="1284" width="17.44140625" customWidth="1"/>
    <col min="1285" max="1290" width="12.21875" customWidth="1"/>
    <col min="1291" max="1291" width="13.6640625" customWidth="1"/>
    <col min="1292" max="1292" width="13.44140625" customWidth="1"/>
    <col min="1527" max="1527" width="2.109375" customWidth="1"/>
    <col min="1528" max="1528" width="13.88671875" customWidth="1"/>
    <col min="1529" max="1532" width="13" customWidth="1"/>
    <col min="1533" max="1533" width="16.5546875" customWidth="1"/>
    <col min="1534" max="1538" width="12.21875" customWidth="1"/>
    <col min="1539" max="1539" width="11.109375" customWidth="1"/>
    <col min="1540" max="1540" width="17.44140625" customWidth="1"/>
    <col min="1541" max="1546" width="12.21875" customWidth="1"/>
    <col min="1547" max="1547" width="13.6640625" customWidth="1"/>
    <col min="1548" max="1548" width="13.44140625" customWidth="1"/>
    <col min="1783" max="1783" width="2.109375" customWidth="1"/>
    <col min="1784" max="1784" width="13.88671875" customWidth="1"/>
    <col min="1785" max="1788" width="13" customWidth="1"/>
    <col min="1789" max="1789" width="16.5546875" customWidth="1"/>
    <col min="1790" max="1794" width="12.21875" customWidth="1"/>
    <col min="1795" max="1795" width="11.109375" customWidth="1"/>
    <col min="1796" max="1796" width="17.44140625" customWidth="1"/>
    <col min="1797" max="1802" width="12.21875" customWidth="1"/>
    <col min="1803" max="1803" width="13.6640625" customWidth="1"/>
    <col min="1804" max="1804" width="13.44140625" customWidth="1"/>
    <col min="2039" max="2039" width="2.109375" customWidth="1"/>
    <col min="2040" max="2040" width="13.88671875" customWidth="1"/>
    <col min="2041" max="2044" width="13" customWidth="1"/>
    <col min="2045" max="2045" width="16.5546875" customWidth="1"/>
    <col min="2046" max="2050" width="12.21875" customWidth="1"/>
    <col min="2051" max="2051" width="11.109375" customWidth="1"/>
    <col min="2052" max="2052" width="17.44140625" customWidth="1"/>
    <col min="2053" max="2058" width="12.21875" customWidth="1"/>
    <col min="2059" max="2059" width="13.6640625" customWidth="1"/>
    <col min="2060" max="2060" width="13.44140625" customWidth="1"/>
    <col min="2295" max="2295" width="2.109375" customWidth="1"/>
    <col min="2296" max="2296" width="13.88671875" customWidth="1"/>
    <col min="2297" max="2300" width="13" customWidth="1"/>
    <col min="2301" max="2301" width="16.5546875" customWidth="1"/>
    <col min="2302" max="2306" width="12.21875" customWidth="1"/>
    <col min="2307" max="2307" width="11.109375" customWidth="1"/>
    <col min="2308" max="2308" width="17.44140625" customWidth="1"/>
    <col min="2309" max="2314" width="12.21875" customWidth="1"/>
    <col min="2315" max="2315" width="13.6640625" customWidth="1"/>
    <col min="2316" max="2316" width="13.44140625" customWidth="1"/>
    <col min="2551" max="2551" width="2.109375" customWidth="1"/>
    <col min="2552" max="2552" width="13.88671875" customWidth="1"/>
    <col min="2553" max="2556" width="13" customWidth="1"/>
    <col min="2557" max="2557" width="16.5546875" customWidth="1"/>
    <col min="2558" max="2562" width="12.21875" customWidth="1"/>
    <col min="2563" max="2563" width="11.109375" customWidth="1"/>
    <col min="2564" max="2564" width="17.44140625" customWidth="1"/>
    <col min="2565" max="2570" width="12.21875" customWidth="1"/>
    <col min="2571" max="2571" width="13.6640625" customWidth="1"/>
    <col min="2572" max="2572" width="13.44140625" customWidth="1"/>
    <col min="2807" max="2807" width="2.109375" customWidth="1"/>
    <col min="2808" max="2808" width="13.88671875" customWidth="1"/>
    <col min="2809" max="2812" width="13" customWidth="1"/>
    <col min="2813" max="2813" width="16.5546875" customWidth="1"/>
    <col min="2814" max="2818" width="12.21875" customWidth="1"/>
    <col min="2819" max="2819" width="11.109375" customWidth="1"/>
    <col min="2820" max="2820" width="17.44140625" customWidth="1"/>
    <col min="2821" max="2826" width="12.21875" customWidth="1"/>
    <col min="2827" max="2827" width="13.6640625" customWidth="1"/>
    <col min="2828" max="2828" width="13.44140625" customWidth="1"/>
    <col min="3063" max="3063" width="2.109375" customWidth="1"/>
    <col min="3064" max="3064" width="13.88671875" customWidth="1"/>
    <col min="3065" max="3068" width="13" customWidth="1"/>
    <col min="3069" max="3069" width="16.5546875" customWidth="1"/>
    <col min="3070" max="3074" width="12.21875" customWidth="1"/>
    <col min="3075" max="3075" width="11.109375" customWidth="1"/>
    <col min="3076" max="3076" width="17.44140625" customWidth="1"/>
    <col min="3077" max="3082" width="12.21875" customWidth="1"/>
    <col min="3083" max="3083" width="13.6640625" customWidth="1"/>
    <col min="3084" max="3084" width="13.44140625" customWidth="1"/>
    <col min="3319" max="3319" width="2.109375" customWidth="1"/>
    <col min="3320" max="3320" width="13.88671875" customWidth="1"/>
    <col min="3321" max="3324" width="13" customWidth="1"/>
    <col min="3325" max="3325" width="16.5546875" customWidth="1"/>
    <col min="3326" max="3330" width="12.21875" customWidth="1"/>
    <col min="3331" max="3331" width="11.109375" customWidth="1"/>
    <col min="3332" max="3332" width="17.44140625" customWidth="1"/>
    <col min="3333" max="3338" width="12.21875" customWidth="1"/>
    <col min="3339" max="3339" width="13.6640625" customWidth="1"/>
    <col min="3340" max="3340" width="13.44140625" customWidth="1"/>
    <col min="3575" max="3575" width="2.109375" customWidth="1"/>
    <col min="3576" max="3576" width="13.88671875" customWidth="1"/>
    <col min="3577" max="3580" width="13" customWidth="1"/>
    <col min="3581" max="3581" width="16.5546875" customWidth="1"/>
    <col min="3582" max="3586" width="12.21875" customWidth="1"/>
    <col min="3587" max="3587" width="11.109375" customWidth="1"/>
    <col min="3588" max="3588" width="17.44140625" customWidth="1"/>
    <col min="3589" max="3594" width="12.21875" customWidth="1"/>
    <col min="3595" max="3595" width="13.6640625" customWidth="1"/>
    <col min="3596" max="3596" width="13.44140625" customWidth="1"/>
    <col min="3831" max="3831" width="2.109375" customWidth="1"/>
    <col min="3832" max="3832" width="13.88671875" customWidth="1"/>
    <col min="3833" max="3836" width="13" customWidth="1"/>
    <col min="3837" max="3837" width="16.5546875" customWidth="1"/>
    <col min="3838" max="3842" width="12.21875" customWidth="1"/>
    <col min="3843" max="3843" width="11.109375" customWidth="1"/>
    <col min="3844" max="3844" width="17.44140625" customWidth="1"/>
    <col min="3845" max="3850" width="12.21875" customWidth="1"/>
    <col min="3851" max="3851" width="13.6640625" customWidth="1"/>
    <col min="3852" max="3852" width="13.44140625" customWidth="1"/>
    <col min="4087" max="4087" width="2.109375" customWidth="1"/>
    <col min="4088" max="4088" width="13.88671875" customWidth="1"/>
    <col min="4089" max="4092" width="13" customWidth="1"/>
    <col min="4093" max="4093" width="16.5546875" customWidth="1"/>
    <col min="4094" max="4098" width="12.21875" customWidth="1"/>
    <col min="4099" max="4099" width="11.109375" customWidth="1"/>
    <col min="4100" max="4100" width="17.44140625" customWidth="1"/>
    <col min="4101" max="4106" width="12.21875" customWidth="1"/>
    <col min="4107" max="4107" width="13.6640625" customWidth="1"/>
    <col min="4108" max="4108" width="13.44140625" customWidth="1"/>
    <col min="4343" max="4343" width="2.109375" customWidth="1"/>
    <col min="4344" max="4344" width="13.88671875" customWidth="1"/>
    <col min="4345" max="4348" width="13" customWidth="1"/>
    <col min="4349" max="4349" width="16.5546875" customWidth="1"/>
    <col min="4350" max="4354" width="12.21875" customWidth="1"/>
    <col min="4355" max="4355" width="11.109375" customWidth="1"/>
    <col min="4356" max="4356" width="17.44140625" customWidth="1"/>
    <col min="4357" max="4362" width="12.21875" customWidth="1"/>
    <col min="4363" max="4363" width="13.6640625" customWidth="1"/>
    <col min="4364" max="4364" width="13.44140625" customWidth="1"/>
    <col min="4599" max="4599" width="2.109375" customWidth="1"/>
    <col min="4600" max="4600" width="13.88671875" customWidth="1"/>
    <col min="4601" max="4604" width="13" customWidth="1"/>
    <col min="4605" max="4605" width="16.5546875" customWidth="1"/>
    <col min="4606" max="4610" width="12.21875" customWidth="1"/>
    <col min="4611" max="4611" width="11.109375" customWidth="1"/>
    <col min="4612" max="4612" width="17.44140625" customWidth="1"/>
    <col min="4613" max="4618" width="12.21875" customWidth="1"/>
    <col min="4619" max="4619" width="13.6640625" customWidth="1"/>
    <col min="4620" max="4620" width="13.44140625" customWidth="1"/>
    <col min="4855" max="4855" width="2.109375" customWidth="1"/>
    <col min="4856" max="4856" width="13.88671875" customWidth="1"/>
    <col min="4857" max="4860" width="13" customWidth="1"/>
    <col min="4861" max="4861" width="16.5546875" customWidth="1"/>
    <col min="4862" max="4866" width="12.21875" customWidth="1"/>
    <col min="4867" max="4867" width="11.109375" customWidth="1"/>
    <col min="4868" max="4868" width="17.44140625" customWidth="1"/>
    <col min="4869" max="4874" width="12.21875" customWidth="1"/>
    <col min="4875" max="4875" width="13.6640625" customWidth="1"/>
    <col min="4876" max="4876" width="13.44140625" customWidth="1"/>
    <col min="5111" max="5111" width="2.109375" customWidth="1"/>
    <col min="5112" max="5112" width="13.88671875" customWidth="1"/>
    <col min="5113" max="5116" width="13" customWidth="1"/>
    <col min="5117" max="5117" width="16.5546875" customWidth="1"/>
    <col min="5118" max="5122" width="12.21875" customWidth="1"/>
    <col min="5123" max="5123" width="11.109375" customWidth="1"/>
    <col min="5124" max="5124" width="17.44140625" customWidth="1"/>
    <col min="5125" max="5130" width="12.21875" customWidth="1"/>
    <col min="5131" max="5131" width="13.6640625" customWidth="1"/>
    <col min="5132" max="5132" width="13.44140625" customWidth="1"/>
    <col min="5367" max="5367" width="2.109375" customWidth="1"/>
    <col min="5368" max="5368" width="13.88671875" customWidth="1"/>
    <col min="5369" max="5372" width="13" customWidth="1"/>
    <col min="5373" max="5373" width="16.5546875" customWidth="1"/>
    <col min="5374" max="5378" width="12.21875" customWidth="1"/>
    <col min="5379" max="5379" width="11.109375" customWidth="1"/>
    <col min="5380" max="5380" width="17.44140625" customWidth="1"/>
    <col min="5381" max="5386" width="12.21875" customWidth="1"/>
    <col min="5387" max="5387" width="13.6640625" customWidth="1"/>
    <col min="5388" max="5388" width="13.44140625" customWidth="1"/>
    <col min="5623" max="5623" width="2.109375" customWidth="1"/>
    <col min="5624" max="5624" width="13.88671875" customWidth="1"/>
    <col min="5625" max="5628" width="13" customWidth="1"/>
    <col min="5629" max="5629" width="16.5546875" customWidth="1"/>
    <col min="5630" max="5634" width="12.21875" customWidth="1"/>
    <col min="5635" max="5635" width="11.109375" customWidth="1"/>
    <col min="5636" max="5636" width="17.44140625" customWidth="1"/>
    <col min="5637" max="5642" width="12.21875" customWidth="1"/>
    <col min="5643" max="5643" width="13.6640625" customWidth="1"/>
    <col min="5644" max="5644" width="13.44140625" customWidth="1"/>
    <col min="5879" max="5879" width="2.109375" customWidth="1"/>
    <col min="5880" max="5880" width="13.88671875" customWidth="1"/>
    <col min="5881" max="5884" width="13" customWidth="1"/>
    <col min="5885" max="5885" width="16.5546875" customWidth="1"/>
    <col min="5886" max="5890" width="12.21875" customWidth="1"/>
    <col min="5891" max="5891" width="11.109375" customWidth="1"/>
    <col min="5892" max="5892" width="17.44140625" customWidth="1"/>
    <col min="5893" max="5898" width="12.21875" customWidth="1"/>
    <col min="5899" max="5899" width="13.6640625" customWidth="1"/>
    <col min="5900" max="5900" width="13.44140625" customWidth="1"/>
    <col min="6135" max="6135" width="2.109375" customWidth="1"/>
    <col min="6136" max="6136" width="13.88671875" customWidth="1"/>
    <col min="6137" max="6140" width="13" customWidth="1"/>
    <col min="6141" max="6141" width="16.5546875" customWidth="1"/>
    <col min="6142" max="6146" width="12.21875" customWidth="1"/>
    <col min="6147" max="6147" width="11.109375" customWidth="1"/>
    <col min="6148" max="6148" width="17.44140625" customWidth="1"/>
    <col min="6149" max="6154" width="12.21875" customWidth="1"/>
    <col min="6155" max="6155" width="13.6640625" customWidth="1"/>
    <col min="6156" max="6156" width="13.44140625" customWidth="1"/>
    <col min="6391" max="6391" width="2.109375" customWidth="1"/>
    <col min="6392" max="6392" width="13.88671875" customWidth="1"/>
    <col min="6393" max="6396" width="13" customWidth="1"/>
    <col min="6397" max="6397" width="16.5546875" customWidth="1"/>
    <col min="6398" max="6402" width="12.21875" customWidth="1"/>
    <col min="6403" max="6403" width="11.109375" customWidth="1"/>
    <col min="6404" max="6404" width="17.44140625" customWidth="1"/>
    <col min="6405" max="6410" width="12.21875" customWidth="1"/>
    <col min="6411" max="6411" width="13.6640625" customWidth="1"/>
    <col min="6412" max="6412" width="13.44140625" customWidth="1"/>
    <col min="6647" max="6647" width="2.109375" customWidth="1"/>
    <col min="6648" max="6648" width="13.88671875" customWidth="1"/>
    <col min="6649" max="6652" width="13" customWidth="1"/>
    <col min="6653" max="6653" width="16.5546875" customWidth="1"/>
    <col min="6654" max="6658" width="12.21875" customWidth="1"/>
    <col min="6659" max="6659" width="11.109375" customWidth="1"/>
    <col min="6660" max="6660" width="17.44140625" customWidth="1"/>
    <col min="6661" max="6666" width="12.21875" customWidth="1"/>
    <col min="6667" max="6667" width="13.6640625" customWidth="1"/>
    <col min="6668" max="6668" width="13.44140625" customWidth="1"/>
    <col min="6903" max="6903" width="2.109375" customWidth="1"/>
    <col min="6904" max="6904" width="13.88671875" customWidth="1"/>
    <col min="6905" max="6908" width="13" customWidth="1"/>
    <col min="6909" max="6909" width="16.5546875" customWidth="1"/>
    <col min="6910" max="6914" width="12.21875" customWidth="1"/>
    <col min="6915" max="6915" width="11.109375" customWidth="1"/>
    <col min="6916" max="6916" width="17.44140625" customWidth="1"/>
    <col min="6917" max="6922" width="12.21875" customWidth="1"/>
    <col min="6923" max="6923" width="13.6640625" customWidth="1"/>
    <col min="6924" max="6924" width="13.44140625" customWidth="1"/>
    <col min="7159" max="7159" width="2.109375" customWidth="1"/>
    <col min="7160" max="7160" width="13.88671875" customWidth="1"/>
    <col min="7161" max="7164" width="13" customWidth="1"/>
    <col min="7165" max="7165" width="16.5546875" customWidth="1"/>
    <col min="7166" max="7170" width="12.21875" customWidth="1"/>
    <col min="7171" max="7171" width="11.109375" customWidth="1"/>
    <col min="7172" max="7172" width="17.44140625" customWidth="1"/>
    <col min="7173" max="7178" width="12.21875" customWidth="1"/>
    <col min="7179" max="7179" width="13.6640625" customWidth="1"/>
    <col min="7180" max="7180" width="13.44140625" customWidth="1"/>
    <col min="7415" max="7415" width="2.109375" customWidth="1"/>
    <col min="7416" max="7416" width="13.88671875" customWidth="1"/>
    <col min="7417" max="7420" width="13" customWidth="1"/>
    <col min="7421" max="7421" width="16.5546875" customWidth="1"/>
    <col min="7422" max="7426" width="12.21875" customWidth="1"/>
    <col min="7427" max="7427" width="11.109375" customWidth="1"/>
    <col min="7428" max="7428" width="17.44140625" customWidth="1"/>
    <col min="7429" max="7434" width="12.21875" customWidth="1"/>
    <col min="7435" max="7435" width="13.6640625" customWidth="1"/>
    <col min="7436" max="7436" width="13.44140625" customWidth="1"/>
    <col min="7671" max="7671" width="2.109375" customWidth="1"/>
    <col min="7672" max="7672" width="13.88671875" customWidth="1"/>
    <col min="7673" max="7676" width="13" customWidth="1"/>
    <col min="7677" max="7677" width="16.5546875" customWidth="1"/>
    <col min="7678" max="7682" width="12.21875" customWidth="1"/>
    <col min="7683" max="7683" width="11.109375" customWidth="1"/>
    <col min="7684" max="7684" width="17.44140625" customWidth="1"/>
    <col min="7685" max="7690" width="12.21875" customWidth="1"/>
    <col min="7691" max="7691" width="13.6640625" customWidth="1"/>
    <col min="7692" max="7692" width="13.44140625" customWidth="1"/>
    <col min="7927" max="7927" width="2.109375" customWidth="1"/>
    <col min="7928" max="7928" width="13.88671875" customWidth="1"/>
    <col min="7929" max="7932" width="13" customWidth="1"/>
    <col min="7933" max="7933" width="16.5546875" customWidth="1"/>
    <col min="7934" max="7938" width="12.21875" customWidth="1"/>
    <col min="7939" max="7939" width="11.109375" customWidth="1"/>
    <col min="7940" max="7940" width="17.44140625" customWidth="1"/>
    <col min="7941" max="7946" width="12.21875" customWidth="1"/>
    <col min="7947" max="7947" width="13.6640625" customWidth="1"/>
    <col min="7948" max="7948" width="13.44140625" customWidth="1"/>
    <col min="8183" max="8183" width="2.109375" customWidth="1"/>
    <col min="8184" max="8184" width="13.88671875" customWidth="1"/>
    <col min="8185" max="8188" width="13" customWidth="1"/>
    <col min="8189" max="8189" width="16.5546875" customWidth="1"/>
    <col min="8190" max="8194" width="12.21875" customWidth="1"/>
    <col min="8195" max="8195" width="11.109375" customWidth="1"/>
    <col min="8196" max="8196" width="17.44140625" customWidth="1"/>
    <col min="8197" max="8202" width="12.21875" customWidth="1"/>
    <col min="8203" max="8203" width="13.6640625" customWidth="1"/>
    <col min="8204" max="8204" width="13.44140625" customWidth="1"/>
    <col min="8439" max="8439" width="2.109375" customWidth="1"/>
    <col min="8440" max="8440" width="13.88671875" customWidth="1"/>
    <col min="8441" max="8444" width="13" customWidth="1"/>
    <col min="8445" max="8445" width="16.5546875" customWidth="1"/>
    <col min="8446" max="8450" width="12.21875" customWidth="1"/>
    <col min="8451" max="8451" width="11.109375" customWidth="1"/>
    <col min="8452" max="8452" width="17.44140625" customWidth="1"/>
    <col min="8453" max="8458" width="12.21875" customWidth="1"/>
    <col min="8459" max="8459" width="13.6640625" customWidth="1"/>
    <col min="8460" max="8460" width="13.44140625" customWidth="1"/>
    <col min="8695" max="8695" width="2.109375" customWidth="1"/>
    <col min="8696" max="8696" width="13.88671875" customWidth="1"/>
    <col min="8697" max="8700" width="13" customWidth="1"/>
    <col min="8701" max="8701" width="16.5546875" customWidth="1"/>
    <col min="8702" max="8706" width="12.21875" customWidth="1"/>
    <col min="8707" max="8707" width="11.109375" customWidth="1"/>
    <col min="8708" max="8708" width="17.44140625" customWidth="1"/>
    <col min="8709" max="8714" width="12.21875" customWidth="1"/>
    <col min="8715" max="8715" width="13.6640625" customWidth="1"/>
    <col min="8716" max="8716" width="13.44140625" customWidth="1"/>
    <col min="8951" max="8951" width="2.109375" customWidth="1"/>
    <col min="8952" max="8952" width="13.88671875" customWidth="1"/>
    <col min="8953" max="8956" width="13" customWidth="1"/>
    <col min="8957" max="8957" width="16.5546875" customWidth="1"/>
    <col min="8958" max="8962" width="12.21875" customWidth="1"/>
    <col min="8963" max="8963" width="11.109375" customWidth="1"/>
    <col min="8964" max="8964" width="17.44140625" customWidth="1"/>
    <col min="8965" max="8970" width="12.21875" customWidth="1"/>
    <col min="8971" max="8971" width="13.6640625" customWidth="1"/>
    <col min="8972" max="8972" width="13.44140625" customWidth="1"/>
    <col min="9207" max="9207" width="2.109375" customWidth="1"/>
    <col min="9208" max="9208" width="13.88671875" customWidth="1"/>
    <col min="9209" max="9212" width="13" customWidth="1"/>
    <col min="9213" max="9213" width="16.5546875" customWidth="1"/>
    <col min="9214" max="9218" width="12.21875" customWidth="1"/>
    <col min="9219" max="9219" width="11.109375" customWidth="1"/>
    <col min="9220" max="9220" width="17.44140625" customWidth="1"/>
    <col min="9221" max="9226" width="12.21875" customWidth="1"/>
    <col min="9227" max="9227" width="13.6640625" customWidth="1"/>
    <col min="9228" max="9228" width="13.44140625" customWidth="1"/>
    <col min="9463" max="9463" width="2.109375" customWidth="1"/>
    <col min="9464" max="9464" width="13.88671875" customWidth="1"/>
    <col min="9465" max="9468" width="13" customWidth="1"/>
    <col min="9469" max="9469" width="16.5546875" customWidth="1"/>
    <col min="9470" max="9474" width="12.21875" customWidth="1"/>
    <col min="9475" max="9475" width="11.109375" customWidth="1"/>
    <col min="9476" max="9476" width="17.44140625" customWidth="1"/>
    <col min="9477" max="9482" width="12.21875" customWidth="1"/>
    <col min="9483" max="9483" width="13.6640625" customWidth="1"/>
    <col min="9484" max="9484" width="13.44140625" customWidth="1"/>
    <col min="9719" max="9719" width="2.109375" customWidth="1"/>
    <col min="9720" max="9720" width="13.88671875" customWidth="1"/>
    <col min="9721" max="9724" width="13" customWidth="1"/>
    <col min="9725" max="9725" width="16.5546875" customWidth="1"/>
    <col min="9726" max="9730" width="12.21875" customWidth="1"/>
    <col min="9731" max="9731" width="11.109375" customWidth="1"/>
    <col min="9732" max="9732" width="17.44140625" customWidth="1"/>
    <col min="9733" max="9738" width="12.21875" customWidth="1"/>
    <col min="9739" max="9739" width="13.6640625" customWidth="1"/>
    <col min="9740" max="9740" width="13.44140625" customWidth="1"/>
    <col min="9975" max="9975" width="2.109375" customWidth="1"/>
    <col min="9976" max="9976" width="13.88671875" customWidth="1"/>
    <col min="9977" max="9980" width="13" customWidth="1"/>
    <col min="9981" max="9981" width="16.5546875" customWidth="1"/>
    <col min="9982" max="9986" width="12.21875" customWidth="1"/>
    <col min="9987" max="9987" width="11.109375" customWidth="1"/>
    <col min="9988" max="9988" width="17.44140625" customWidth="1"/>
    <col min="9989" max="9994" width="12.21875" customWidth="1"/>
    <col min="9995" max="9995" width="13.6640625" customWidth="1"/>
    <col min="9996" max="9996" width="13.44140625" customWidth="1"/>
    <col min="10231" max="10231" width="2.109375" customWidth="1"/>
    <col min="10232" max="10232" width="13.88671875" customWidth="1"/>
    <col min="10233" max="10236" width="13" customWidth="1"/>
    <col min="10237" max="10237" width="16.5546875" customWidth="1"/>
    <col min="10238" max="10242" width="12.21875" customWidth="1"/>
    <col min="10243" max="10243" width="11.109375" customWidth="1"/>
    <col min="10244" max="10244" width="17.44140625" customWidth="1"/>
    <col min="10245" max="10250" width="12.21875" customWidth="1"/>
    <col min="10251" max="10251" width="13.6640625" customWidth="1"/>
    <col min="10252" max="10252" width="13.44140625" customWidth="1"/>
    <col min="10487" max="10487" width="2.109375" customWidth="1"/>
    <col min="10488" max="10488" width="13.88671875" customWidth="1"/>
    <col min="10489" max="10492" width="13" customWidth="1"/>
    <col min="10493" max="10493" width="16.5546875" customWidth="1"/>
    <col min="10494" max="10498" width="12.21875" customWidth="1"/>
    <col min="10499" max="10499" width="11.109375" customWidth="1"/>
    <col min="10500" max="10500" width="17.44140625" customWidth="1"/>
    <col min="10501" max="10506" width="12.21875" customWidth="1"/>
    <col min="10507" max="10507" width="13.6640625" customWidth="1"/>
    <col min="10508" max="10508" width="13.44140625" customWidth="1"/>
    <col min="10743" max="10743" width="2.109375" customWidth="1"/>
    <col min="10744" max="10744" width="13.88671875" customWidth="1"/>
    <col min="10745" max="10748" width="13" customWidth="1"/>
    <col min="10749" max="10749" width="16.5546875" customWidth="1"/>
    <col min="10750" max="10754" width="12.21875" customWidth="1"/>
    <col min="10755" max="10755" width="11.109375" customWidth="1"/>
    <col min="10756" max="10756" width="17.44140625" customWidth="1"/>
    <col min="10757" max="10762" width="12.21875" customWidth="1"/>
    <col min="10763" max="10763" width="13.6640625" customWidth="1"/>
    <col min="10764" max="10764" width="13.44140625" customWidth="1"/>
    <col min="10999" max="10999" width="2.109375" customWidth="1"/>
    <col min="11000" max="11000" width="13.88671875" customWidth="1"/>
    <col min="11001" max="11004" width="13" customWidth="1"/>
    <col min="11005" max="11005" width="16.5546875" customWidth="1"/>
    <col min="11006" max="11010" width="12.21875" customWidth="1"/>
    <col min="11011" max="11011" width="11.109375" customWidth="1"/>
    <col min="11012" max="11012" width="17.44140625" customWidth="1"/>
    <col min="11013" max="11018" width="12.21875" customWidth="1"/>
    <col min="11019" max="11019" width="13.6640625" customWidth="1"/>
    <col min="11020" max="11020" width="13.44140625" customWidth="1"/>
    <col min="11255" max="11255" width="2.109375" customWidth="1"/>
    <col min="11256" max="11256" width="13.88671875" customWidth="1"/>
    <col min="11257" max="11260" width="13" customWidth="1"/>
    <col min="11261" max="11261" width="16.5546875" customWidth="1"/>
    <col min="11262" max="11266" width="12.21875" customWidth="1"/>
    <col min="11267" max="11267" width="11.109375" customWidth="1"/>
    <col min="11268" max="11268" width="17.44140625" customWidth="1"/>
    <col min="11269" max="11274" width="12.21875" customWidth="1"/>
    <col min="11275" max="11275" width="13.6640625" customWidth="1"/>
    <col min="11276" max="11276" width="13.44140625" customWidth="1"/>
    <col min="11511" max="11511" width="2.109375" customWidth="1"/>
    <col min="11512" max="11512" width="13.88671875" customWidth="1"/>
    <col min="11513" max="11516" width="13" customWidth="1"/>
    <col min="11517" max="11517" width="16.5546875" customWidth="1"/>
    <col min="11518" max="11522" width="12.21875" customWidth="1"/>
    <col min="11523" max="11523" width="11.109375" customWidth="1"/>
    <col min="11524" max="11524" width="17.44140625" customWidth="1"/>
    <col min="11525" max="11530" width="12.21875" customWidth="1"/>
    <col min="11531" max="11531" width="13.6640625" customWidth="1"/>
    <col min="11532" max="11532" width="13.44140625" customWidth="1"/>
    <col min="11767" max="11767" width="2.109375" customWidth="1"/>
    <col min="11768" max="11768" width="13.88671875" customWidth="1"/>
    <col min="11769" max="11772" width="13" customWidth="1"/>
    <col min="11773" max="11773" width="16.5546875" customWidth="1"/>
    <col min="11774" max="11778" width="12.21875" customWidth="1"/>
    <col min="11779" max="11779" width="11.109375" customWidth="1"/>
    <col min="11780" max="11780" width="17.44140625" customWidth="1"/>
    <col min="11781" max="11786" width="12.21875" customWidth="1"/>
    <col min="11787" max="11787" width="13.6640625" customWidth="1"/>
    <col min="11788" max="11788" width="13.44140625" customWidth="1"/>
    <col min="12023" max="12023" width="2.109375" customWidth="1"/>
    <col min="12024" max="12024" width="13.88671875" customWidth="1"/>
    <col min="12025" max="12028" width="13" customWidth="1"/>
    <col min="12029" max="12029" width="16.5546875" customWidth="1"/>
    <col min="12030" max="12034" width="12.21875" customWidth="1"/>
    <col min="12035" max="12035" width="11.109375" customWidth="1"/>
    <col min="12036" max="12036" width="17.44140625" customWidth="1"/>
    <col min="12037" max="12042" width="12.21875" customWidth="1"/>
    <col min="12043" max="12043" width="13.6640625" customWidth="1"/>
    <col min="12044" max="12044" width="13.44140625" customWidth="1"/>
    <col min="12279" max="12279" width="2.109375" customWidth="1"/>
    <col min="12280" max="12280" width="13.88671875" customWidth="1"/>
    <col min="12281" max="12284" width="13" customWidth="1"/>
    <col min="12285" max="12285" width="16.5546875" customWidth="1"/>
    <col min="12286" max="12290" width="12.21875" customWidth="1"/>
    <col min="12291" max="12291" width="11.109375" customWidth="1"/>
    <col min="12292" max="12292" width="17.44140625" customWidth="1"/>
    <col min="12293" max="12298" width="12.21875" customWidth="1"/>
    <col min="12299" max="12299" width="13.6640625" customWidth="1"/>
    <col min="12300" max="12300" width="13.44140625" customWidth="1"/>
    <col min="12535" max="12535" width="2.109375" customWidth="1"/>
    <col min="12536" max="12536" width="13.88671875" customWidth="1"/>
    <col min="12537" max="12540" width="13" customWidth="1"/>
    <col min="12541" max="12541" width="16.5546875" customWidth="1"/>
    <col min="12542" max="12546" width="12.21875" customWidth="1"/>
    <col min="12547" max="12547" width="11.109375" customWidth="1"/>
    <col min="12548" max="12548" width="17.44140625" customWidth="1"/>
    <col min="12549" max="12554" width="12.21875" customWidth="1"/>
    <col min="12555" max="12555" width="13.6640625" customWidth="1"/>
    <col min="12556" max="12556" width="13.44140625" customWidth="1"/>
    <col min="12791" max="12791" width="2.109375" customWidth="1"/>
    <col min="12792" max="12792" width="13.88671875" customWidth="1"/>
    <col min="12793" max="12796" width="13" customWidth="1"/>
    <col min="12797" max="12797" width="16.5546875" customWidth="1"/>
    <col min="12798" max="12802" width="12.21875" customWidth="1"/>
    <col min="12803" max="12803" width="11.109375" customWidth="1"/>
    <col min="12804" max="12804" width="17.44140625" customWidth="1"/>
    <col min="12805" max="12810" width="12.21875" customWidth="1"/>
    <col min="12811" max="12811" width="13.6640625" customWidth="1"/>
    <col min="12812" max="12812" width="13.44140625" customWidth="1"/>
    <col min="13047" max="13047" width="2.109375" customWidth="1"/>
    <col min="13048" max="13048" width="13.88671875" customWidth="1"/>
    <col min="13049" max="13052" width="13" customWidth="1"/>
    <col min="13053" max="13053" width="16.5546875" customWidth="1"/>
    <col min="13054" max="13058" width="12.21875" customWidth="1"/>
    <col min="13059" max="13059" width="11.109375" customWidth="1"/>
    <col min="13060" max="13060" width="17.44140625" customWidth="1"/>
    <col min="13061" max="13066" width="12.21875" customWidth="1"/>
    <col min="13067" max="13067" width="13.6640625" customWidth="1"/>
    <col min="13068" max="13068" width="13.44140625" customWidth="1"/>
    <col min="13303" max="13303" width="2.109375" customWidth="1"/>
    <col min="13304" max="13304" width="13.88671875" customWidth="1"/>
    <col min="13305" max="13308" width="13" customWidth="1"/>
    <col min="13309" max="13309" width="16.5546875" customWidth="1"/>
    <col min="13310" max="13314" width="12.21875" customWidth="1"/>
    <col min="13315" max="13315" width="11.109375" customWidth="1"/>
    <col min="13316" max="13316" width="17.44140625" customWidth="1"/>
    <col min="13317" max="13322" width="12.21875" customWidth="1"/>
    <col min="13323" max="13323" width="13.6640625" customWidth="1"/>
    <col min="13324" max="13324" width="13.44140625" customWidth="1"/>
    <col min="13559" max="13559" width="2.109375" customWidth="1"/>
    <col min="13560" max="13560" width="13.88671875" customWidth="1"/>
    <col min="13561" max="13564" width="13" customWidth="1"/>
    <col min="13565" max="13565" width="16.5546875" customWidth="1"/>
    <col min="13566" max="13570" width="12.21875" customWidth="1"/>
    <col min="13571" max="13571" width="11.109375" customWidth="1"/>
    <col min="13572" max="13572" width="17.44140625" customWidth="1"/>
    <col min="13573" max="13578" width="12.21875" customWidth="1"/>
    <col min="13579" max="13579" width="13.6640625" customWidth="1"/>
    <col min="13580" max="13580" width="13.44140625" customWidth="1"/>
    <col min="13815" max="13815" width="2.109375" customWidth="1"/>
    <col min="13816" max="13816" width="13.88671875" customWidth="1"/>
    <col min="13817" max="13820" width="13" customWidth="1"/>
    <col min="13821" max="13821" width="16.5546875" customWidth="1"/>
    <col min="13822" max="13826" width="12.21875" customWidth="1"/>
    <col min="13827" max="13827" width="11.109375" customWidth="1"/>
    <col min="13828" max="13828" width="17.44140625" customWidth="1"/>
    <col min="13829" max="13834" width="12.21875" customWidth="1"/>
    <col min="13835" max="13835" width="13.6640625" customWidth="1"/>
    <col min="13836" max="13836" width="13.44140625" customWidth="1"/>
    <col min="14071" max="14071" width="2.109375" customWidth="1"/>
    <col min="14072" max="14072" width="13.88671875" customWidth="1"/>
    <col min="14073" max="14076" width="13" customWidth="1"/>
    <col min="14077" max="14077" width="16.5546875" customWidth="1"/>
    <col min="14078" max="14082" width="12.21875" customWidth="1"/>
    <col min="14083" max="14083" width="11.109375" customWidth="1"/>
    <col min="14084" max="14084" width="17.44140625" customWidth="1"/>
    <col min="14085" max="14090" width="12.21875" customWidth="1"/>
    <col min="14091" max="14091" width="13.6640625" customWidth="1"/>
    <col min="14092" max="14092" width="13.44140625" customWidth="1"/>
    <col min="14327" max="14327" width="2.109375" customWidth="1"/>
    <col min="14328" max="14328" width="13.88671875" customWidth="1"/>
    <col min="14329" max="14332" width="13" customWidth="1"/>
    <col min="14333" max="14333" width="16.5546875" customWidth="1"/>
    <col min="14334" max="14338" width="12.21875" customWidth="1"/>
    <col min="14339" max="14339" width="11.109375" customWidth="1"/>
    <col min="14340" max="14340" width="17.44140625" customWidth="1"/>
    <col min="14341" max="14346" width="12.21875" customWidth="1"/>
    <col min="14347" max="14347" width="13.6640625" customWidth="1"/>
    <col min="14348" max="14348" width="13.44140625" customWidth="1"/>
    <col min="14583" max="14583" width="2.109375" customWidth="1"/>
    <col min="14584" max="14584" width="13.88671875" customWidth="1"/>
    <col min="14585" max="14588" width="13" customWidth="1"/>
    <col min="14589" max="14589" width="16.5546875" customWidth="1"/>
    <col min="14590" max="14594" width="12.21875" customWidth="1"/>
    <col min="14595" max="14595" width="11.109375" customWidth="1"/>
    <col min="14596" max="14596" width="17.44140625" customWidth="1"/>
    <col min="14597" max="14602" width="12.21875" customWidth="1"/>
    <col min="14603" max="14603" width="13.6640625" customWidth="1"/>
    <col min="14604" max="14604" width="13.44140625" customWidth="1"/>
    <col min="14839" max="14839" width="2.109375" customWidth="1"/>
    <col min="14840" max="14840" width="13.88671875" customWidth="1"/>
    <col min="14841" max="14844" width="13" customWidth="1"/>
    <col min="14845" max="14845" width="16.5546875" customWidth="1"/>
    <col min="14846" max="14850" width="12.21875" customWidth="1"/>
    <col min="14851" max="14851" width="11.109375" customWidth="1"/>
    <col min="14852" max="14852" width="17.44140625" customWidth="1"/>
    <col min="14853" max="14858" width="12.21875" customWidth="1"/>
    <col min="14859" max="14859" width="13.6640625" customWidth="1"/>
    <col min="14860" max="14860" width="13.44140625" customWidth="1"/>
    <col min="15095" max="15095" width="2.109375" customWidth="1"/>
    <col min="15096" max="15096" width="13.88671875" customWidth="1"/>
    <col min="15097" max="15100" width="13" customWidth="1"/>
    <col min="15101" max="15101" width="16.5546875" customWidth="1"/>
    <col min="15102" max="15106" width="12.21875" customWidth="1"/>
    <col min="15107" max="15107" width="11.109375" customWidth="1"/>
    <col min="15108" max="15108" width="17.44140625" customWidth="1"/>
    <col min="15109" max="15114" width="12.21875" customWidth="1"/>
    <col min="15115" max="15115" width="13.6640625" customWidth="1"/>
    <col min="15116" max="15116" width="13.44140625" customWidth="1"/>
    <col min="15351" max="15351" width="2.109375" customWidth="1"/>
    <col min="15352" max="15352" width="13.88671875" customWidth="1"/>
    <col min="15353" max="15356" width="13" customWidth="1"/>
    <col min="15357" max="15357" width="16.5546875" customWidth="1"/>
    <col min="15358" max="15362" width="12.21875" customWidth="1"/>
    <col min="15363" max="15363" width="11.109375" customWidth="1"/>
    <col min="15364" max="15364" width="17.44140625" customWidth="1"/>
    <col min="15365" max="15370" width="12.21875" customWidth="1"/>
    <col min="15371" max="15371" width="13.6640625" customWidth="1"/>
    <col min="15372" max="15372" width="13.44140625" customWidth="1"/>
    <col min="15607" max="15607" width="2.109375" customWidth="1"/>
    <col min="15608" max="15608" width="13.88671875" customWidth="1"/>
    <col min="15609" max="15612" width="13" customWidth="1"/>
    <col min="15613" max="15613" width="16.5546875" customWidth="1"/>
    <col min="15614" max="15618" width="12.21875" customWidth="1"/>
    <col min="15619" max="15619" width="11.109375" customWidth="1"/>
    <col min="15620" max="15620" width="17.44140625" customWidth="1"/>
    <col min="15621" max="15626" width="12.21875" customWidth="1"/>
    <col min="15627" max="15627" width="13.6640625" customWidth="1"/>
    <col min="15628" max="15628" width="13.44140625" customWidth="1"/>
    <col min="15863" max="15863" width="2.109375" customWidth="1"/>
    <col min="15864" max="15864" width="13.88671875" customWidth="1"/>
    <col min="15865" max="15868" width="13" customWidth="1"/>
    <col min="15869" max="15869" width="16.5546875" customWidth="1"/>
    <col min="15870" max="15874" width="12.21875" customWidth="1"/>
    <col min="15875" max="15875" width="11.109375" customWidth="1"/>
    <col min="15876" max="15876" width="17.44140625" customWidth="1"/>
    <col min="15877" max="15882" width="12.21875" customWidth="1"/>
    <col min="15883" max="15883" width="13.6640625" customWidth="1"/>
    <col min="15884" max="15884" width="13.44140625" customWidth="1"/>
    <col min="16119" max="16119" width="2.109375" customWidth="1"/>
    <col min="16120" max="16120" width="13.88671875" customWidth="1"/>
    <col min="16121" max="16124" width="13" customWidth="1"/>
    <col min="16125" max="16125" width="16.5546875" customWidth="1"/>
    <col min="16126" max="16130" width="12.21875" customWidth="1"/>
    <col min="16131" max="16131" width="11.109375" customWidth="1"/>
    <col min="16132" max="16132" width="17.44140625" customWidth="1"/>
    <col min="16133" max="16138" width="12.21875" customWidth="1"/>
    <col min="16139" max="16139" width="13.6640625" customWidth="1"/>
    <col min="16140" max="16140" width="13.44140625" customWidth="1"/>
  </cols>
  <sheetData>
    <row r="1" spans="1:30" x14ac:dyDescent="0.2">
      <c r="A1" s="303"/>
      <c r="B1" s="303"/>
      <c r="C1" s="303"/>
      <c r="D1" s="304"/>
      <c r="E1" s="303"/>
      <c r="F1" s="303"/>
      <c r="G1" s="303"/>
      <c r="H1" s="303"/>
      <c r="I1" s="303"/>
      <c r="J1" s="303"/>
      <c r="K1" s="303"/>
      <c r="L1" s="303"/>
      <c r="M1" s="303"/>
      <c r="N1" s="303"/>
      <c r="O1" s="303"/>
      <c r="P1" s="303"/>
      <c r="Q1" s="303"/>
      <c r="R1" s="303"/>
      <c r="S1" s="303"/>
      <c r="T1" s="303"/>
      <c r="U1" s="303"/>
      <c r="V1" s="303"/>
    </row>
    <row r="2" spans="1:30" ht="18" x14ac:dyDescent="0.2">
      <c r="A2" s="303"/>
      <c r="B2" s="305" t="s">
        <v>725</v>
      </c>
      <c r="C2" s="303"/>
      <c r="D2" s="303"/>
      <c r="E2" s="303"/>
      <c r="F2" s="303"/>
      <c r="G2" s="303"/>
      <c r="H2" s="303"/>
      <c r="I2" s="303"/>
      <c r="J2" s="303"/>
      <c r="K2" s="303"/>
      <c r="L2" s="303"/>
      <c r="M2" s="303"/>
      <c r="N2" s="303"/>
      <c r="O2" s="303"/>
      <c r="P2" s="303"/>
      <c r="Q2" s="303"/>
      <c r="R2" s="303"/>
      <c r="S2" s="303"/>
      <c r="T2" s="303"/>
      <c r="U2" s="303"/>
      <c r="V2" s="303"/>
    </row>
    <row r="3" spans="1:30" ht="15.75" thickBot="1" x14ac:dyDescent="0.25">
      <c r="A3" s="303"/>
      <c r="B3" s="1092"/>
      <c r="C3" s="1092"/>
      <c r="D3" s="303"/>
      <c r="E3" s="306"/>
      <c r="F3" s="306"/>
      <c r="G3" s="303"/>
      <c r="H3" s="303"/>
      <c r="I3" s="303"/>
      <c r="J3" s="303"/>
      <c r="K3" s="303"/>
      <c r="L3" s="303"/>
      <c r="M3" s="303"/>
      <c r="N3" s="303"/>
      <c r="O3" s="303"/>
      <c r="P3" s="303"/>
      <c r="Q3" s="303"/>
      <c r="R3" s="303"/>
      <c r="S3" s="303"/>
      <c r="T3" s="303"/>
      <c r="U3" s="303"/>
      <c r="V3" s="303"/>
      <c r="W3" s="395"/>
      <c r="X3" s="395"/>
      <c r="Y3" s="395"/>
      <c r="Z3" s="395"/>
    </row>
    <row r="4" spans="1:30" ht="16.5" thickBot="1" x14ac:dyDescent="0.25">
      <c r="A4" s="303"/>
      <c r="B4" s="1093" t="s">
        <v>726</v>
      </c>
      <c r="C4" s="1094"/>
      <c r="D4" s="1094"/>
      <c r="E4" s="1094"/>
      <c r="F4" s="1095"/>
      <c r="G4" s="1096" t="s">
        <v>727</v>
      </c>
      <c r="H4" s="1097"/>
      <c r="I4" s="1097"/>
      <c r="J4" s="1097"/>
      <c r="K4" s="1097"/>
      <c r="L4" s="1097"/>
      <c r="M4" s="1097"/>
      <c r="N4" s="1098"/>
      <c r="O4" s="1096" t="s">
        <v>728</v>
      </c>
      <c r="P4" s="1097"/>
      <c r="Q4" s="1097"/>
      <c r="R4" s="1097"/>
      <c r="S4" s="1097"/>
      <c r="T4" s="1097"/>
      <c r="U4" s="1099" t="s">
        <v>729</v>
      </c>
      <c r="V4" s="1100"/>
      <c r="W4"/>
      <c r="X4"/>
      <c r="Y4"/>
      <c r="Z4"/>
    </row>
    <row r="5" spans="1:30" ht="52.9" customHeight="1" x14ac:dyDescent="0.2">
      <c r="A5" s="303"/>
      <c r="B5" s="1081" t="s">
        <v>730</v>
      </c>
      <c r="C5" s="335" t="s">
        <v>731</v>
      </c>
      <c r="D5" s="335" t="s">
        <v>732</v>
      </c>
      <c r="E5" s="1083" t="s">
        <v>733</v>
      </c>
      <c r="F5" s="1084"/>
      <c r="G5" s="336" t="s">
        <v>764</v>
      </c>
      <c r="H5" s="1085" t="s">
        <v>759</v>
      </c>
      <c r="I5" s="1086"/>
      <c r="J5" s="1086"/>
      <c r="K5" s="1087" t="s">
        <v>762</v>
      </c>
      <c r="L5" s="1088"/>
      <c r="M5" s="1088"/>
      <c r="N5" s="337" t="s">
        <v>761</v>
      </c>
      <c r="O5" s="1089" t="s">
        <v>760</v>
      </c>
      <c r="P5" s="1090"/>
      <c r="Q5" s="1091"/>
      <c r="R5" s="1075" t="s">
        <v>763</v>
      </c>
      <c r="S5" s="1076"/>
      <c r="T5" s="1077"/>
      <c r="U5" s="396" t="s">
        <v>734</v>
      </c>
      <c r="V5" s="397" t="s">
        <v>735</v>
      </c>
      <c r="W5" s="334"/>
      <c r="X5" s="334"/>
      <c r="Y5" s="334"/>
      <c r="Z5" s="334"/>
      <c r="AA5" s="334"/>
      <c r="AB5" s="334"/>
      <c r="AC5" s="334"/>
      <c r="AD5" s="334"/>
    </row>
    <row r="6" spans="1:30" ht="26.25" thickBot="1" x14ac:dyDescent="0.25">
      <c r="A6" s="303"/>
      <c r="B6" s="1082"/>
      <c r="C6" s="338"/>
      <c r="D6" s="338"/>
      <c r="E6" s="398" t="s">
        <v>736</v>
      </c>
      <c r="F6" s="399" t="s">
        <v>737</v>
      </c>
      <c r="G6" s="400" t="s">
        <v>740</v>
      </c>
      <c r="H6" s="431" t="s">
        <v>738</v>
      </c>
      <c r="I6" s="431" t="s">
        <v>739</v>
      </c>
      <c r="J6" s="432" t="s">
        <v>740</v>
      </c>
      <c r="K6" s="401" t="s">
        <v>738</v>
      </c>
      <c r="L6" s="401" t="s">
        <v>739</v>
      </c>
      <c r="M6" s="398" t="s">
        <v>740</v>
      </c>
      <c r="N6" s="402" t="s">
        <v>740</v>
      </c>
      <c r="O6" s="401" t="s">
        <v>738</v>
      </c>
      <c r="P6" s="401" t="s">
        <v>739</v>
      </c>
      <c r="Q6" s="398" t="s">
        <v>740</v>
      </c>
      <c r="R6" s="433" t="s">
        <v>738</v>
      </c>
      <c r="S6" s="433" t="s">
        <v>739</v>
      </c>
      <c r="T6" s="434" t="s">
        <v>740</v>
      </c>
      <c r="U6" s="403" t="s">
        <v>75</v>
      </c>
      <c r="V6" s="404" t="s">
        <v>75</v>
      </c>
      <c r="W6" s="334"/>
      <c r="X6" s="334"/>
      <c r="Y6" s="334"/>
      <c r="Z6" s="334"/>
      <c r="AA6" s="334"/>
      <c r="AB6" s="334"/>
      <c r="AC6" s="334"/>
      <c r="AD6" s="334"/>
    </row>
    <row r="7" spans="1:30" ht="20.100000000000001" customHeight="1" x14ac:dyDescent="0.25">
      <c r="A7" s="303"/>
      <c r="B7" s="1078" t="s">
        <v>741</v>
      </c>
      <c r="C7" s="405" t="s">
        <v>809</v>
      </c>
      <c r="D7" s="406" t="s">
        <v>810</v>
      </c>
      <c r="E7" s="407" t="s">
        <v>742</v>
      </c>
      <c r="F7" s="408" t="s">
        <v>743</v>
      </c>
      <c r="G7" s="452">
        <v>136</v>
      </c>
      <c r="H7" s="451" t="s">
        <v>823</v>
      </c>
      <c r="I7" s="435">
        <v>0</v>
      </c>
      <c r="J7" s="436">
        <v>0</v>
      </c>
      <c r="K7" s="409" t="s">
        <v>744</v>
      </c>
      <c r="L7" s="410">
        <v>0</v>
      </c>
      <c r="M7" s="452">
        <v>136</v>
      </c>
      <c r="N7" s="453">
        <v>136</v>
      </c>
      <c r="O7" s="409" t="s">
        <v>745</v>
      </c>
      <c r="P7" s="410">
        <v>0</v>
      </c>
      <c r="Q7" s="452">
        <v>136</v>
      </c>
      <c r="R7" s="435" t="s">
        <v>823</v>
      </c>
      <c r="S7" s="435">
        <v>0</v>
      </c>
      <c r="T7" s="444">
        <v>0</v>
      </c>
      <c r="U7" s="463">
        <v>120.68</v>
      </c>
      <c r="V7" s="453">
        <v>114.646</v>
      </c>
      <c r="W7" s="334"/>
      <c r="X7" s="334"/>
      <c r="Y7" s="411"/>
      <c r="Z7" s="412"/>
      <c r="AA7" s="413"/>
      <c r="AC7" s="414"/>
    </row>
    <row r="8" spans="1:30" ht="20.100000000000001" customHeight="1" x14ac:dyDescent="0.2">
      <c r="A8" s="303"/>
      <c r="B8" s="1079"/>
      <c r="C8" s="405" t="s">
        <v>811</v>
      </c>
      <c r="D8" s="406" t="s">
        <v>810</v>
      </c>
      <c r="E8" s="415" t="s">
        <v>742</v>
      </c>
      <c r="F8" s="416" t="s">
        <v>742</v>
      </c>
      <c r="G8" s="452">
        <v>137</v>
      </c>
      <c r="H8" s="437" t="s">
        <v>823</v>
      </c>
      <c r="I8" s="437">
        <v>0</v>
      </c>
      <c r="J8" s="438">
        <v>0</v>
      </c>
      <c r="K8" s="409" t="s">
        <v>744</v>
      </c>
      <c r="L8" s="410">
        <v>0</v>
      </c>
      <c r="M8" s="452">
        <v>137</v>
      </c>
      <c r="N8" s="454">
        <v>137</v>
      </c>
      <c r="O8" s="409" t="s">
        <v>745</v>
      </c>
      <c r="P8" s="410">
        <v>0</v>
      </c>
      <c r="Q8" s="452">
        <v>137</v>
      </c>
      <c r="R8" s="437" t="s">
        <v>823</v>
      </c>
      <c r="S8" s="437">
        <v>0</v>
      </c>
      <c r="T8" s="445">
        <v>0</v>
      </c>
      <c r="U8" s="460">
        <v>120.68</v>
      </c>
      <c r="V8" s="454">
        <v>114.646</v>
      </c>
      <c r="W8" s="334"/>
      <c r="X8" s="334"/>
      <c r="Y8" s="411"/>
      <c r="Z8" s="412"/>
      <c r="AA8" s="413"/>
      <c r="AC8" s="417"/>
    </row>
    <row r="9" spans="1:30" ht="20.100000000000001" customHeight="1" x14ac:dyDescent="0.2">
      <c r="A9" s="303"/>
      <c r="B9" s="1079"/>
      <c r="C9" s="405" t="s">
        <v>812</v>
      </c>
      <c r="D9" s="406" t="s">
        <v>810</v>
      </c>
      <c r="E9" s="405" t="s">
        <v>742</v>
      </c>
      <c r="F9" s="418" t="s">
        <v>742</v>
      </c>
      <c r="G9" s="452">
        <v>136</v>
      </c>
      <c r="H9" s="437" t="s">
        <v>823</v>
      </c>
      <c r="I9" s="440">
        <v>0</v>
      </c>
      <c r="J9" s="440">
        <v>0</v>
      </c>
      <c r="K9" s="409" t="s">
        <v>744</v>
      </c>
      <c r="L9" s="410">
        <v>0</v>
      </c>
      <c r="M9" s="452">
        <v>136</v>
      </c>
      <c r="N9" s="454">
        <v>136</v>
      </c>
      <c r="O9" s="409" t="s">
        <v>745</v>
      </c>
      <c r="P9" s="410">
        <v>0</v>
      </c>
      <c r="Q9" s="452">
        <v>136</v>
      </c>
      <c r="R9" s="439" t="s">
        <v>823</v>
      </c>
      <c r="S9" s="440">
        <v>0</v>
      </c>
      <c r="T9" s="446">
        <v>0</v>
      </c>
      <c r="U9" s="458">
        <v>120.68</v>
      </c>
      <c r="V9" s="459">
        <v>114.646</v>
      </c>
      <c r="W9" s="334"/>
      <c r="X9" s="334"/>
      <c r="Y9" s="411"/>
      <c r="Z9" s="412"/>
      <c r="AA9" s="413"/>
      <c r="AC9" s="417"/>
    </row>
    <row r="10" spans="1:30" ht="20.100000000000001" customHeight="1" x14ac:dyDescent="0.2">
      <c r="A10" s="303"/>
      <c r="B10" s="1080"/>
      <c r="C10" s="420" t="s">
        <v>813</v>
      </c>
      <c r="D10" s="421" t="s">
        <v>814</v>
      </c>
      <c r="E10" s="420" t="s">
        <v>742</v>
      </c>
      <c r="F10" s="422" t="s">
        <v>742</v>
      </c>
      <c r="G10" s="452">
        <v>134</v>
      </c>
      <c r="H10" s="437" t="s">
        <v>823</v>
      </c>
      <c r="I10" s="441">
        <v>0</v>
      </c>
      <c r="J10" s="441">
        <v>0</v>
      </c>
      <c r="K10" s="409" t="s">
        <v>744</v>
      </c>
      <c r="L10" s="410">
        <v>0</v>
      </c>
      <c r="M10" s="452">
        <v>134</v>
      </c>
      <c r="N10" s="454">
        <v>134</v>
      </c>
      <c r="O10" s="409" t="s">
        <v>745</v>
      </c>
      <c r="P10" s="410">
        <v>3</v>
      </c>
      <c r="Q10" s="419">
        <v>137</v>
      </c>
      <c r="R10" s="447" t="s">
        <v>823</v>
      </c>
      <c r="S10" s="441">
        <v>0</v>
      </c>
      <c r="T10" s="448">
        <v>0</v>
      </c>
      <c r="U10" s="460">
        <v>120.68</v>
      </c>
      <c r="V10" s="454">
        <v>114.646</v>
      </c>
      <c r="W10" s="334"/>
      <c r="X10" s="334"/>
      <c r="Y10" s="411"/>
      <c r="Z10" s="412"/>
      <c r="AA10" s="413"/>
      <c r="AC10" s="417"/>
    </row>
    <row r="11" spans="1:30" ht="20.100000000000001" customHeight="1" x14ac:dyDescent="0.2">
      <c r="A11" s="303"/>
      <c r="B11" s="1062" t="s">
        <v>746</v>
      </c>
      <c r="C11" s="420" t="s">
        <v>825</v>
      </c>
      <c r="D11" s="421" t="s">
        <v>815</v>
      </c>
      <c r="E11" s="420" t="s">
        <v>742</v>
      </c>
      <c r="F11" s="422" t="s">
        <v>743</v>
      </c>
      <c r="G11" s="452">
        <v>136</v>
      </c>
      <c r="H11" s="437" t="s">
        <v>823</v>
      </c>
      <c r="I11" s="441">
        <v>0</v>
      </c>
      <c r="J11" s="441">
        <v>0</v>
      </c>
      <c r="K11" s="409" t="s">
        <v>744</v>
      </c>
      <c r="L11" s="410">
        <v>0</v>
      </c>
      <c r="M11" s="452">
        <v>136</v>
      </c>
      <c r="N11" s="454">
        <v>136</v>
      </c>
      <c r="O11" s="409" t="s">
        <v>745</v>
      </c>
      <c r="P11" s="410">
        <v>1</v>
      </c>
      <c r="Q11" s="419">
        <v>137</v>
      </c>
      <c r="R11" s="447" t="s">
        <v>823</v>
      </c>
      <c r="S11" s="441">
        <v>0</v>
      </c>
      <c r="T11" s="448">
        <v>0</v>
      </c>
      <c r="U11" s="460">
        <v>120.68</v>
      </c>
      <c r="V11" s="454">
        <v>114.646</v>
      </c>
      <c r="W11" s="334"/>
      <c r="X11" s="334"/>
      <c r="Y11" s="411"/>
      <c r="Z11" s="412"/>
      <c r="AA11" s="413"/>
      <c r="AC11" s="417"/>
    </row>
    <row r="12" spans="1:30" ht="20.100000000000001" customHeight="1" thickBot="1" x14ac:dyDescent="0.25">
      <c r="A12" s="303"/>
      <c r="B12" s="1063"/>
      <c r="C12" s="420" t="s">
        <v>826</v>
      </c>
      <c r="D12" s="421" t="s">
        <v>816</v>
      </c>
      <c r="E12" s="420" t="s">
        <v>742</v>
      </c>
      <c r="F12" s="422" t="s">
        <v>743</v>
      </c>
      <c r="G12" s="452">
        <v>134</v>
      </c>
      <c r="H12" s="437" t="s">
        <v>823</v>
      </c>
      <c r="I12" s="441">
        <v>0</v>
      </c>
      <c r="J12" s="441">
        <v>0</v>
      </c>
      <c r="K12" s="409" t="s">
        <v>744</v>
      </c>
      <c r="L12" s="410">
        <v>0</v>
      </c>
      <c r="M12" s="452">
        <v>134</v>
      </c>
      <c r="N12" s="454">
        <v>134</v>
      </c>
      <c r="O12" s="409" t="s">
        <v>745</v>
      </c>
      <c r="P12" s="410">
        <v>1</v>
      </c>
      <c r="Q12" s="430">
        <v>135</v>
      </c>
      <c r="R12" s="447" t="s">
        <v>823</v>
      </c>
      <c r="S12" s="441">
        <v>0</v>
      </c>
      <c r="T12" s="448">
        <v>0</v>
      </c>
      <c r="U12" s="460">
        <v>120.68</v>
      </c>
      <c r="V12" s="454">
        <v>114.646</v>
      </c>
      <c r="W12" s="334"/>
      <c r="X12" s="334"/>
      <c r="Y12" s="411"/>
      <c r="Z12" s="412"/>
      <c r="AA12" s="413"/>
      <c r="AC12" s="417"/>
    </row>
    <row r="13" spans="1:30" ht="20.100000000000001" customHeight="1" thickBot="1" x14ac:dyDescent="0.25">
      <c r="A13" s="303"/>
      <c r="B13" s="1063"/>
      <c r="C13" s="420" t="s">
        <v>877</v>
      </c>
      <c r="D13" s="421" t="s">
        <v>817</v>
      </c>
      <c r="E13" s="420" t="s">
        <v>742</v>
      </c>
      <c r="F13" s="422" t="s">
        <v>743</v>
      </c>
      <c r="G13" s="452">
        <v>130</v>
      </c>
      <c r="H13" s="437" t="s">
        <v>823</v>
      </c>
      <c r="I13" s="441">
        <v>0</v>
      </c>
      <c r="J13" s="441">
        <v>0</v>
      </c>
      <c r="K13" s="409" t="s">
        <v>744</v>
      </c>
      <c r="L13" s="410">
        <v>0</v>
      </c>
      <c r="M13" s="452">
        <v>130</v>
      </c>
      <c r="N13" s="454">
        <v>130</v>
      </c>
      <c r="O13" s="409" t="s">
        <v>745</v>
      </c>
      <c r="P13" s="410">
        <v>5</v>
      </c>
      <c r="Q13" s="430">
        <v>135</v>
      </c>
      <c r="R13" s="447" t="s">
        <v>823</v>
      </c>
      <c r="S13" s="441">
        <v>0</v>
      </c>
      <c r="T13" s="448">
        <v>0</v>
      </c>
      <c r="U13" s="460">
        <v>120.68</v>
      </c>
      <c r="V13" s="454">
        <v>114.646</v>
      </c>
      <c r="W13" s="334"/>
      <c r="X13" s="334"/>
      <c r="Y13" s="411"/>
      <c r="Z13" s="412"/>
      <c r="AA13" s="413"/>
      <c r="AC13" s="417"/>
    </row>
    <row r="14" spans="1:30" ht="20.100000000000001" customHeight="1" thickBot="1" x14ac:dyDescent="0.25">
      <c r="A14" s="303"/>
      <c r="B14" s="1064"/>
      <c r="C14" s="423" t="s">
        <v>827</v>
      </c>
      <c r="D14" s="424" t="s">
        <v>818</v>
      </c>
      <c r="E14" s="423" t="s">
        <v>742</v>
      </c>
      <c r="F14" s="425" t="s">
        <v>743</v>
      </c>
      <c r="G14" s="426">
        <v>41</v>
      </c>
      <c r="H14" s="442" t="s">
        <v>823</v>
      </c>
      <c r="I14" s="443">
        <v>0</v>
      </c>
      <c r="J14" s="443">
        <v>0</v>
      </c>
      <c r="K14" s="427" t="s">
        <v>744</v>
      </c>
      <c r="L14" s="428">
        <v>0</v>
      </c>
      <c r="M14" s="426">
        <v>41</v>
      </c>
      <c r="N14" s="429">
        <v>41</v>
      </c>
      <c r="O14" s="427" t="s">
        <v>745</v>
      </c>
      <c r="P14" s="428">
        <v>94</v>
      </c>
      <c r="Q14" s="430">
        <v>135</v>
      </c>
      <c r="R14" s="449" t="s">
        <v>823</v>
      </c>
      <c r="S14" s="443">
        <v>0</v>
      </c>
      <c r="T14" s="450">
        <v>0</v>
      </c>
      <c r="U14" s="461">
        <v>120.68</v>
      </c>
      <c r="V14" s="462">
        <v>114.646</v>
      </c>
      <c r="W14" s="334"/>
      <c r="X14" s="334"/>
      <c r="Y14" s="411"/>
      <c r="Z14" s="412"/>
      <c r="AA14" s="413"/>
      <c r="AC14" s="417"/>
    </row>
    <row r="15" spans="1:30" x14ac:dyDescent="0.2">
      <c r="A15" s="303"/>
      <c r="B15" s="307"/>
      <c r="C15" s="308"/>
      <c r="D15" s="308"/>
      <c r="E15" s="303"/>
      <c r="F15" s="303"/>
      <c r="G15" s="303"/>
      <c r="H15" s="303"/>
      <c r="I15" s="303"/>
      <c r="J15" s="303"/>
      <c r="K15" s="303"/>
      <c r="L15" s="303"/>
      <c r="M15" s="303"/>
      <c r="N15" s="303"/>
      <c r="O15" s="303"/>
      <c r="P15" s="303"/>
      <c r="Q15" s="303"/>
      <c r="R15" s="303"/>
      <c r="S15" s="303"/>
      <c r="T15" s="303"/>
      <c r="U15" s="303"/>
      <c r="V15" s="303"/>
    </row>
    <row r="16" spans="1:30" x14ac:dyDescent="0.2">
      <c r="A16" s="303"/>
      <c r="B16" s="303"/>
      <c r="C16" s="1065" t="s">
        <v>747</v>
      </c>
      <c r="D16" s="1065"/>
      <c r="E16" s="1065"/>
      <c r="F16" s="1065"/>
      <c r="G16" s="1066"/>
      <c r="H16" s="1066"/>
      <c r="I16" s="1066"/>
      <c r="J16" s="1066"/>
      <c r="K16" s="303"/>
      <c r="L16" s="303"/>
      <c r="M16" s="303"/>
      <c r="N16" s="303"/>
      <c r="O16" s="303"/>
      <c r="P16" s="303"/>
      <c r="Q16" s="303"/>
      <c r="R16" s="303"/>
      <c r="S16" s="303"/>
      <c r="T16" s="303"/>
      <c r="U16" s="303"/>
      <c r="V16" s="303"/>
      <c r="W16" s="303"/>
    </row>
    <row r="17" spans="1:22" ht="15.75" thickBot="1" x14ac:dyDescent="0.25">
      <c r="A17" s="303"/>
      <c r="B17" s="303"/>
      <c r="C17" s="303"/>
      <c r="D17" s="304"/>
      <c r="E17" s="303"/>
      <c r="F17" s="303"/>
      <c r="G17" s="303"/>
      <c r="H17" s="303"/>
      <c r="I17" s="303"/>
      <c r="J17" s="303"/>
      <c r="M17" s="303"/>
      <c r="N17" s="303"/>
      <c r="O17" s="303"/>
      <c r="P17" s="303"/>
      <c r="Q17" s="303"/>
      <c r="R17" s="303"/>
      <c r="S17" s="303"/>
      <c r="T17" s="303"/>
      <c r="U17" s="303"/>
      <c r="V17" s="303"/>
    </row>
    <row r="18" spans="1:22" ht="23.25" x14ac:dyDescent="0.2">
      <c r="A18" s="303"/>
      <c r="B18" s="1067" t="s">
        <v>748</v>
      </c>
      <c r="C18" s="1068"/>
      <c r="D18" s="1068"/>
      <c r="E18" s="1068"/>
      <c r="F18" s="1068"/>
      <c r="G18" s="1068"/>
      <c r="H18" s="1068"/>
      <c r="I18" s="1068"/>
      <c r="J18" s="1068"/>
      <c r="K18" s="1068"/>
      <c r="L18" s="1068"/>
      <c r="M18" s="1068"/>
      <c r="N18" s="1068"/>
      <c r="O18" s="1068"/>
      <c r="P18" s="1069"/>
      <c r="Q18" s="303"/>
      <c r="R18" s="303"/>
      <c r="S18" s="303"/>
      <c r="T18" s="303"/>
      <c r="U18" s="303"/>
      <c r="V18" s="303"/>
    </row>
    <row r="19" spans="1:22" x14ac:dyDescent="0.2">
      <c r="A19" s="303"/>
      <c r="B19" s="309" t="s">
        <v>749</v>
      </c>
      <c r="C19" s="310"/>
      <c r="D19" s="310"/>
      <c r="E19" s="310"/>
      <c r="F19" s="310"/>
      <c r="G19" s="310"/>
      <c r="H19" s="310"/>
      <c r="I19" s="381"/>
      <c r="J19" s="311"/>
      <c r="K19" s="385" t="s">
        <v>750</v>
      </c>
      <c r="L19" s="310"/>
      <c r="M19" s="310"/>
      <c r="N19" s="310"/>
      <c r="O19" s="310"/>
      <c r="P19" s="312"/>
      <c r="Q19" s="303"/>
      <c r="R19" s="303"/>
      <c r="S19" s="303"/>
      <c r="T19" s="303"/>
      <c r="U19" s="303"/>
      <c r="V19" s="303"/>
    </row>
    <row r="20" spans="1:22" ht="116.25" customHeight="1" x14ac:dyDescent="0.2">
      <c r="A20" s="303"/>
      <c r="B20" s="1043" t="s">
        <v>819</v>
      </c>
      <c r="C20" s="1070"/>
      <c r="D20" s="1070"/>
      <c r="E20" s="1070"/>
      <c r="F20" s="1070"/>
      <c r="G20" s="1070"/>
      <c r="H20" s="1070"/>
      <c r="I20" s="1071"/>
      <c r="J20" s="303"/>
      <c r="K20" s="1072" t="s">
        <v>820</v>
      </c>
      <c r="L20" s="1073"/>
      <c r="M20" s="1073"/>
      <c r="N20" s="1073"/>
      <c r="O20" s="1073"/>
      <c r="P20" s="1074"/>
      <c r="Q20" s="303"/>
      <c r="R20" s="303"/>
      <c r="S20" s="303"/>
      <c r="T20" s="303"/>
      <c r="U20" s="303"/>
      <c r="V20" s="303"/>
    </row>
    <row r="21" spans="1:22" x14ac:dyDescent="0.2">
      <c r="A21" s="303"/>
      <c r="B21" s="313"/>
      <c r="C21" s="303"/>
      <c r="D21" s="303"/>
      <c r="E21" s="303"/>
      <c r="F21" s="303"/>
      <c r="G21" s="303"/>
      <c r="H21" s="303"/>
      <c r="I21" s="303"/>
      <c r="J21" s="303"/>
      <c r="K21" s="303"/>
      <c r="L21" s="303"/>
      <c r="M21" s="303"/>
      <c r="N21" s="303"/>
      <c r="O21" s="303"/>
      <c r="P21" s="314"/>
      <c r="Q21" s="303"/>
      <c r="R21" s="303"/>
      <c r="S21" s="303"/>
      <c r="T21" s="303"/>
      <c r="U21" s="303"/>
      <c r="V21" s="303"/>
    </row>
    <row r="22" spans="1:22" x14ac:dyDescent="0.2">
      <c r="A22" s="303"/>
      <c r="B22" s="382" t="s">
        <v>746</v>
      </c>
      <c r="C22" s="383"/>
      <c r="D22" s="383"/>
      <c r="E22" s="383"/>
      <c r="F22" s="383"/>
      <c r="G22" s="383"/>
      <c r="H22" s="383"/>
      <c r="I22" s="381"/>
      <c r="J22" s="311"/>
      <c r="K22" s="385" t="s">
        <v>758</v>
      </c>
      <c r="L22" s="383"/>
      <c r="M22" s="383"/>
      <c r="N22" s="383"/>
      <c r="O22" s="383"/>
      <c r="P22" s="384"/>
      <c r="Q22" s="303"/>
      <c r="R22" s="303"/>
      <c r="S22" s="303"/>
      <c r="T22" s="303"/>
      <c r="U22" s="303"/>
      <c r="V22" s="303"/>
    </row>
    <row r="23" spans="1:22" ht="99.6" customHeight="1" x14ac:dyDescent="0.2">
      <c r="A23" s="303"/>
      <c r="B23" s="1043" t="s">
        <v>822</v>
      </c>
      <c r="C23" s="1044"/>
      <c r="D23" s="1044"/>
      <c r="E23" s="1044"/>
      <c r="F23" s="1044"/>
      <c r="G23" s="1044"/>
      <c r="H23" s="1044"/>
      <c r="I23" s="1045"/>
      <c r="J23" s="303"/>
      <c r="K23" s="1046" t="s">
        <v>824</v>
      </c>
      <c r="L23" s="1047"/>
      <c r="M23" s="1047"/>
      <c r="N23" s="1047"/>
      <c r="O23" s="1047"/>
      <c r="P23" s="1048"/>
      <c r="Q23" s="303"/>
      <c r="R23" s="303"/>
      <c r="S23" s="303"/>
      <c r="T23" s="303"/>
      <c r="U23" s="303"/>
      <c r="V23" s="303"/>
    </row>
    <row r="24" spans="1:22" x14ac:dyDescent="0.2">
      <c r="A24" s="303"/>
      <c r="B24" s="313"/>
      <c r="C24" s="303"/>
      <c r="D24" s="303"/>
      <c r="E24" s="303"/>
      <c r="F24" s="303"/>
      <c r="G24" s="303"/>
      <c r="H24" s="303"/>
      <c r="I24" s="303"/>
      <c r="J24" s="303"/>
      <c r="K24" s="1047"/>
      <c r="L24" s="1047"/>
      <c r="M24" s="1047"/>
      <c r="N24" s="1047"/>
      <c r="O24" s="1047"/>
      <c r="P24" s="1048"/>
      <c r="Q24" s="303"/>
      <c r="R24" s="303"/>
      <c r="S24" s="303"/>
      <c r="T24" s="303"/>
      <c r="U24" s="303"/>
      <c r="V24" s="303"/>
    </row>
    <row r="25" spans="1:22" x14ac:dyDescent="0.2">
      <c r="A25" s="303"/>
      <c r="B25" s="382" t="s">
        <v>751</v>
      </c>
      <c r="C25" s="383"/>
      <c r="D25" s="383"/>
      <c r="E25" s="383"/>
      <c r="F25" s="383"/>
      <c r="G25" s="383"/>
      <c r="H25" s="383"/>
      <c r="I25" s="381"/>
      <c r="J25" s="303"/>
      <c r="K25" s="1047"/>
      <c r="L25" s="1047"/>
      <c r="M25" s="1047"/>
      <c r="N25" s="1047"/>
      <c r="O25" s="1047"/>
      <c r="P25" s="1048"/>
      <c r="Q25" s="303"/>
      <c r="R25" s="303"/>
      <c r="S25" s="303"/>
      <c r="T25" s="303"/>
      <c r="U25" s="303"/>
      <c r="V25" s="303"/>
    </row>
    <row r="26" spans="1:22" ht="76.900000000000006" customHeight="1" x14ac:dyDescent="0.2">
      <c r="A26" s="303"/>
      <c r="B26" s="1043" t="s">
        <v>821</v>
      </c>
      <c r="C26" s="1044"/>
      <c r="D26" s="1044"/>
      <c r="E26" s="1044"/>
      <c r="F26" s="1044"/>
      <c r="G26" s="1044"/>
      <c r="H26" s="1044"/>
      <c r="I26" s="1045"/>
      <c r="J26" s="303"/>
      <c r="K26" s="1047"/>
      <c r="L26" s="1047"/>
      <c r="M26" s="1047"/>
      <c r="N26" s="1047"/>
      <c r="O26" s="1047"/>
      <c r="P26" s="1048"/>
      <c r="Q26" s="303"/>
      <c r="R26" s="303"/>
      <c r="S26" s="303"/>
      <c r="T26" s="303"/>
      <c r="U26" s="303"/>
      <c r="V26" s="303"/>
    </row>
    <row r="27" spans="1:22" x14ac:dyDescent="0.2">
      <c r="A27" s="303"/>
      <c r="B27" s="313"/>
      <c r="C27" s="303"/>
      <c r="D27" s="303"/>
      <c r="E27" s="303"/>
      <c r="F27" s="303"/>
      <c r="G27" s="303"/>
      <c r="H27" s="303"/>
      <c r="I27" s="303"/>
      <c r="J27" s="303"/>
      <c r="K27" s="1047"/>
      <c r="L27" s="1047"/>
      <c r="M27" s="1047"/>
      <c r="N27" s="1047"/>
      <c r="O27" s="1047"/>
      <c r="P27" s="1048"/>
      <c r="Q27" s="303"/>
      <c r="R27" s="303"/>
      <c r="S27" s="303"/>
      <c r="T27" s="303"/>
      <c r="U27" s="303"/>
      <c r="V27" s="303"/>
    </row>
    <row r="28" spans="1:22" x14ac:dyDescent="0.2">
      <c r="A28" s="303"/>
      <c r="B28" s="382" t="s">
        <v>752</v>
      </c>
      <c r="C28" s="383"/>
      <c r="D28" s="383"/>
      <c r="E28" s="383"/>
      <c r="F28" s="383"/>
      <c r="G28" s="383"/>
      <c r="H28" s="383"/>
      <c r="I28" s="381"/>
      <c r="J28" s="303"/>
      <c r="K28" s="1047"/>
      <c r="L28" s="1047"/>
      <c r="M28" s="1047"/>
      <c r="N28" s="1047"/>
      <c r="O28" s="1047"/>
      <c r="P28" s="1048"/>
      <c r="Q28" s="303"/>
      <c r="R28" s="303"/>
      <c r="S28" s="303"/>
      <c r="T28" s="303"/>
      <c r="U28" s="303"/>
      <c r="V28" s="303"/>
    </row>
    <row r="29" spans="1:22" ht="15" customHeight="1" x14ac:dyDescent="0.2">
      <c r="A29" s="303"/>
      <c r="B29" s="1053" t="s">
        <v>832</v>
      </c>
      <c r="C29" s="1054"/>
      <c r="D29" s="1054"/>
      <c r="E29" s="1054"/>
      <c r="F29" s="1054"/>
      <c r="G29" s="1054"/>
      <c r="H29" s="1054"/>
      <c r="I29" s="1055"/>
      <c r="J29" s="303"/>
      <c r="K29" s="1047"/>
      <c r="L29" s="1047"/>
      <c r="M29" s="1047"/>
      <c r="N29" s="1047"/>
      <c r="O29" s="1047"/>
      <c r="P29" s="1048"/>
      <c r="Q29" s="303"/>
      <c r="R29" s="303"/>
      <c r="S29" s="303"/>
      <c r="T29" s="303"/>
      <c r="U29" s="303"/>
      <c r="V29" s="303"/>
    </row>
    <row r="30" spans="1:22" x14ac:dyDescent="0.2">
      <c r="A30" s="303"/>
      <c r="B30" s="1056"/>
      <c r="C30" s="1057"/>
      <c r="D30" s="1057"/>
      <c r="E30" s="1057"/>
      <c r="F30" s="1057"/>
      <c r="G30" s="1057"/>
      <c r="H30" s="1057"/>
      <c r="I30" s="1058"/>
      <c r="J30" s="303"/>
      <c r="K30" s="1047"/>
      <c r="L30" s="1047"/>
      <c r="M30" s="1047"/>
      <c r="N30" s="1047"/>
      <c r="O30" s="1047"/>
      <c r="P30" s="1048"/>
      <c r="Q30" s="303"/>
      <c r="R30" s="303"/>
      <c r="S30" s="303"/>
      <c r="T30" s="303"/>
      <c r="U30" s="303"/>
      <c r="V30" s="303"/>
    </row>
    <row r="31" spans="1:22" x14ac:dyDescent="0.2">
      <c r="A31" s="303"/>
      <c r="B31" s="1056"/>
      <c r="C31" s="1057"/>
      <c r="D31" s="1057"/>
      <c r="E31" s="1057"/>
      <c r="F31" s="1057"/>
      <c r="G31" s="1057"/>
      <c r="H31" s="1057"/>
      <c r="I31" s="1058"/>
      <c r="J31" s="303"/>
      <c r="K31" s="1049"/>
      <c r="L31" s="1049"/>
      <c r="M31" s="1049"/>
      <c r="N31" s="1049"/>
      <c r="O31" s="1049"/>
      <c r="P31" s="1050"/>
      <c r="Q31" s="303"/>
      <c r="R31" s="303"/>
      <c r="S31" s="303"/>
      <c r="T31" s="303"/>
      <c r="U31" s="303"/>
      <c r="V31" s="303"/>
    </row>
    <row r="32" spans="1:22" ht="15.75" thickBot="1" x14ac:dyDescent="0.25">
      <c r="A32" s="303"/>
      <c r="B32" s="1059"/>
      <c r="C32" s="1060"/>
      <c r="D32" s="1060"/>
      <c r="E32" s="1060"/>
      <c r="F32" s="1060"/>
      <c r="G32" s="1060"/>
      <c r="H32" s="1060"/>
      <c r="I32" s="1061"/>
      <c r="J32" s="315"/>
      <c r="K32" s="1051"/>
      <c r="L32" s="1051"/>
      <c r="M32" s="1051"/>
      <c r="N32" s="1051"/>
      <c r="O32" s="1051"/>
      <c r="P32" s="1052"/>
      <c r="Q32" s="303"/>
      <c r="R32" s="303"/>
      <c r="S32" s="303"/>
      <c r="T32" s="303"/>
      <c r="U32" s="303"/>
      <c r="V32" s="303"/>
    </row>
  </sheetData>
  <sheetProtection algorithmName="SHA-512" hashValue="QBYgPhv/nDA/jLuMjMaesZ/poDY5Bb3wcEk6IFDdKfrSisTA8Xi3iFrowKG6Z9ry4ArGqpTD9PBgWGEdgga18A==" saltValue="JISEvby3+aGYJYxI4Nkc0g==" spinCount="100000" sheet="1" objects="1" scenarios="1" selectLockedCells="1" selectUnlockedCells="1"/>
  <mergeCells count="22">
    <mergeCell ref="B3:C3"/>
    <mergeCell ref="B4:F4"/>
    <mergeCell ref="G4:N4"/>
    <mergeCell ref="O4:T4"/>
    <mergeCell ref="U4:V4"/>
    <mergeCell ref="R5:T5"/>
    <mergeCell ref="B7:B10"/>
    <mergeCell ref="B5:B6"/>
    <mergeCell ref="E5:F5"/>
    <mergeCell ref="H5:J5"/>
    <mergeCell ref="K5:M5"/>
    <mergeCell ref="O5:Q5"/>
    <mergeCell ref="B23:I23"/>
    <mergeCell ref="K23:P32"/>
    <mergeCell ref="B26:I26"/>
    <mergeCell ref="B29:I32"/>
    <mergeCell ref="B11:B14"/>
    <mergeCell ref="C16:F16"/>
    <mergeCell ref="G16:J16"/>
    <mergeCell ref="B18:P18"/>
    <mergeCell ref="B20:I20"/>
    <mergeCell ref="K20:P20"/>
  </mergeCells>
  <conditionalFormatting sqref="D15:E15 D10:D14">
    <cfRule type="expression" dxfId="4" priority="5">
      <formula>D10="Y"</formula>
    </cfRule>
  </conditionalFormatting>
  <conditionalFormatting sqref="E15:F15">
    <cfRule type="expression" dxfId="3" priority="4">
      <formula>E15="Y"</formula>
    </cfRule>
  </conditionalFormatting>
  <conditionalFormatting sqref="D7">
    <cfRule type="expression" dxfId="2" priority="3">
      <formula>D7="Y"</formula>
    </cfRule>
  </conditionalFormatting>
  <conditionalFormatting sqref="D8">
    <cfRule type="expression" dxfId="1" priority="2">
      <formula>D8="Y"</formula>
    </cfRule>
  </conditionalFormatting>
  <conditionalFormatting sqref="D9">
    <cfRule type="expression" dxfId="0" priority="1">
      <formula>D9="Y"</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zoomScale="80" zoomScaleNormal="80" workbookViewId="0">
      <selection activeCell="R4" sqref="R4"/>
    </sheetView>
  </sheetViews>
  <sheetFormatPr defaultColWidth="8.88671875" defaultRowHeight="15" x14ac:dyDescent="0.2"/>
  <cols>
    <col min="1" max="1" width="13.33203125" customWidth="1"/>
    <col min="2" max="2" width="22.5546875" customWidth="1"/>
    <col min="3" max="11" width="6.77734375" customWidth="1"/>
    <col min="12"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36" ht="18" x14ac:dyDescent="0.25">
      <c r="A2" s="65" t="s">
        <v>47</v>
      </c>
      <c r="B2" s="66"/>
      <c r="C2" s="67"/>
      <c r="D2" s="67"/>
      <c r="E2" s="67"/>
      <c r="F2" s="67"/>
      <c r="G2" s="67"/>
      <c r="H2" s="68"/>
      <c r="I2" s="67"/>
      <c r="J2" s="67"/>
      <c r="K2" s="67"/>
      <c r="L2" s="67"/>
      <c r="M2" s="67"/>
      <c r="N2" s="67"/>
      <c r="O2" s="67"/>
      <c r="P2" s="67"/>
      <c r="Q2" s="67"/>
      <c r="R2" s="67"/>
      <c r="S2" s="67"/>
      <c r="T2" s="67"/>
      <c r="U2" s="67"/>
      <c r="V2" s="67"/>
      <c r="W2" s="67"/>
      <c r="X2" s="67"/>
      <c r="Y2" s="67"/>
      <c r="Z2" s="67"/>
      <c r="AA2" s="67"/>
      <c r="AB2" s="67"/>
    </row>
    <row r="3" spans="1:36" ht="25.5" x14ac:dyDescent="0.2">
      <c r="A3" s="69" t="s">
        <v>48</v>
      </c>
      <c r="B3" s="70" t="s">
        <v>49</v>
      </c>
      <c r="C3" s="71" t="s">
        <v>50</v>
      </c>
      <c r="D3" s="72" t="str">
        <f>'TITLE PAGE'!D14</f>
        <v>2016-17</v>
      </c>
      <c r="E3" s="72" t="s">
        <v>51</v>
      </c>
      <c r="F3" s="72" t="s">
        <v>52</v>
      </c>
      <c r="G3" s="72" t="s">
        <v>53</v>
      </c>
      <c r="H3" s="73" t="s">
        <v>54</v>
      </c>
      <c r="I3" s="73" t="s">
        <v>55</v>
      </c>
      <c r="J3" s="73" t="s">
        <v>56</v>
      </c>
      <c r="K3" s="73" t="s">
        <v>57</v>
      </c>
      <c r="L3" s="73" t="s">
        <v>58</v>
      </c>
      <c r="M3" s="73" t="s">
        <v>59</v>
      </c>
      <c r="N3" s="73" t="s">
        <v>60</v>
      </c>
      <c r="O3" s="73" t="s">
        <v>61</v>
      </c>
      <c r="P3" s="73" t="s">
        <v>62</v>
      </c>
      <c r="Q3" s="73" t="s">
        <v>544</v>
      </c>
      <c r="R3" s="73" t="s">
        <v>546</v>
      </c>
      <c r="S3" s="73" t="s">
        <v>548</v>
      </c>
      <c r="T3" s="73" t="s">
        <v>63</v>
      </c>
      <c r="U3" s="73" t="s">
        <v>64</v>
      </c>
      <c r="V3" s="73" t="s">
        <v>65</v>
      </c>
      <c r="W3" s="73" t="s">
        <v>66</v>
      </c>
      <c r="X3" s="73" t="s">
        <v>67</v>
      </c>
      <c r="Y3" s="73" t="s">
        <v>68</v>
      </c>
      <c r="Z3" s="73" t="s">
        <v>69</v>
      </c>
      <c r="AA3" s="73" t="s">
        <v>70</v>
      </c>
      <c r="AB3" s="73" t="s">
        <v>71</v>
      </c>
      <c r="AC3" s="73" t="s">
        <v>103</v>
      </c>
      <c r="AD3" s="73" t="s">
        <v>104</v>
      </c>
      <c r="AE3" s="73" t="s">
        <v>105</v>
      </c>
      <c r="AF3" s="73" t="s">
        <v>106</v>
      </c>
      <c r="AG3" s="334"/>
      <c r="AH3" s="334"/>
      <c r="AI3" s="334"/>
      <c r="AJ3" s="334"/>
    </row>
    <row r="4" spans="1:36" x14ac:dyDescent="0.2">
      <c r="A4" s="74"/>
      <c r="B4" s="75" t="s">
        <v>72</v>
      </c>
      <c r="C4" s="69"/>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334"/>
      <c r="AH4" s="334"/>
      <c r="AI4" s="334"/>
      <c r="AJ4" s="334"/>
    </row>
    <row r="5" spans="1:36" x14ac:dyDescent="0.2">
      <c r="A5" s="78" t="s">
        <v>73</v>
      </c>
      <c r="B5" s="79" t="s">
        <v>74</v>
      </c>
      <c r="C5" s="78" t="s">
        <v>75</v>
      </c>
      <c r="D5" s="80">
        <f>'4. BL SDB'!H5</f>
        <v>131.26710000000003</v>
      </c>
      <c r="E5" s="80">
        <f>'4. BL SDB'!I5</f>
        <v>131.26710000000003</v>
      </c>
      <c r="F5" s="80">
        <f>'4. BL SDB'!J5</f>
        <v>131.26710000000003</v>
      </c>
      <c r="G5" s="80">
        <f>'4. BL SDB'!K5</f>
        <v>131.26710000000003</v>
      </c>
      <c r="H5" s="80">
        <f>'4. BL SDB'!L5</f>
        <v>129.66710000000003</v>
      </c>
      <c r="I5" s="80">
        <f>'4. BL SDB'!M5</f>
        <v>129.26710000000003</v>
      </c>
      <c r="J5" s="80">
        <f>'4. BL SDB'!N5</f>
        <v>128.86710000000002</v>
      </c>
      <c r="K5" s="80">
        <f>'4. BL SDB'!O5</f>
        <v>128.46710000000002</v>
      </c>
      <c r="L5" s="80">
        <f>'4. BL SDB'!P5</f>
        <v>128.06710000000004</v>
      </c>
      <c r="M5" s="80">
        <f>'4. BL SDB'!Q5</f>
        <v>91.667100000000033</v>
      </c>
      <c r="N5" s="80">
        <f>'4. BL SDB'!R5</f>
        <v>91.267100000000028</v>
      </c>
      <c r="O5" s="80">
        <f>'4. BL SDB'!S5</f>
        <v>90.867100000000022</v>
      </c>
      <c r="P5" s="80">
        <f>'4. BL SDB'!T5</f>
        <v>90.46710000000003</v>
      </c>
      <c r="Q5" s="80">
        <f>'4. BL SDB'!U5</f>
        <v>90.067100000000025</v>
      </c>
      <c r="R5" s="80">
        <f>'4. BL SDB'!V5</f>
        <v>89.767100000000028</v>
      </c>
      <c r="S5" s="80">
        <f>'4. BL SDB'!W5</f>
        <v>89.667100000000033</v>
      </c>
      <c r="T5" s="80">
        <f>'4. BL SDB'!X5</f>
        <v>89.567100000000025</v>
      </c>
      <c r="U5" s="80">
        <f>'4. BL SDB'!Y5</f>
        <v>89.46710000000003</v>
      </c>
      <c r="V5" s="80">
        <f>'4. BL SDB'!Z5</f>
        <v>89.367100000000022</v>
      </c>
      <c r="W5" s="80">
        <f>'4. BL SDB'!AA5</f>
        <v>89.267100000000028</v>
      </c>
      <c r="X5" s="80">
        <f>'4. BL SDB'!AB5</f>
        <v>89.167100000000033</v>
      </c>
      <c r="Y5" s="80">
        <f>'4. BL SDB'!AC5</f>
        <v>89.067100000000025</v>
      </c>
      <c r="Z5" s="80">
        <f>'4. BL SDB'!AD5</f>
        <v>88.96710000000003</v>
      </c>
      <c r="AA5" s="80">
        <f>'4. BL SDB'!AE5</f>
        <v>88.867100000000022</v>
      </c>
      <c r="AB5" s="80">
        <f>'4. BL SDB'!AF5</f>
        <v>88.767100000000028</v>
      </c>
      <c r="AC5" s="80">
        <f>'4. BL SDB'!AG5</f>
        <v>88.667100000000033</v>
      </c>
      <c r="AD5" s="80">
        <f>'4. BL SDB'!AH5</f>
        <v>88.567100000000025</v>
      </c>
      <c r="AE5" s="80">
        <f>'4. BL SDB'!AI5</f>
        <v>88.46710000000003</v>
      </c>
      <c r="AF5" s="80">
        <f>'4. BL SDB'!AJ5</f>
        <v>88.367100000000022</v>
      </c>
      <c r="AG5" s="334"/>
      <c r="AH5" s="334"/>
      <c r="AI5" s="334"/>
      <c r="AJ5" s="334"/>
    </row>
    <row r="6" spans="1:36" x14ac:dyDescent="0.2">
      <c r="A6" s="78" t="s">
        <v>76</v>
      </c>
      <c r="B6" s="79" t="s">
        <v>74</v>
      </c>
      <c r="C6" s="78" t="s">
        <v>75</v>
      </c>
      <c r="D6" s="80">
        <f>'9. FP SDB'!H5</f>
        <v>131.26710000000003</v>
      </c>
      <c r="E6" s="80">
        <f>'9. FP SDB'!I5</f>
        <v>131.26710000000003</v>
      </c>
      <c r="F6" s="80">
        <f>'9. FP SDB'!J5</f>
        <v>131.26710000000003</v>
      </c>
      <c r="G6" s="80">
        <f>'9. FP SDB'!K5</f>
        <v>131.26710000000003</v>
      </c>
      <c r="H6" s="80">
        <f>'9. FP SDB'!L5</f>
        <v>129.66710000000003</v>
      </c>
      <c r="I6" s="80">
        <f>'9. FP SDB'!M5</f>
        <v>129.26710000000003</v>
      </c>
      <c r="J6" s="80">
        <f>'9. FP SDB'!N5</f>
        <v>128.86710000000002</v>
      </c>
      <c r="K6" s="80">
        <f>'9. FP SDB'!O5</f>
        <v>128.46710000000002</v>
      </c>
      <c r="L6" s="80">
        <f>'9. FP SDB'!P5</f>
        <v>128.06710000000004</v>
      </c>
      <c r="M6" s="80">
        <f>'9. FP SDB'!Q5</f>
        <v>127.66710000000003</v>
      </c>
      <c r="N6" s="80">
        <f>'9. FP SDB'!R5</f>
        <v>127.26710000000003</v>
      </c>
      <c r="O6" s="80">
        <f>'9. FP SDB'!S5</f>
        <v>126.86710000000002</v>
      </c>
      <c r="P6" s="80">
        <f>'9. FP SDB'!T5</f>
        <v>126.46710000000002</v>
      </c>
      <c r="Q6" s="80">
        <f>'9. FP SDB'!U5</f>
        <v>126.06710000000002</v>
      </c>
      <c r="R6" s="80">
        <f>'9. FP SDB'!V5</f>
        <v>125.76710000000003</v>
      </c>
      <c r="S6" s="80">
        <f>'9. FP SDB'!W5</f>
        <v>125.66710000000003</v>
      </c>
      <c r="T6" s="80">
        <f>'9. FP SDB'!X5</f>
        <v>125.56710000000002</v>
      </c>
      <c r="U6" s="80">
        <f>'9. FP SDB'!Y5</f>
        <v>125.46710000000003</v>
      </c>
      <c r="V6" s="80">
        <f>'9. FP SDB'!Z5</f>
        <v>125.36710000000002</v>
      </c>
      <c r="W6" s="80">
        <f>'9. FP SDB'!AA5</f>
        <v>132.26710000000003</v>
      </c>
      <c r="X6" s="80">
        <f>'9. FP SDB'!AB5</f>
        <v>132.16710000000003</v>
      </c>
      <c r="Y6" s="80">
        <f>'9. FP SDB'!AC5</f>
        <v>132.06710000000004</v>
      </c>
      <c r="Z6" s="80">
        <f>'9. FP SDB'!AD5</f>
        <v>131.96710000000002</v>
      </c>
      <c r="AA6" s="80">
        <f>'9. FP SDB'!AE5</f>
        <v>131.86710000000002</v>
      </c>
      <c r="AB6" s="80">
        <f>'9. FP SDB'!AF5</f>
        <v>131.76710000000003</v>
      </c>
      <c r="AC6" s="80">
        <f>'9. FP SDB'!AG5</f>
        <v>131.66710000000003</v>
      </c>
      <c r="AD6" s="80">
        <f>'9. FP SDB'!AH5</f>
        <v>131.56710000000004</v>
      </c>
      <c r="AE6" s="80">
        <f>'9. FP SDB'!AI5</f>
        <v>131.46710000000002</v>
      </c>
      <c r="AF6" s="80">
        <f>'9. FP SDB'!AJ5</f>
        <v>131.36710000000002</v>
      </c>
      <c r="AG6" s="334"/>
      <c r="AH6" s="334"/>
      <c r="AI6" s="334"/>
      <c r="AJ6" s="334"/>
    </row>
    <row r="7" spans="1:36" x14ac:dyDescent="0.2">
      <c r="A7" s="69"/>
      <c r="B7" s="75" t="s">
        <v>77</v>
      </c>
      <c r="C7" s="69"/>
      <c r="D7" s="80">
        <f>'9. FP SDB'!H6</f>
        <v>0</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34"/>
      <c r="AH7" s="334"/>
      <c r="AI7" s="334"/>
      <c r="AJ7" s="334"/>
    </row>
    <row r="8" spans="1:36" x14ac:dyDescent="0.2">
      <c r="A8" s="78" t="s">
        <v>78</v>
      </c>
      <c r="B8" s="79" t="s">
        <v>79</v>
      </c>
      <c r="C8" s="78" t="s">
        <v>75</v>
      </c>
      <c r="D8" s="80">
        <f>'3. BL Demand'!H10</f>
        <v>42.839125971579413</v>
      </c>
      <c r="E8" s="80">
        <f>'3. BL Demand'!I10</f>
        <v>41.901878078075804</v>
      </c>
      <c r="F8" s="80">
        <f>'3. BL Demand'!J10</f>
        <v>40.974914079769981</v>
      </c>
      <c r="G8" s="80">
        <f>'3. BL Demand'!K10</f>
        <v>40.087248110807835</v>
      </c>
      <c r="H8" s="80">
        <f>'3. BL Demand'!L10</f>
        <v>39.183637215339402</v>
      </c>
      <c r="I8" s="80">
        <f>'3. BL Demand'!M10</f>
        <v>38.332048998311592</v>
      </c>
      <c r="J8" s="80">
        <f>'3. BL Demand'!N10</f>
        <v>37.512282736593349</v>
      </c>
      <c r="K8" s="80">
        <f>'3. BL Demand'!O10</f>
        <v>36.714981377116708</v>
      </c>
      <c r="L8" s="80">
        <f>'3. BL Demand'!P10</f>
        <v>35.946021787456544</v>
      </c>
      <c r="M8" s="80">
        <f>'3. BL Demand'!Q10</f>
        <v>35.197138074212674</v>
      </c>
      <c r="N8" s="80">
        <f>'3. BL Demand'!R10</f>
        <v>34.470077866924406</v>
      </c>
      <c r="O8" s="80">
        <f>'3. BL Demand'!S10</f>
        <v>33.761667425083793</v>
      </c>
      <c r="P8" s="80">
        <f>'3. BL Demand'!T10</f>
        <v>33.076104827822938</v>
      </c>
      <c r="Q8" s="80">
        <f>'3. BL Demand'!U10</f>
        <v>32.403498144264589</v>
      </c>
      <c r="R8" s="80">
        <f>'3. BL Demand'!V10</f>
        <v>31.733593322149915</v>
      </c>
      <c r="S8" s="80">
        <f>'3. BL Demand'!W10</f>
        <v>31.070189314018364</v>
      </c>
      <c r="T8" s="80">
        <f>'3. BL Demand'!X10</f>
        <v>30.414711830151134</v>
      </c>
      <c r="U8" s="80">
        <f>'3. BL Demand'!Y10</f>
        <v>29.775389893954323</v>
      </c>
      <c r="V8" s="80">
        <f>'3. BL Demand'!Z10</f>
        <v>29.149184238314586</v>
      </c>
      <c r="W8" s="80">
        <f>'3. BL Demand'!AA10</f>
        <v>28.564026579332328</v>
      </c>
      <c r="X8" s="80">
        <f>'3. BL Demand'!AB10</f>
        <v>27.993915472199568</v>
      </c>
      <c r="Y8" s="80">
        <f>'3. BL Demand'!AC10</f>
        <v>27.43623321335815</v>
      </c>
      <c r="Z8" s="80">
        <f>'3. BL Demand'!AD10</f>
        <v>26.887623633865442</v>
      </c>
      <c r="AA8" s="80">
        <f>'3. BL Demand'!AE10</f>
        <v>26.35221569316532</v>
      </c>
      <c r="AB8" s="80">
        <f>'3. BL Demand'!AF10</f>
        <v>25.827771933256852</v>
      </c>
      <c r="AC8" s="80">
        <f>'3. BL Demand'!AG10</f>
        <v>25.314360348674615</v>
      </c>
      <c r="AD8" s="80">
        <f>'3. BL Demand'!AH10</f>
        <v>24.813272489904687</v>
      </c>
      <c r="AE8" s="80">
        <f>'3. BL Demand'!AI10</f>
        <v>24.322597345320332</v>
      </c>
      <c r="AF8" s="80">
        <f>'3. BL Demand'!AJ10</f>
        <v>23.80565869077866</v>
      </c>
      <c r="AG8" s="334"/>
      <c r="AH8" s="334"/>
      <c r="AI8" s="334"/>
      <c r="AJ8" s="334"/>
    </row>
    <row r="9" spans="1:36" x14ac:dyDescent="0.2">
      <c r="A9" s="78" t="s">
        <v>80</v>
      </c>
      <c r="B9" s="79" t="s">
        <v>79</v>
      </c>
      <c r="C9" s="78" t="s">
        <v>75</v>
      </c>
      <c r="D9" s="80">
        <f>'8. FP Demand'!H10</f>
        <v>42.839125971579413</v>
      </c>
      <c r="E9" s="80">
        <f>'8. FP Demand'!I10</f>
        <v>41.901878078075804</v>
      </c>
      <c r="F9" s="80">
        <f>'8. FP Demand'!J10</f>
        <v>40.974914079769981</v>
      </c>
      <c r="G9" s="80">
        <f>'8. FP Demand'!K10</f>
        <v>40.087248110807835</v>
      </c>
      <c r="H9" s="80">
        <f>'8. FP Demand'!L10</f>
        <v>39.183637215339402</v>
      </c>
      <c r="I9" s="80">
        <f>'8. FP Demand'!M10</f>
        <v>38.332048998311592</v>
      </c>
      <c r="J9" s="80">
        <f>'8. FP Demand'!N10</f>
        <v>31.832282736593356</v>
      </c>
      <c r="K9" s="80">
        <f>'8. FP Demand'!O10</f>
        <v>16.064981377116705</v>
      </c>
      <c r="L9" s="80">
        <f>'8. FP Demand'!P10</f>
        <v>-4.8849813083506888E-15</v>
      </c>
      <c r="M9" s="80">
        <f>'8. FP Demand'!Q10</f>
        <v>-3.5527136788005009E-15</v>
      </c>
      <c r="N9" s="80">
        <f>'8. FP Demand'!R10</f>
        <v>0</v>
      </c>
      <c r="O9" s="80">
        <f>'8. FP Demand'!S10</f>
        <v>4.8849813083506888E-15</v>
      </c>
      <c r="P9" s="80">
        <f>'8. FP Demand'!T10</f>
        <v>0</v>
      </c>
      <c r="Q9" s="80">
        <f>'8. FP Demand'!U10</f>
        <v>-6.2172489379008766E-15</v>
      </c>
      <c r="R9" s="80">
        <f>'8. FP Demand'!V10</f>
        <v>0</v>
      </c>
      <c r="S9" s="80">
        <f>'8. FP Demand'!W10</f>
        <v>0</v>
      </c>
      <c r="T9" s="80">
        <f>'8. FP Demand'!X10</f>
        <v>0</v>
      </c>
      <c r="U9" s="80">
        <f>'8. FP Demand'!Y10</f>
        <v>-3.5527136788005009E-15</v>
      </c>
      <c r="V9" s="80">
        <f>'8. FP Demand'!Z10</f>
        <v>0</v>
      </c>
      <c r="W9" s="80">
        <f>'8. FP Demand'!AA10</f>
        <v>0</v>
      </c>
      <c r="X9" s="80">
        <f>'8. FP Demand'!AB10</f>
        <v>0</v>
      </c>
      <c r="Y9" s="80">
        <f>'8. FP Demand'!AC10</f>
        <v>0</v>
      </c>
      <c r="Z9" s="80">
        <f>'8. FP Demand'!AD10</f>
        <v>0</v>
      </c>
      <c r="AA9" s="80">
        <f>'8. FP Demand'!AE10</f>
        <v>0</v>
      </c>
      <c r="AB9" s="80">
        <f>'8. FP Demand'!AF10</f>
        <v>0</v>
      </c>
      <c r="AC9" s="80">
        <f>'8. FP Demand'!AG10</f>
        <v>0</v>
      </c>
      <c r="AD9" s="80">
        <f>'8. FP Demand'!AH10</f>
        <v>0</v>
      </c>
      <c r="AE9" s="80">
        <f>'8. FP Demand'!AI10</f>
        <v>0</v>
      </c>
      <c r="AF9" s="80">
        <f>'8. FP Demand'!AJ10</f>
        <v>0</v>
      </c>
      <c r="AG9" s="334"/>
      <c r="AH9" s="334"/>
      <c r="AI9" s="334"/>
      <c r="AJ9" s="334"/>
    </row>
    <row r="10" spans="1:36" x14ac:dyDescent="0.2">
      <c r="A10" s="78" t="s">
        <v>81</v>
      </c>
      <c r="B10" s="79" t="s">
        <v>82</v>
      </c>
      <c r="C10" s="78" t="s">
        <v>75</v>
      </c>
      <c r="D10" s="80">
        <f>'3. BL Demand'!H9</f>
        <v>24.12900916852692</v>
      </c>
      <c r="E10" s="80">
        <f>'3. BL Demand'!I9</f>
        <v>24.90179030925794</v>
      </c>
      <c r="F10" s="80">
        <f>'3. BL Demand'!J9</f>
        <v>25.658636176292454</v>
      </c>
      <c r="G10" s="80">
        <f>'3. BL Demand'!K9</f>
        <v>26.434553256070789</v>
      </c>
      <c r="H10" s="80">
        <f>'3. BL Demand'!L9</f>
        <v>27.143143075912345</v>
      </c>
      <c r="I10" s="80">
        <f>'3. BL Demand'!M9</f>
        <v>27.873250372900742</v>
      </c>
      <c r="J10" s="80">
        <f>'3. BL Demand'!N9</f>
        <v>28.612470446318405</v>
      </c>
      <c r="K10" s="80">
        <f>'3. BL Demand'!O9</f>
        <v>29.34416739001799</v>
      </c>
      <c r="L10" s="80">
        <f>'3. BL Demand'!P9</f>
        <v>30.079129118631478</v>
      </c>
      <c r="M10" s="80">
        <f>'3. BL Demand'!Q9</f>
        <v>30.810826699640813</v>
      </c>
      <c r="N10" s="80">
        <f>'3. BL Demand'!R9</f>
        <v>31.536616974102962</v>
      </c>
      <c r="O10" s="80">
        <f>'3. BL Demand'!S9</f>
        <v>32.258024209381581</v>
      </c>
      <c r="P10" s="80">
        <f>'3. BL Demand'!T9</f>
        <v>32.979104165201214</v>
      </c>
      <c r="Q10" s="80">
        <f>'3. BL Demand'!U9</f>
        <v>33.689271612572597</v>
      </c>
      <c r="R10" s="80">
        <f>'3. BL Demand'!V9</f>
        <v>34.265706525951842</v>
      </c>
      <c r="S10" s="80">
        <f>'3. BL Demand'!W9</f>
        <v>34.841075347845425</v>
      </c>
      <c r="T10" s="80">
        <f>'3. BL Demand'!X9</f>
        <v>35.3915801559153</v>
      </c>
      <c r="U10" s="80">
        <f>'3. BL Demand'!Y9</f>
        <v>35.93078061486051</v>
      </c>
      <c r="V10" s="80">
        <f>'3. BL Demand'!Z9</f>
        <v>36.454622656711294</v>
      </c>
      <c r="W10" s="80">
        <f>'3. BL Demand'!AA9</f>
        <v>37.016422564872897</v>
      </c>
      <c r="X10" s="80">
        <f>'3. BL Demand'!AB9</f>
        <v>37.572837187136713</v>
      </c>
      <c r="Y10" s="80">
        <f>'3. BL Demand'!AC9</f>
        <v>38.119161756102812</v>
      </c>
      <c r="Z10" s="80">
        <f>'3. BL Demand'!AD9</f>
        <v>38.649457760485809</v>
      </c>
      <c r="AA10" s="80">
        <f>'3. BL Demand'!AE9</f>
        <v>39.172741095732754</v>
      </c>
      <c r="AB10" s="80">
        <f>'3. BL Demand'!AF9</f>
        <v>39.685302141207558</v>
      </c>
      <c r="AC10" s="80">
        <f>'3. BL Demand'!AG9</f>
        <v>40.188106508491252</v>
      </c>
      <c r="AD10" s="80">
        <f>'3. BL Demand'!AH9</f>
        <v>40.685216692063605</v>
      </c>
      <c r="AE10" s="80">
        <f>'3. BL Demand'!AI9</f>
        <v>41.172962342227919</v>
      </c>
      <c r="AF10" s="80">
        <f>'3. BL Demand'!AJ9</f>
        <v>41.694076311847908</v>
      </c>
      <c r="AG10" s="334"/>
      <c r="AH10" s="334"/>
      <c r="AI10" s="334"/>
      <c r="AJ10" s="334"/>
    </row>
    <row r="11" spans="1:36" x14ac:dyDescent="0.2">
      <c r="A11" s="78" t="s">
        <v>83</v>
      </c>
      <c r="B11" s="79" t="s">
        <v>82</v>
      </c>
      <c r="C11" s="78" t="s">
        <v>75</v>
      </c>
      <c r="D11" s="80">
        <f>'8. FP Demand'!H9</f>
        <v>24.12900916852692</v>
      </c>
      <c r="E11" s="80">
        <f>'8. FP Demand'!I9</f>
        <v>24.90179030925794</v>
      </c>
      <c r="F11" s="80">
        <f>'8. FP Demand'!J9</f>
        <v>25.658636176292454</v>
      </c>
      <c r="G11" s="80">
        <f>'8. FP Demand'!K9</f>
        <v>26.434553256070789</v>
      </c>
      <c r="H11" s="80">
        <f>'8. FP Demand'!L9</f>
        <v>26.999443075912346</v>
      </c>
      <c r="I11" s="80">
        <f>'8. FP Demand'!M9</f>
        <v>27.563116824900742</v>
      </c>
      <c r="J11" s="80">
        <f>'8. FP Demand'!N9</f>
        <v>33.427724743318407</v>
      </c>
      <c r="K11" s="80">
        <f>'8. FP Demand'!O9</f>
        <v>47.654715931017982</v>
      </c>
      <c r="L11" s="80">
        <f>'8. FP Demand'!P9</f>
        <v>62.207299537342372</v>
      </c>
      <c r="M11" s="80">
        <f>'8. FP Demand'!Q9</f>
        <v>62.355113668432224</v>
      </c>
      <c r="N11" s="80">
        <f>'8. FP Demand'!R9</f>
        <v>62.564572841334936</v>
      </c>
      <c r="O11" s="80">
        <f>'8. FP Demand'!S9</f>
        <v>62.796043549956991</v>
      </c>
      <c r="P11" s="80">
        <f>'8. FP Demand'!T9</f>
        <v>63.02938397624186</v>
      </c>
      <c r="Q11" s="80">
        <f>'8. FP Demand'!U9</f>
        <v>63.251969886410727</v>
      </c>
      <c r="R11" s="80">
        <f>'8. FP Demand'!V9</f>
        <v>63.288289806886759</v>
      </c>
      <c r="S11" s="80">
        <f>'8. FP Demand'!W9</f>
        <v>63.320397853461962</v>
      </c>
      <c r="T11" s="80">
        <f>'8. FP Demand'!X9</f>
        <v>63.359569184051317</v>
      </c>
      <c r="U11" s="80">
        <f>'8. FP Demand'!Y9</f>
        <v>63.378776228419405</v>
      </c>
      <c r="V11" s="80">
        <f>'8. FP Demand'!Z9</f>
        <v>63.395439996194426</v>
      </c>
      <c r="W11" s="80">
        <f>'8. FP Demand'!AA9</f>
        <v>63.482015132271997</v>
      </c>
      <c r="X11" s="80">
        <f>'8. FP Demand'!AB9</f>
        <v>63.587757004116327</v>
      </c>
      <c r="Y11" s="80">
        <f>'8. FP Demand'!AC9</f>
        <v>63.676604737125153</v>
      </c>
      <c r="Z11" s="80">
        <f>'8. FP Demand'!AD9</f>
        <v>63.767599094964709</v>
      </c>
      <c r="AA11" s="80">
        <f>'8. FP Demand'!AE9</f>
        <v>63.855471865581535</v>
      </c>
      <c r="AB11" s="80">
        <f>'8. FP Demand'!AF9</f>
        <v>63.952499550138718</v>
      </c>
      <c r="AC11" s="80">
        <f>'8. FP Demand'!AG9</f>
        <v>64.14116283729841</v>
      </c>
      <c r="AD11" s="80">
        <f>'8. FP Demand'!AH9</f>
        <v>64.341966182977828</v>
      </c>
      <c r="AE11" s="80">
        <f>'8. FP Demand'!AI9</f>
        <v>64.434868674016215</v>
      </c>
      <c r="AF11" s="80">
        <f>'8. FP Demand'!AJ9</f>
        <v>64.280169133548711</v>
      </c>
    </row>
    <row r="12" spans="1:36" x14ac:dyDescent="0.2">
      <c r="A12" s="78" t="s">
        <v>84</v>
      </c>
      <c r="B12" s="79" t="s">
        <v>85</v>
      </c>
      <c r="C12" s="78" t="s">
        <v>75</v>
      </c>
      <c r="D12" s="80">
        <f>'3. BL Demand'!H7+'3. BL Demand'!H8</f>
        <v>21.790283858194588</v>
      </c>
      <c r="E12" s="80">
        <f>'3. BL Demand'!I7+'3. BL Demand'!I8</f>
        <v>21.815035141978004</v>
      </c>
      <c r="F12" s="80">
        <f>'3. BL Demand'!J7+'3. BL Demand'!J8</f>
        <v>21.800103343992777</v>
      </c>
      <c r="G12" s="80">
        <f>'3. BL Demand'!K7+'3. BL Demand'!K8</f>
        <v>21.826279502069852</v>
      </c>
      <c r="H12" s="80">
        <f>'3. BL Demand'!L7+'3. BL Demand'!L8</f>
        <v>21.806818031063212</v>
      </c>
      <c r="I12" s="80">
        <f>'3. BL Demand'!M7+'3. BL Demand'!M8</f>
        <v>21.919308523875959</v>
      </c>
      <c r="J12" s="80">
        <f>'3. BL Demand'!N7+'3. BL Demand'!N8</f>
        <v>21.991678279747486</v>
      </c>
      <c r="K12" s="80">
        <f>'3. BL Demand'!O7+'3. BL Demand'!O8</f>
        <v>22.060504093053691</v>
      </c>
      <c r="L12" s="80">
        <f>'3. BL Demand'!P7+'3. BL Demand'!P8</f>
        <v>22.051401471712694</v>
      </c>
      <c r="M12" s="80">
        <f>'3. BL Demand'!Q7+'3. BL Demand'!Q8</f>
        <v>22.134266607352668</v>
      </c>
      <c r="N12" s="80">
        <f>'3. BL Demand'!R7+'3. BL Demand'!R8</f>
        <v>22.153449693647779</v>
      </c>
      <c r="O12" s="80">
        <f>'3. BL Demand'!S7+'3. BL Demand'!S8</f>
        <v>22.172101988231766</v>
      </c>
      <c r="P12" s="80">
        <f>'3. BL Demand'!T7+'3. BL Demand'!T8</f>
        <v>22.130930665745975</v>
      </c>
      <c r="Q12" s="80">
        <f>'3. BL Demand'!U7+'3. BL Demand'!U8</f>
        <v>22.207426561441793</v>
      </c>
      <c r="R12" s="80">
        <f>'3. BL Demand'!V7+'3. BL Demand'!V8</f>
        <v>22.229249040326813</v>
      </c>
      <c r="S12" s="80">
        <f>'3. BL Demand'!W7+'3. BL Demand'!W8</f>
        <v>22.252387165386395</v>
      </c>
      <c r="T12" s="80">
        <f>'3. BL Demand'!X7+'3. BL Demand'!X8</f>
        <v>22.213825796216284</v>
      </c>
      <c r="U12" s="80">
        <f>'3. BL Demand'!Y7+'3. BL Demand'!Y8</f>
        <v>22.290912556010902</v>
      </c>
      <c r="V12" s="80">
        <f>'3. BL Demand'!Z7+'3. BL Demand'!Z8</f>
        <v>22.30555448947884</v>
      </c>
      <c r="W12" s="80">
        <f>'3. BL Demand'!AA7+'3. BL Demand'!AA8</f>
        <v>22.319383243409199</v>
      </c>
      <c r="X12" s="80">
        <f>'3. BL Demand'!AB7+'3. BL Demand'!AB8</f>
        <v>22.2717014351073</v>
      </c>
      <c r="Y12" s="80">
        <f>'3. BL Demand'!AC7+'3. BL Demand'!AC8</f>
        <v>22.34800408297604</v>
      </c>
      <c r="Z12" s="80">
        <f>'3. BL Demand'!AD7+'3. BL Demand'!AD8</f>
        <v>22.366245539952399</v>
      </c>
      <c r="AA12" s="80">
        <f>'3. BL Demand'!AE7+'3. BL Demand'!AE8</f>
        <v>22.38531067109939</v>
      </c>
      <c r="AB12" s="80">
        <f>'3. BL Demand'!AF7+'3. BL Demand'!AF8</f>
        <v>22.345014155540369</v>
      </c>
      <c r="AC12" s="80">
        <f>'3. BL Demand'!AG7+'3. BL Demand'!AG8</f>
        <v>22.426072543400185</v>
      </c>
      <c r="AD12" s="80">
        <f>'3. BL Demand'!AH7+'3. BL Demand'!AH8</f>
        <v>22.447784954350421</v>
      </c>
      <c r="AE12" s="80">
        <f>'3. BL Demand'!AI7+'3. BL Demand'!AI8</f>
        <v>22.470141878336861</v>
      </c>
      <c r="AF12" s="80">
        <f>'3. BL Demand'!AJ7+'3. BL Demand'!AJ8</f>
        <v>22.432791791088622</v>
      </c>
    </row>
    <row r="13" spans="1:36" x14ac:dyDescent="0.2">
      <c r="A13" s="78" t="s">
        <v>86</v>
      </c>
      <c r="B13" s="79" t="s">
        <v>85</v>
      </c>
      <c r="C13" s="78" t="s">
        <v>75</v>
      </c>
      <c r="D13" s="80">
        <f>'8. FP Demand'!H7+'8. FP Demand'!H8</f>
        <v>21.790283858194588</v>
      </c>
      <c r="E13" s="80">
        <f>'8. FP Demand'!I7+'8. FP Demand'!I8</f>
        <v>21.815035141978004</v>
      </c>
      <c r="F13" s="80">
        <f>'8. FP Demand'!J7+'8. FP Demand'!J8</f>
        <v>21.800103343992777</v>
      </c>
      <c r="G13" s="80">
        <f>'8. FP Demand'!K7+'8. FP Demand'!K8</f>
        <v>21.826279502069852</v>
      </c>
      <c r="H13" s="80">
        <f>'8. FP Demand'!L7+'8. FP Demand'!L8</f>
        <v>21.806818031063212</v>
      </c>
      <c r="I13" s="80">
        <f>'8. FP Demand'!M7+'8. FP Demand'!M8</f>
        <v>21.919308523875959</v>
      </c>
      <c r="J13" s="80">
        <f>'8. FP Demand'!N7+'8. FP Demand'!N8</f>
        <v>21.991678279747486</v>
      </c>
      <c r="K13" s="80">
        <f>'8. FP Demand'!O7+'8. FP Demand'!O8</f>
        <v>22.060504093053691</v>
      </c>
      <c r="L13" s="80">
        <f>'8. FP Demand'!P7+'8. FP Demand'!P8</f>
        <v>22.051401471712694</v>
      </c>
      <c r="M13" s="80">
        <f>'8. FP Demand'!Q7+'8. FP Demand'!Q8</f>
        <v>22.134266607352668</v>
      </c>
      <c r="N13" s="80">
        <f>'8. FP Demand'!R7+'8. FP Demand'!R8</f>
        <v>22.153449693647779</v>
      </c>
      <c r="O13" s="80">
        <f>'8. FP Demand'!S7+'8. FP Demand'!S8</f>
        <v>22.172101988231766</v>
      </c>
      <c r="P13" s="80">
        <f>'8. FP Demand'!T7+'8. FP Demand'!T8</f>
        <v>22.130930665745975</v>
      </c>
      <c r="Q13" s="80">
        <f>'8. FP Demand'!U7+'8. FP Demand'!U8</f>
        <v>22.207426561441793</v>
      </c>
      <c r="R13" s="80">
        <f>'8. FP Demand'!V7+'8. FP Demand'!V8</f>
        <v>22.229249040326813</v>
      </c>
      <c r="S13" s="80">
        <f>'8. FP Demand'!W7+'8. FP Demand'!W8</f>
        <v>22.252387165386395</v>
      </c>
      <c r="T13" s="80">
        <f>'8. FP Demand'!X7+'8. FP Demand'!X8</f>
        <v>22.213825796216284</v>
      </c>
      <c r="U13" s="80">
        <f>'8. FP Demand'!Y7+'8. FP Demand'!Y8</f>
        <v>22.290912556010902</v>
      </c>
      <c r="V13" s="80">
        <f>'8. FP Demand'!Z7+'8. FP Demand'!Z8</f>
        <v>22.30555448947884</v>
      </c>
      <c r="W13" s="80">
        <f>'8. FP Demand'!AA7+'8. FP Demand'!AA8</f>
        <v>22.319383243409199</v>
      </c>
      <c r="X13" s="80">
        <f>'8. FP Demand'!AB7+'8. FP Demand'!AB8</f>
        <v>22.2717014351073</v>
      </c>
      <c r="Y13" s="80">
        <f>'8. FP Demand'!AC7+'8. FP Demand'!AC8</f>
        <v>22.34800408297604</v>
      </c>
      <c r="Z13" s="80">
        <f>'8. FP Demand'!AD7+'8. FP Demand'!AD8</f>
        <v>22.366245539952399</v>
      </c>
      <c r="AA13" s="80">
        <f>'8. FP Demand'!AE7+'8. FP Demand'!AE8</f>
        <v>22.38531067109939</v>
      </c>
      <c r="AB13" s="80">
        <f>'8. FP Demand'!AF7+'8. FP Demand'!AF8</f>
        <v>22.345014155540369</v>
      </c>
      <c r="AC13" s="80">
        <f>'8. FP Demand'!AG7+'8. FP Demand'!AG8</f>
        <v>22.426072543400185</v>
      </c>
      <c r="AD13" s="80">
        <f>'8. FP Demand'!AH7+'8. FP Demand'!AH8</f>
        <v>22.447784954350421</v>
      </c>
      <c r="AE13" s="80">
        <f>'8. FP Demand'!AI7+'8. FP Demand'!AI8</f>
        <v>22.470141878336861</v>
      </c>
      <c r="AF13" s="80">
        <f>'8. FP Demand'!AJ7+'8. FP Demand'!AJ8</f>
        <v>22.432791791088622</v>
      </c>
    </row>
    <row r="14" spans="1:36" x14ac:dyDescent="0.2">
      <c r="A14" s="78" t="s">
        <v>87</v>
      </c>
      <c r="B14" s="79" t="s">
        <v>88</v>
      </c>
      <c r="C14" s="78" t="s">
        <v>75</v>
      </c>
      <c r="D14" s="80">
        <f>'3. BL Demand'!H38</f>
        <v>29.86</v>
      </c>
      <c r="E14" s="80">
        <f>'3. BL Demand'!I38</f>
        <v>29.71</v>
      </c>
      <c r="F14" s="80">
        <f>'3. BL Demand'!J38</f>
        <v>29.560000000000002</v>
      </c>
      <c r="G14" s="80">
        <f>'3. BL Demand'!K38</f>
        <v>29.410000000000004</v>
      </c>
      <c r="H14" s="80">
        <f>'3. BL Demand'!L38</f>
        <v>29.410000000000004</v>
      </c>
      <c r="I14" s="80">
        <f>'3. BL Demand'!M38</f>
        <v>29.41</v>
      </c>
      <c r="J14" s="80">
        <f>'3. BL Demand'!N38</f>
        <v>29.410000000000004</v>
      </c>
      <c r="K14" s="80">
        <f>'3. BL Demand'!O38</f>
        <v>29.41</v>
      </c>
      <c r="L14" s="80">
        <f>'3. BL Demand'!P38</f>
        <v>29.41</v>
      </c>
      <c r="M14" s="80">
        <f>'3. BL Demand'!Q38</f>
        <v>29.41</v>
      </c>
      <c r="N14" s="80">
        <f>'3. BL Demand'!R38</f>
        <v>29.410000000000004</v>
      </c>
      <c r="O14" s="80">
        <f>'3. BL Demand'!S38</f>
        <v>29.41</v>
      </c>
      <c r="P14" s="80">
        <f>'3. BL Demand'!T38</f>
        <v>29.410000000000004</v>
      </c>
      <c r="Q14" s="80">
        <f>'3. BL Demand'!U38</f>
        <v>29.41</v>
      </c>
      <c r="R14" s="80">
        <f>'3. BL Demand'!V38</f>
        <v>29.410000000000004</v>
      </c>
      <c r="S14" s="80">
        <f>'3. BL Demand'!W38</f>
        <v>29.410000000000004</v>
      </c>
      <c r="T14" s="80">
        <f>'3. BL Demand'!X38</f>
        <v>29.410000000000004</v>
      </c>
      <c r="U14" s="80">
        <f>'3. BL Demand'!Y38</f>
        <v>29.41</v>
      </c>
      <c r="V14" s="80">
        <f>'3. BL Demand'!Z38</f>
        <v>29.410000000000004</v>
      </c>
      <c r="W14" s="80">
        <f>'3. BL Demand'!AA38</f>
        <v>29.41</v>
      </c>
      <c r="X14" s="80">
        <f>'3. BL Demand'!AB38</f>
        <v>29.410000000000004</v>
      </c>
      <c r="Y14" s="80">
        <f>'3. BL Demand'!AC38</f>
        <v>29.409999999999997</v>
      </c>
      <c r="Z14" s="80">
        <f>'3. BL Demand'!AD38</f>
        <v>29.41</v>
      </c>
      <c r="AA14" s="80">
        <f>'3. BL Demand'!AE38</f>
        <v>29.410000000000004</v>
      </c>
      <c r="AB14" s="80">
        <f>'3. BL Demand'!AF38</f>
        <v>29.41</v>
      </c>
      <c r="AC14" s="80">
        <f>'3. BL Demand'!AG38</f>
        <v>29.410000000000004</v>
      </c>
      <c r="AD14" s="80">
        <f>'3. BL Demand'!AH38</f>
        <v>29.41</v>
      </c>
      <c r="AE14" s="80">
        <f>'3. BL Demand'!AI38</f>
        <v>29.41</v>
      </c>
      <c r="AF14" s="80">
        <f>'3. BL Demand'!AJ38</f>
        <v>29.410000000000004</v>
      </c>
    </row>
    <row r="15" spans="1:36" x14ac:dyDescent="0.2">
      <c r="A15" s="78" t="s">
        <v>89</v>
      </c>
      <c r="B15" s="79" t="s">
        <v>88</v>
      </c>
      <c r="C15" s="78" t="s">
        <v>75</v>
      </c>
      <c r="D15" s="80">
        <f>'8. FP Demand'!H38</f>
        <v>29.86</v>
      </c>
      <c r="E15" s="80">
        <f>'8. FP Demand'!I38</f>
        <v>29.71</v>
      </c>
      <c r="F15" s="80">
        <f>'8. FP Demand'!J38</f>
        <v>29.560000000000002</v>
      </c>
      <c r="G15" s="80">
        <f>'8. FP Demand'!K38</f>
        <v>29.410000000000004</v>
      </c>
      <c r="H15" s="80">
        <f>'8. FP Demand'!L38</f>
        <v>29.410000000000004</v>
      </c>
      <c r="I15" s="80">
        <f>'8. FP Demand'!M38</f>
        <v>29.41</v>
      </c>
      <c r="J15" s="80">
        <f>'8. FP Demand'!N38</f>
        <v>29.367028793712805</v>
      </c>
      <c r="K15" s="80">
        <f>'8. FP Demand'!O38</f>
        <v>29.25322182252734</v>
      </c>
      <c r="L15" s="80">
        <f>'8. FP Demand'!P38</f>
        <v>29.143494460017006</v>
      </c>
      <c r="M15" s="80">
        <f>'8. FP Demand'!Q38</f>
        <v>28.527699999999999</v>
      </c>
      <c r="N15" s="80">
        <f>'8. FP Demand'!R38</f>
        <v>27.645399999999999</v>
      </c>
      <c r="O15" s="80">
        <f>'8. FP Demand'!S38</f>
        <v>26.763099999999998</v>
      </c>
      <c r="P15" s="80">
        <f>'8. FP Demand'!T38</f>
        <v>25.880799999999997</v>
      </c>
      <c r="Q15" s="80">
        <f>'8. FP Demand'!U38</f>
        <v>24.9985</v>
      </c>
      <c r="R15" s="80">
        <f>'8. FP Demand'!V38</f>
        <v>24.248545</v>
      </c>
      <c r="S15" s="80">
        <f>'8. FP Demand'!W38</f>
        <v>23.49859</v>
      </c>
      <c r="T15" s="80">
        <f>'8. FP Demand'!X38</f>
        <v>22.748635</v>
      </c>
      <c r="U15" s="80">
        <f>'8. FP Demand'!Y38</f>
        <v>21.99868</v>
      </c>
      <c r="V15" s="80">
        <f>'8. FP Demand'!Z38</f>
        <v>21.248725</v>
      </c>
      <c r="W15" s="80">
        <f>'8. FP Demand'!AA38</f>
        <v>20.823750499999999</v>
      </c>
      <c r="X15" s="80">
        <f>'8. FP Demand'!AB38</f>
        <v>20.398775999999998</v>
      </c>
      <c r="Y15" s="80">
        <f>'8. FP Demand'!AC38</f>
        <v>19.973801499999997</v>
      </c>
      <c r="Z15" s="80">
        <f>'8. FP Demand'!AD38</f>
        <v>19.548826999999996</v>
      </c>
      <c r="AA15" s="80">
        <f>'8. FP Demand'!AE38</f>
        <v>19.123852500000002</v>
      </c>
      <c r="AB15" s="80">
        <f>'8. FP Demand'!AF38</f>
        <v>18.741375450000003</v>
      </c>
      <c r="AC15" s="80">
        <f>'8. FP Demand'!AG38</f>
        <v>18.358898400000005</v>
      </c>
      <c r="AD15" s="80">
        <f>'8. FP Demand'!AH38</f>
        <v>17.976421350000006</v>
      </c>
      <c r="AE15" s="80">
        <f>'8. FP Demand'!AI38</f>
        <v>17.593944300000008</v>
      </c>
      <c r="AF15" s="80">
        <f>'8. FP Demand'!AJ38</f>
        <v>17.211467250000002</v>
      </c>
    </row>
    <row r="16" spans="1:36" x14ac:dyDescent="0.2">
      <c r="A16" s="78" t="s">
        <v>90</v>
      </c>
      <c r="B16" s="79" t="s">
        <v>91</v>
      </c>
      <c r="C16" s="78" t="s">
        <v>75</v>
      </c>
      <c r="D16" s="80">
        <f>'4. BL SDB'!H3-('3. BL Demand'!H7+'3. BL Demand'!H8+'3. BL Demand'!H9+'3. BL Demand'!H10)-'3. BL Demand'!H38</f>
        <v>3.6506475266649687</v>
      </c>
      <c r="E16" s="80">
        <f>'4. BL SDB'!I3-('3. BL Demand'!I7+'3. BL Demand'!I8+'3. BL Demand'!I9+'3. BL Demand'!I10)-'3. BL Demand'!I38</f>
        <v>3.6506475266649758</v>
      </c>
      <c r="F16" s="80">
        <f>'4. BL SDB'!J3-('3. BL Demand'!J7+'3. BL Demand'!J8+'3. BL Demand'!J9+'3. BL Demand'!J10)-'3. BL Demand'!J38</f>
        <v>3.6506475266649687</v>
      </c>
      <c r="G16" s="80">
        <f>'4. BL SDB'!K3-('3. BL Demand'!K7+'3. BL Demand'!K8+'3. BL Demand'!K9+'3. BL Demand'!K10)-'3. BL Demand'!K38</f>
        <v>3.6506475266649758</v>
      </c>
      <c r="H16" s="80">
        <f>'4. BL SDB'!L3-('3. BL Demand'!L7+'3. BL Demand'!L8+'3. BL Demand'!L9+'3. BL Demand'!L10)-'3. BL Demand'!L38</f>
        <v>3.6506475266649758</v>
      </c>
      <c r="I16" s="80">
        <f>'4. BL SDB'!M3-('3. BL Demand'!M7+'3. BL Demand'!M8+'3. BL Demand'!M9+'3. BL Demand'!M10)-'3. BL Demand'!M38</f>
        <v>3.6506475266649794</v>
      </c>
      <c r="J16" s="80">
        <f>'4. BL SDB'!N3-('3. BL Demand'!N7+'3. BL Demand'!N8+'3. BL Demand'!N9+'3. BL Demand'!N10)-'3. BL Demand'!N38</f>
        <v>3.6506475266649758</v>
      </c>
      <c r="K16" s="80">
        <f>'4. BL SDB'!O3-('3. BL Demand'!O7+'3. BL Demand'!O8+'3. BL Demand'!O9+'3. BL Demand'!O10)-'3. BL Demand'!O38</f>
        <v>3.6506475266649794</v>
      </c>
      <c r="L16" s="80">
        <f>'4. BL SDB'!P3-('3. BL Demand'!P7+'3. BL Demand'!P8+'3. BL Demand'!P9+'3. BL Demand'!P10)-'3. BL Demand'!P38</f>
        <v>3.6506475266649794</v>
      </c>
      <c r="M16" s="80">
        <f>'4. BL SDB'!Q3-('3. BL Demand'!Q7+'3. BL Demand'!Q8+'3. BL Demand'!Q9+'3. BL Demand'!Q10)-'3. BL Demand'!Q38</f>
        <v>3.6506475266649794</v>
      </c>
      <c r="N16" s="80">
        <f>'4. BL SDB'!R3-('3. BL Demand'!R7+'3. BL Demand'!R8+'3. BL Demand'!R9+'3. BL Demand'!R10)-'3. BL Demand'!R38</f>
        <v>3.6506475266649758</v>
      </c>
      <c r="O16" s="80">
        <f>'4. BL SDB'!S3-('3. BL Demand'!S7+'3. BL Demand'!S8+'3. BL Demand'!S9+'3. BL Demand'!S10)-'3. BL Demand'!S38</f>
        <v>3.6506475266649794</v>
      </c>
      <c r="P16" s="80">
        <f>'4. BL SDB'!T3-('3. BL Demand'!T7+'3. BL Demand'!T8+'3. BL Demand'!T9+'3. BL Demand'!T10)-'3. BL Demand'!T38</f>
        <v>3.6506475266649758</v>
      </c>
      <c r="Q16" s="80">
        <f>'4. BL SDB'!U3-('3. BL Demand'!U7+'3. BL Demand'!U8+'3. BL Demand'!U9+'3. BL Demand'!U10)-'3. BL Demand'!U38</f>
        <v>3.6506475266649794</v>
      </c>
      <c r="R16" s="80">
        <f>'4. BL SDB'!V3-('3. BL Demand'!V7+'3. BL Demand'!V8+'3. BL Demand'!V9+'3. BL Demand'!V10)-'3. BL Demand'!V38</f>
        <v>3.6506475266649474</v>
      </c>
      <c r="S16" s="80">
        <f>'4. BL SDB'!W3-('3. BL Demand'!W7+'3. BL Demand'!W8+'3. BL Demand'!W9+'3. BL Demand'!W10)-'3. BL Demand'!W38</f>
        <v>3.6506475266649616</v>
      </c>
      <c r="T16" s="80">
        <f>'4. BL SDB'!X3-('3. BL Demand'!X7+'3. BL Demand'!X8+'3. BL Demand'!X9+'3. BL Demand'!X10)-'3. BL Demand'!X38</f>
        <v>3.6506475266649758</v>
      </c>
      <c r="U16" s="80">
        <f>'4. BL SDB'!Y3-('3. BL Demand'!Y7+'3. BL Demand'!Y8+'3. BL Demand'!Y9+'3. BL Demand'!Y10)-'3. BL Demand'!Y38</f>
        <v>3.6506475266649794</v>
      </c>
      <c r="V16" s="80">
        <f>'4. BL SDB'!Z3-('3. BL Demand'!Z7+'3. BL Demand'!Z8+'3. BL Demand'!Z9+'3. BL Demand'!Z10)-'3. BL Demand'!Z38</f>
        <v>3.6506475266649616</v>
      </c>
      <c r="W16" s="80">
        <f>'4. BL SDB'!AA3-('3. BL Demand'!AA7+'3. BL Demand'!AA8+'3. BL Demand'!AA9+'3. BL Demand'!AA10)-'3. BL Demand'!AA38</f>
        <v>3.6506475266649794</v>
      </c>
      <c r="X16" s="80">
        <f>'4. BL SDB'!AB3-('3. BL Demand'!AB7+'3. BL Demand'!AB8+'3. BL Demand'!AB9+'3. BL Demand'!AB10)-'3. BL Demand'!AB38</f>
        <v>3.6506475266649758</v>
      </c>
      <c r="Y16" s="80">
        <f>'4. BL SDB'!AC3-('3. BL Demand'!AC7+'3. BL Demand'!AC8+'3. BL Demand'!AC9+'3. BL Demand'!AC10)-'3. BL Demand'!AC38</f>
        <v>3.6506475266649687</v>
      </c>
      <c r="Z16" s="80">
        <f>'4. BL SDB'!AD3-('3. BL Demand'!AD7+'3. BL Demand'!AD8+'3. BL Demand'!AD9+'3. BL Demand'!AD10)-'3. BL Demand'!AD38</f>
        <v>3.6506475266649652</v>
      </c>
      <c r="AA16" s="80">
        <f>'4. BL SDB'!AE3-('3. BL Demand'!AE7+'3. BL Demand'!AE8+'3. BL Demand'!AE9+'3. BL Demand'!AE10)-'3. BL Demand'!AE38</f>
        <v>3.6506475266649758</v>
      </c>
      <c r="AB16" s="80">
        <f>'4. BL SDB'!AF3-('3. BL Demand'!AF7+'3. BL Demand'!AF8+'3. BL Demand'!AF9+'3. BL Demand'!AF10)-'3. BL Demand'!AF38</f>
        <v>3.6506475266649652</v>
      </c>
      <c r="AC16" s="80">
        <f>'4. BL SDB'!AG3-('3. BL Demand'!AG7+'3. BL Demand'!AG8+'3. BL Demand'!AG9+'3. BL Demand'!AG10)-'3. BL Demand'!AG38</f>
        <v>3.6506475266649758</v>
      </c>
      <c r="AD16" s="80">
        <f>'4. BL SDB'!AH3-('3. BL Demand'!AH7+'3. BL Demand'!AH8+'3. BL Demand'!AH9+'3. BL Demand'!AH10)-'3. BL Demand'!AH38</f>
        <v>3.6506475266649794</v>
      </c>
      <c r="AE16" s="80">
        <f>'4. BL SDB'!AI3-('3. BL Demand'!AI7+'3. BL Demand'!AI8+'3. BL Demand'!AI9+'3. BL Demand'!AI10)-'3. BL Demand'!AI38</f>
        <v>3.6506475266649652</v>
      </c>
      <c r="AF16" s="80">
        <f>'4. BL SDB'!AJ3-('3. BL Demand'!AJ7+'3. BL Demand'!AJ8+'3. BL Demand'!AJ9+'3. BL Demand'!AJ10)-'3. BL Demand'!AJ38</f>
        <v>3.6506475266649758</v>
      </c>
    </row>
    <row r="17" spans="1:32" x14ac:dyDescent="0.2">
      <c r="A17" s="78" t="s">
        <v>92</v>
      </c>
      <c r="B17" s="79" t="s">
        <v>91</v>
      </c>
      <c r="C17" s="78" t="s">
        <v>75</v>
      </c>
      <c r="D17" s="80">
        <f>'9. FP SDB'!H3-('8. FP Demand'!H7+'8. FP Demand'!H8+'8. FP Demand'!H9+'8. FP Demand'!H10)-'8. FP Demand'!H38</f>
        <v>3.6506475266649687</v>
      </c>
      <c r="E17" s="80">
        <f>'9. FP SDB'!I3-('8. FP Demand'!I7+'8. FP Demand'!I8+'8. FP Demand'!I9+'8. FP Demand'!I10)-'8. FP Demand'!I38</f>
        <v>3.6506475266649758</v>
      </c>
      <c r="F17" s="80">
        <f>'9. FP SDB'!J3-('8. FP Demand'!J7+'8. FP Demand'!J8+'8. FP Demand'!J9+'8. FP Demand'!J10)-'8. FP Demand'!J38</f>
        <v>3.6506475266649687</v>
      </c>
      <c r="G17" s="80">
        <f>'9. FP SDB'!K3-('8. FP Demand'!K7+'8. FP Demand'!K8+'8. FP Demand'!K9+'8. FP Demand'!K10)-'8. FP Demand'!K38</f>
        <v>3.6506475266649758</v>
      </c>
      <c r="H17" s="80">
        <f>'9. FP SDB'!L3-('8. FP Demand'!L7+'8. FP Demand'!L8+'8. FP Demand'!L9+'8. FP Demand'!L10)-'8. FP Demand'!L38</f>
        <v>3.6506475266649758</v>
      </c>
      <c r="I17" s="80">
        <f>'9. FP SDB'!M3-('8. FP Demand'!M7+'8. FP Demand'!M8+'8. FP Demand'!M9+'8. FP Demand'!M10)-'8. FP Demand'!M38</f>
        <v>3.6506475266649652</v>
      </c>
      <c r="J17" s="80">
        <f>'9. FP SDB'!N3-('8. FP Demand'!N7+'8. FP Demand'!N8+'8. FP Demand'!N9+'8. FP Demand'!N10)-'8. FP Demand'!N38</f>
        <v>3.6506475266649687</v>
      </c>
      <c r="K17" s="80">
        <f>'9. FP SDB'!O3-('8. FP Demand'!O7+'8. FP Demand'!O8+'8. FP Demand'!O9+'8. FP Demand'!O10)-'8. FP Demand'!O38</f>
        <v>3.6506475266649652</v>
      </c>
      <c r="L17" s="80">
        <f>'9. FP SDB'!P3-('8. FP Demand'!P7+'8. FP Demand'!P8+'8. FP Demand'!P9+'8. FP Demand'!P10)-'8. FP Demand'!P38</f>
        <v>3.6506475266649723</v>
      </c>
      <c r="M17" s="80">
        <f>'9. FP SDB'!Q3-('8. FP Demand'!Q7+'8. FP Demand'!Q8+'8. FP Demand'!Q9+'8. FP Demand'!Q10)-'8. FP Demand'!Q38</f>
        <v>3.6506475266649794</v>
      </c>
      <c r="N17" s="80">
        <f>'9. FP SDB'!R3-('8. FP Demand'!R7+'8. FP Demand'!R8+'8. FP Demand'!R9+'8. FP Demand'!R10)-'8. FP Demand'!R38</f>
        <v>3.6506475266649794</v>
      </c>
      <c r="O17" s="80">
        <f>'9. FP SDB'!S3-('8. FP Demand'!S7+'8. FP Demand'!S8+'8. FP Demand'!S9+'8. FP Demand'!S10)-'8. FP Demand'!S38</f>
        <v>3.6506475266649652</v>
      </c>
      <c r="P17" s="80">
        <f>'9. FP SDB'!T3-('8. FP Demand'!T7+'8. FP Demand'!T8+'8. FP Demand'!T9+'8. FP Demand'!T10)-'8. FP Demand'!T38</f>
        <v>3.6506475266649652</v>
      </c>
      <c r="Q17" s="80">
        <f>'9. FP SDB'!U3-('8. FP Demand'!U7+'8. FP Demand'!U8+'8. FP Demand'!U9+'8. FP Demand'!U10)-'8. FP Demand'!U38</f>
        <v>3.6506475266649616</v>
      </c>
      <c r="R17" s="80">
        <f>'9. FP SDB'!V3-('8. FP Demand'!V7+'8. FP Demand'!V8+'8. FP Demand'!V9+'8. FP Demand'!V10)-'8. FP Demand'!V38</f>
        <v>3.6506475266649758</v>
      </c>
      <c r="S17" s="80">
        <f>'9. FP SDB'!W3-('8. FP Demand'!W7+'8. FP Demand'!W8+'8. FP Demand'!W9+'8. FP Demand'!W10)-'8. FP Demand'!W38</f>
        <v>3.65064752666499</v>
      </c>
      <c r="T17" s="80">
        <f>'9. FP SDB'!X3-('8. FP Demand'!X7+'8. FP Demand'!X8+'8. FP Demand'!X9+'8. FP Demand'!X10)-'8. FP Demand'!X38</f>
        <v>3.6506475266649616</v>
      </c>
      <c r="U17" s="80">
        <f>'9. FP SDB'!Y3-('8. FP Demand'!Y7+'8. FP Demand'!Y8+'8. FP Demand'!Y9+'8. FP Demand'!Y10)-'8. FP Demand'!Y38</f>
        <v>3.6506475266649758</v>
      </c>
      <c r="V17" s="80">
        <f>'9. FP SDB'!Z3-('8. FP Demand'!Z7+'8. FP Demand'!Z8+'8. FP Demand'!Z9+'8. FP Demand'!Z10)-'8. FP Demand'!Z38</f>
        <v>3.6506475266649758</v>
      </c>
      <c r="W17" s="80">
        <f>'9. FP SDB'!AA3-('8. FP Demand'!AA7+'8. FP Demand'!AA8+'8. FP Demand'!AA9+'8. FP Demand'!AA10)-'8. FP Demand'!AA38</f>
        <v>3.6506475266649581</v>
      </c>
      <c r="X17" s="80">
        <f>'9. FP SDB'!AB3-('8. FP Demand'!AB7+'8. FP Demand'!AB8+'8. FP Demand'!AB9+'8. FP Demand'!AB10)-'8. FP Demand'!AB38</f>
        <v>3.6506475266649545</v>
      </c>
      <c r="Y17" s="80">
        <f>'9. FP SDB'!AC3-('8. FP Demand'!AC7+'8. FP Demand'!AC8+'8. FP Demand'!AC9+'8. FP Demand'!AC10)-'8. FP Demand'!AC38</f>
        <v>3.6506475266649652</v>
      </c>
      <c r="Z17" s="80">
        <f>'9. FP SDB'!AD3-('8. FP Demand'!AD7+'8. FP Demand'!AD8+'8. FP Demand'!AD9+'8. FP Demand'!AD10)-'8. FP Demand'!AD38</f>
        <v>3.6506475266649758</v>
      </c>
      <c r="AA17" s="80">
        <f>'9. FP SDB'!AE3-('8. FP Demand'!AE7+'8. FP Demand'!AE8+'8. FP Demand'!AE9+'8. FP Demand'!AE10)-'8. FP Demand'!AE38</f>
        <v>3.6506475266649794</v>
      </c>
      <c r="AB17" s="80">
        <f>'9. FP SDB'!AF3-('8. FP Demand'!AF7+'8. FP Demand'!AF8+'8. FP Demand'!AF9+'8. FP Demand'!AF10)-'8. FP Demand'!AF38</f>
        <v>3.6506475266649865</v>
      </c>
      <c r="AC17" s="80">
        <f>'9. FP SDB'!AG3-('8. FP Demand'!AG7+'8. FP Demand'!AG8+'8. FP Demand'!AG9+'8. FP Demand'!AG10)-'8. FP Demand'!AG38</f>
        <v>3.6506475266649794</v>
      </c>
      <c r="AD17" s="80">
        <f>'9. FP SDB'!AH3-('8. FP Demand'!AH7+'8. FP Demand'!AH8+'8. FP Demand'!AH9+'8. FP Demand'!AH10)-'8. FP Demand'!AH38</f>
        <v>3.6506475266649723</v>
      </c>
      <c r="AE17" s="80">
        <f>'9. FP SDB'!AI3-('8. FP Demand'!AI7+'8. FP Demand'!AI8+'8. FP Demand'!AI9+'8. FP Demand'!AI10)-'8. FP Demand'!AI38</f>
        <v>3.6506475266649794</v>
      </c>
      <c r="AF17" s="80">
        <f>'9. FP SDB'!AJ3-('8. FP Demand'!AJ7+'8. FP Demand'!AJ8+'8. FP Demand'!AJ9+'8. FP Demand'!AJ10)-'8. FP Demand'!AJ38</f>
        <v>3.6506475266649652</v>
      </c>
    </row>
    <row r="18" spans="1:32" x14ac:dyDescent="0.2">
      <c r="A18" s="78"/>
      <c r="B18" s="82" t="s">
        <v>93</v>
      </c>
      <c r="C18" s="78" t="s">
        <v>75</v>
      </c>
      <c r="D18" s="80">
        <f>D16+D14+D12+D10+D8+D21</f>
        <v>126.70130083180281</v>
      </c>
      <c r="E18" s="80">
        <f t="shared" ref="E18:AB18" si="0">E16+E14+E12+E10+E8+E21</f>
        <v>126.45593102620208</v>
      </c>
      <c r="F18" s="80">
        <f t="shared" si="0"/>
        <v>126.12604258273593</v>
      </c>
      <c r="G18" s="80">
        <f t="shared" si="0"/>
        <v>125.9659620525389</v>
      </c>
      <c r="H18" s="80">
        <f t="shared" si="0"/>
        <v>125.95862202068624</v>
      </c>
      <c r="I18" s="80">
        <f t="shared" si="0"/>
        <v>125.9999112399918</v>
      </c>
      <c r="J18" s="80">
        <f t="shared" si="0"/>
        <v>126.04189013778046</v>
      </c>
      <c r="K18" s="80">
        <f t="shared" si="0"/>
        <v>126.53923416345364</v>
      </c>
      <c r="L18" s="80">
        <f t="shared" si="0"/>
        <v>126.67929531478828</v>
      </c>
      <c r="M18" s="80">
        <f t="shared" si="0"/>
        <v>125.95925961530676</v>
      </c>
      <c r="N18" s="80">
        <f t="shared" si="0"/>
        <v>126.23303265290203</v>
      </c>
      <c r="O18" s="80">
        <f t="shared" si="0"/>
        <v>126.68219170317167</v>
      </c>
      <c r="P18" s="80">
        <f t="shared" si="0"/>
        <v>126.89737811700572</v>
      </c>
      <c r="Q18" s="80">
        <f t="shared" si="0"/>
        <v>127.5044139863375</v>
      </c>
      <c r="R18" s="80">
        <f t="shared" si="0"/>
        <v>127.7423561318158</v>
      </c>
      <c r="S18" s="80">
        <f t="shared" si="0"/>
        <v>127.61214973417802</v>
      </c>
      <c r="T18" s="80">
        <f t="shared" si="0"/>
        <v>127.65496082380186</v>
      </c>
      <c r="U18" s="80">
        <f t="shared" si="0"/>
        <v>127.65717455539294</v>
      </c>
      <c r="V18" s="80">
        <f t="shared" si="0"/>
        <v>127.61906844014688</v>
      </c>
      <c r="W18" s="80">
        <f t="shared" si="0"/>
        <v>127.69162638273338</v>
      </c>
      <c r="X18" s="80">
        <f t="shared" si="0"/>
        <v>127.67986702099374</v>
      </c>
      <c r="Y18" s="80">
        <f t="shared" si="0"/>
        <v>127.9719036881974</v>
      </c>
      <c r="Z18" s="80">
        <f t="shared" si="0"/>
        <v>128.25418882990189</v>
      </c>
      <c r="AA18" s="80">
        <f t="shared" si="0"/>
        <v>128.26065515871809</v>
      </c>
      <c r="AB18" s="80">
        <f t="shared" si="0"/>
        <v>128.3947454159142</v>
      </c>
      <c r="AC18" s="80">
        <f t="shared" ref="AC18:AF18" si="1">AC16+AC14+AC12+AC10+AC8+AC21</f>
        <v>128.79884847493059</v>
      </c>
      <c r="AD18" s="80">
        <f t="shared" si="1"/>
        <v>129.13569322926543</v>
      </c>
      <c r="AE18" s="80">
        <f t="shared" si="1"/>
        <v>129.61609612472682</v>
      </c>
      <c r="AF18" s="80">
        <f t="shared" si="1"/>
        <v>130.17107089470596</v>
      </c>
    </row>
    <row r="19" spans="1:32" x14ac:dyDescent="0.2">
      <c r="A19" s="78"/>
      <c r="B19" s="79" t="s">
        <v>94</v>
      </c>
      <c r="C19" s="78" t="s">
        <v>75</v>
      </c>
      <c r="D19" s="80">
        <f>D9+D11+D13+D15+D17+D22</f>
        <v>126.70130083180281</v>
      </c>
      <c r="E19" s="80">
        <f t="shared" ref="E19:AB19" si="2">E9+E11+E13+E15+E17+E22</f>
        <v>126.45593102620208</v>
      </c>
      <c r="F19" s="80">
        <f t="shared" si="2"/>
        <v>126.12604258273595</v>
      </c>
      <c r="G19" s="80">
        <f t="shared" si="2"/>
        <v>125.9659620525389</v>
      </c>
      <c r="H19" s="80">
        <f t="shared" si="2"/>
        <v>125.81492202068623</v>
      </c>
      <c r="I19" s="80">
        <f t="shared" si="2"/>
        <v>125.68977769199179</v>
      </c>
      <c r="J19" s="80">
        <f t="shared" si="2"/>
        <v>125.13417322849327</v>
      </c>
      <c r="K19" s="80">
        <f t="shared" si="2"/>
        <v>124.04300452698095</v>
      </c>
      <c r="L19" s="80">
        <f t="shared" si="2"/>
        <v>122.59493840605963</v>
      </c>
      <c r="M19" s="80">
        <f t="shared" si="2"/>
        <v>121.4241085098855</v>
      </c>
      <c r="N19" s="80">
        <f t="shared" si="2"/>
        <v>121.02631065320959</v>
      </c>
      <c r="O19" s="80">
        <f t="shared" si="2"/>
        <v>120.81164361866328</v>
      </c>
      <c r="P19" s="80">
        <f t="shared" si="2"/>
        <v>120.34235310022339</v>
      </c>
      <c r="Q19" s="80">
        <f t="shared" si="2"/>
        <v>120.252114115911</v>
      </c>
      <c r="R19" s="80">
        <f t="shared" si="2"/>
        <v>119.86989109060082</v>
      </c>
      <c r="S19" s="80">
        <f t="shared" si="2"/>
        <v>119.10987292577622</v>
      </c>
      <c r="T19" s="80">
        <f t="shared" si="2"/>
        <v>118.54687302178674</v>
      </c>
      <c r="U19" s="80">
        <f t="shared" si="2"/>
        <v>117.9184602749975</v>
      </c>
      <c r="V19" s="80">
        <f t="shared" si="2"/>
        <v>117.24942654131543</v>
      </c>
      <c r="W19" s="80">
        <f t="shared" si="2"/>
        <v>117.00694287080015</v>
      </c>
      <c r="X19" s="80">
        <f t="shared" si="2"/>
        <v>116.68964736577375</v>
      </c>
      <c r="Y19" s="80">
        <f t="shared" si="2"/>
        <v>116.65691495586159</v>
      </c>
      <c r="Z19" s="80">
        <f t="shared" si="2"/>
        <v>116.62353353051536</v>
      </c>
      <c r="AA19" s="80">
        <f t="shared" si="2"/>
        <v>116.30502273540156</v>
      </c>
      <c r="AB19" s="80">
        <f t="shared" si="2"/>
        <v>116.16554634158852</v>
      </c>
      <c r="AC19" s="80">
        <f t="shared" ref="AC19:AF19" si="3">AC9+AC11+AC13+AC15+AC17+AC22</f>
        <v>116.38644285506314</v>
      </c>
      <c r="AD19" s="80">
        <f t="shared" si="3"/>
        <v>116.54559158027497</v>
      </c>
      <c r="AE19" s="80">
        <f t="shared" si="3"/>
        <v>116.73934941119479</v>
      </c>
      <c r="AF19" s="80">
        <f t="shared" si="3"/>
        <v>116.75297227562808</v>
      </c>
    </row>
    <row r="20" spans="1:32" x14ac:dyDescent="0.2">
      <c r="A20" s="74"/>
      <c r="B20" s="75" t="s">
        <v>95</v>
      </c>
      <c r="C20" s="6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1:32" x14ac:dyDescent="0.2">
      <c r="A21" s="78" t="s">
        <v>96</v>
      </c>
      <c r="B21" s="83" t="s">
        <v>97</v>
      </c>
      <c r="C21" s="78" t="s">
        <v>75</v>
      </c>
      <c r="D21" s="84">
        <f>'4. BL SDB'!H8</f>
        <v>4.4322343068369161</v>
      </c>
      <c r="E21" s="84">
        <f>'4. BL SDB'!I8</f>
        <v>4.4765799702253517</v>
      </c>
      <c r="F21" s="84">
        <f>'4. BL SDB'!J8</f>
        <v>4.481741456015766</v>
      </c>
      <c r="G21" s="84">
        <f>'4. BL SDB'!K8</f>
        <v>4.5572336569254528</v>
      </c>
      <c r="H21" s="84">
        <f>'4. BL SDB'!L8</f>
        <v>4.764376171706294</v>
      </c>
      <c r="I21" s="84">
        <f>'4. BL SDB'!M8</f>
        <v>4.8146558182385402</v>
      </c>
      <c r="J21" s="84">
        <f>'4. BL SDB'!N8</f>
        <v>4.8648111484562406</v>
      </c>
      <c r="K21" s="84">
        <f>'4. BL SDB'!O8</f>
        <v>5.3589337766002743</v>
      </c>
      <c r="L21" s="84">
        <f>'4. BL SDB'!P8</f>
        <v>5.5420954103225926</v>
      </c>
      <c r="M21" s="84">
        <f>'4. BL SDB'!Q8</f>
        <v>4.7563807074356248</v>
      </c>
      <c r="N21" s="84">
        <f>'4. BL SDB'!R8</f>
        <v>5.0122405915619002</v>
      </c>
      <c r="O21" s="84">
        <f>'4. BL SDB'!S8</f>
        <v>5.4297505538095576</v>
      </c>
      <c r="P21" s="84">
        <f>'4. BL SDB'!T8</f>
        <v>5.6505909315705853</v>
      </c>
      <c r="Q21" s="84">
        <f>'4. BL SDB'!U8</f>
        <v>6.1435701413935373</v>
      </c>
      <c r="R21" s="84">
        <f>'4. BL SDB'!V8</f>
        <v>6.453159716722265</v>
      </c>
      <c r="S21" s="84">
        <f>'4. BL SDB'!W8</f>
        <v>6.3878503802628703</v>
      </c>
      <c r="T21" s="84">
        <f>'4. BL SDB'!X8</f>
        <v>6.574195514854166</v>
      </c>
      <c r="U21" s="84">
        <f>'4. BL SDB'!Y8</f>
        <v>6.5994439639022184</v>
      </c>
      <c r="V21" s="84">
        <f>'4. BL SDB'!Z8</f>
        <v>6.6490595289771948</v>
      </c>
      <c r="W21" s="84">
        <f>'4. BL SDB'!AA8</f>
        <v>6.7311464684539786</v>
      </c>
      <c r="X21" s="84">
        <f>'4. BL SDB'!AB8</f>
        <v>6.7807653998851674</v>
      </c>
      <c r="Y21" s="84">
        <f>'4. BL SDB'!AC8</f>
        <v>7.0078571090954389</v>
      </c>
      <c r="Z21" s="84">
        <f>'4. BL SDB'!AD8</f>
        <v>7.290214368933265</v>
      </c>
      <c r="AA21" s="84">
        <f>'4. BL SDB'!AE8</f>
        <v>7.2897401720556552</v>
      </c>
      <c r="AB21" s="84">
        <f>'4. BL SDB'!AF8</f>
        <v>7.4760096592444576</v>
      </c>
      <c r="AC21" s="84">
        <f>'4. BL SDB'!AG8</f>
        <v>7.8096615476995659</v>
      </c>
      <c r="AD21" s="84">
        <f>'4. BL SDB'!AH8</f>
        <v>8.1287715662817419</v>
      </c>
      <c r="AE21" s="84">
        <f>'4. BL SDB'!AI8</f>
        <v>8.5897470321767351</v>
      </c>
      <c r="AF21" s="84">
        <f>'4. BL SDB'!AJ8</f>
        <v>9.1778965743257928</v>
      </c>
    </row>
    <row r="22" spans="1:32" x14ac:dyDescent="0.2">
      <c r="A22" s="78" t="s">
        <v>98</v>
      </c>
      <c r="B22" s="83" t="s">
        <v>97</v>
      </c>
      <c r="C22" s="78" t="s">
        <v>75</v>
      </c>
      <c r="D22" s="84">
        <f>'9. FP SDB'!H8</f>
        <v>4.4322343068369161</v>
      </c>
      <c r="E22" s="84">
        <f>'9. FP SDB'!I8</f>
        <v>4.4765799702253517</v>
      </c>
      <c r="F22" s="84">
        <f>'9. FP SDB'!J8</f>
        <v>4.481741456015766</v>
      </c>
      <c r="G22" s="84">
        <f>'9. FP SDB'!K8</f>
        <v>4.5572336569254528</v>
      </c>
      <c r="H22" s="84">
        <f>'9. FP SDB'!L8</f>
        <v>4.764376171706294</v>
      </c>
      <c r="I22" s="84">
        <f>'9. FP SDB'!M8</f>
        <v>4.8146558182385402</v>
      </c>
      <c r="J22" s="84">
        <f>'9. FP SDB'!N8</f>
        <v>4.8648111484562406</v>
      </c>
      <c r="K22" s="84">
        <f>'9. FP SDB'!O8</f>
        <v>5.3589337766002743</v>
      </c>
      <c r="L22" s="84">
        <f>'9. FP SDB'!P8</f>
        <v>5.5420954103225926</v>
      </c>
      <c r="M22" s="84">
        <f>'9. FP SDB'!Q8</f>
        <v>4.7563807074356248</v>
      </c>
      <c r="N22" s="84">
        <f>'9. FP SDB'!R8</f>
        <v>5.0122405915619002</v>
      </c>
      <c r="O22" s="84">
        <f>'9. FP SDB'!S8</f>
        <v>5.4297505538095576</v>
      </c>
      <c r="P22" s="84">
        <f>'9. FP SDB'!T8</f>
        <v>5.6505909315705853</v>
      </c>
      <c r="Q22" s="84">
        <f>'9. FP SDB'!U8</f>
        <v>6.1435701413935373</v>
      </c>
      <c r="R22" s="84">
        <f>'9. FP SDB'!V8</f>
        <v>6.453159716722265</v>
      </c>
      <c r="S22" s="84">
        <f>'9. FP SDB'!W8</f>
        <v>6.3878503802628703</v>
      </c>
      <c r="T22" s="84">
        <f>'9. FP SDB'!X8</f>
        <v>6.574195514854166</v>
      </c>
      <c r="U22" s="84">
        <f>'9. FP SDB'!Y8</f>
        <v>6.5994439639022184</v>
      </c>
      <c r="V22" s="84">
        <f>'9. FP SDB'!Z8</f>
        <v>6.6490595289771948</v>
      </c>
      <c r="W22" s="84">
        <f>'9. FP SDB'!AA8</f>
        <v>6.7311464684539786</v>
      </c>
      <c r="X22" s="84">
        <f>'9. FP SDB'!AB8</f>
        <v>6.7807653998851674</v>
      </c>
      <c r="Y22" s="84">
        <f>'9. FP SDB'!AC8</f>
        <v>7.0078571090954389</v>
      </c>
      <c r="Z22" s="84">
        <f>'9. FP SDB'!AD8</f>
        <v>7.290214368933265</v>
      </c>
      <c r="AA22" s="84">
        <f>'9. FP SDB'!AE8</f>
        <v>7.2897401720556552</v>
      </c>
      <c r="AB22" s="84">
        <f>'9. FP SDB'!AF8</f>
        <v>7.4760096592444576</v>
      </c>
      <c r="AC22" s="84">
        <f>'9. FP SDB'!AG8</f>
        <v>7.8096615476995659</v>
      </c>
      <c r="AD22" s="84">
        <f>'9. FP SDB'!AH8</f>
        <v>8.1287715662817419</v>
      </c>
      <c r="AE22" s="84">
        <f>'9. FP SDB'!AI8</f>
        <v>8.5897470321767351</v>
      </c>
      <c r="AF22" s="84">
        <f>'9. FP SDB'!AJ8</f>
        <v>9.1778965743257928</v>
      </c>
    </row>
    <row r="23" spans="1:32" x14ac:dyDescent="0.2">
      <c r="A23" s="78" t="s">
        <v>99</v>
      </c>
      <c r="B23" s="79" t="s">
        <v>100</v>
      </c>
      <c r="C23" s="78" t="s">
        <v>75</v>
      </c>
      <c r="D23" s="80">
        <f>'4. BL SDB'!H9</f>
        <v>8.9980334750341342</v>
      </c>
      <c r="E23" s="80">
        <f>'4. BL SDB'!I9</f>
        <v>9.2877489440233063</v>
      </c>
      <c r="F23" s="80">
        <f>'4. BL SDB'!J9</f>
        <v>9.622798873279848</v>
      </c>
      <c r="G23" s="80">
        <f>'4. BL SDB'!K9</f>
        <v>9.8583716043865763</v>
      </c>
      <c r="H23" s="80">
        <f>'4. BL SDB'!L9</f>
        <v>8.4728541510201012</v>
      </c>
      <c r="I23" s="80">
        <f>'4. BL SDB'!M9</f>
        <v>8.0818445782467592</v>
      </c>
      <c r="J23" s="80">
        <f>'4. BL SDB'!N9</f>
        <v>7.6900210106758067</v>
      </c>
      <c r="K23" s="80">
        <f>'4. BL SDB'!O9</f>
        <v>7.2867996131466555</v>
      </c>
      <c r="L23" s="80">
        <f>'4. BL SDB'!P9</f>
        <v>6.9299000955343502</v>
      </c>
      <c r="M23" s="80">
        <f>'4. BL SDB'!Q9</f>
        <v>-29.535778907871105</v>
      </c>
      <c r="N23" s="80">
        <f>'4. BL SDB'!R9</f>
        <v>-29.953692061340092</v>
      </c>
      <c r="O23" s="80">
        <f>'4. BL SDB'!S9</f>
        <v>-30.385341149362091</v>
      </c>
      <c r="P23" s="80">
        <f>'4. BL SDB'!T9</f>
        <v>-30.779687185435066</v>
      </c>
      <c r="Q23" s="80">
        <f>'4. BL SDB'!U9</f>
        <v>-31.293743844943933</v>
      </c>
      <c r="R23" s="80">
        <f>'4. BL SDB'!V9</f>
        <v>-31.5220964150935</v>
      </c>
      <c r="S23" s="80">
        <f>'4. BL SDB'!W9</f>
        <v>-31.557199353915124</v>
      </c>
      <c r="T23" s="80">
        <f>'4. BL SDB'!X9</f>
        <v>-31.513665308947665</v>
      </c>
      <c r="U23" s="80">
        <f>'4. BL SDB'!Y9</f>
        <v>-31.59063059149068</v>
      </c>
      <c r="V23" s="80">
        <f>'4. BL SDB'!Z9</f>
        <v>-31.602908911169663</v>
      </c>
      <c r="W23" s="80">
        <f>'4. BL SDB'!AA9</f>
        <v>-31.693379914279376</v>
      </c>
      <c r="X23" s="80">
        <f>'4. BL SDB'!AB9</f>
        <v>-31.732001621108537</v>
      </c>
      <c r="Y23" s="80">
        <f>'4. BL SDB'!AC9</f>
        <v>-31.89694657910195</v>
      </c>
      <c r="Z23" s="80">
        <f>'4. BL SDB'!AD9</f>
        <v>-31.996874460968584</v>
      </c>
      <c r="AA23" s="80">
        <f>'4. BL SDB'!AE9</f>
        <v>-32.103814986662428</v>
      </c>
      <c r="AB23" s="80">
        <f>'4. BL SDB'!AF9</f>
        <v>-32.15163575666972</v>
      </c>
      <c r="AC23" s="80">
        <f>'4. BL SDB'!AG9</f>
        <v>-32.322086927230998</v>
      </c>
      <c r="AD23" s="80">
        <f>'4. BL SDB'!AH9</f>
        <v>-32.439821662983675</v>
      </c>
      <c r="AE23" s="80">
        <f>'4. BL SDB'!AI9</f>
        <v>-32.559249092550047</v>
      </c>
      <c r="AF23" s="80">
        <f>'4. BL SDB'!AJ9</f>
        <v>-32.626074320380141</v>
      </c>
    </row>
    <row r="24" spans="1:32" ht="14.45" customHeight="1" x14ac:dyDescent="0.2">
      <c r="A24" s="78" t="s">
        <v>101</v>
      </c>
      <c r="B24" s="79" t="s">
        <v>100</v>
      </c>
      <c r="C24" s="78" t="s">
        <v>75</v>
      </c>
      <c r="D24" s="80">
        <f>'9. FP SDB'!H9</f>
        <v>8.9980334750341342</v>
      </c>
      <c r="E24" s="80">
        <f>'9. FP SDB'!I9</f>
        <v>9.2877489440233063</v>
      </c>
      <c r="F24" s="80">
        <f>'9. FP SDB'!J9</f>
        <v>9.622798873279848</v>
      </c>
      <c r="G24" s="80">
        <f>'9. FP SDB'!K9</f>
        <v>9.8583716043865763</v>
      </c>
      <c r="H24" s="80">
        <f>'9. FP SDB'!L9</f>
        <v>8.6165541510200967</v>
      </c>
      <c r="I24" s="80">
        <f>'9. FP SDB'!M9</f>
        <v>8.3919781262467694</v>
      </c>
      <c r="J24" s="80">
        <f>'9. FP SDB'!N9</f>
        <v>8.5977379199629951</v>
      </c>
      <c r="K24" s="80">
        <f>'9. FP SDB'!O9</f>
        <v>9.7830292496193323</v>
      </c>
      <c r="L24" s="80">
        <f>'9. FP SDB'!P9</f>
        <v>11.014257004262987</v>
      </c>
      <c r="M24" s="80">
        <f>'9. FP SDB'!Q9</f>
        <v>10.999372197550159</v>
      </c>
      <c r="N24" s="80">
        <f>'9. FP SDB'!R9</f>
        <v>11.253029938352341</v>
      </c>
      <c r="O24" s="80">
        <f>'9. FP SDB'!S9</f>
        <v>11.485206935146294</v>
      </c>
      <c r="P24" s="80">
        <f>'9. FP SDB'!T9</f>
        <v>11.775337831347215</v>
      </c>
      <c r="Q24" s="80">
        <f>'9. FP SDB'!U9</f>
        <v>11.958556025482537</v>
      </c>
      <c r="R24" s="80">
        <f>'9. FP SDB'!V9</f>
        <v>12.35036862612148</v>
      </c>
      <c r="S24" s="80">
        <f>'9. FP SDB'!W9</f>
        <v>12.945077454486693</v>
      </c>
      <c r="T24" s="80">
        <f>'9. FP SDB'!X9</f>
        <v>13.594422493067455</v>
      </c>
      <c r="U24" s="80">
        <f>'9. FP SDB'!Y9</f>
        <v>14.148083688904748</v>
      </c>
      <c r="V24" s="80">
        <f>'9. FP SDB'!Z9</f>
        <v>14.766732987661783</v>
      </c>
      <c r="W24" s="80">
        <f>'9. FP SDB'!AA9</f>
        <v>21.991303597653868</v>
      </c>
      <c r="X24" s="80">
        <f>'9. FP SDB'!AB9</f>
        <v>22.258218034111451</v>
      </c>
      <c r="Y24" s="80">
        <f>'9. FP SDB'!AC9</f>
        <v>22.418042153233884</v>
      </c>
      <c r="Z24" s="80">
        <f>'9. FP SDB'!AD9</f>
        <v>22.633780838417934</v>
      </c>
      <c r="AA24" s="80">
        <f>'9. FP SDB'!AE9</f>
        <v>22.851817436654116</v>
      </c>
      <c r="AB24" s="80">
        <f>'9. FP SDB'!AF9</f>
        <v>23.077563317655958</v>
      </c>
      <c r="AC24" s="80">
        <f>'9. FP SDB'!AG9</f>
        <v>23.090318692636458</v>
      </c>
      <c r="AD24" s="80">
        <f>'9. FP SDB'!AH9</f>
        <v>23.150279986006808</v>
      </c>
      <c r="AE24" s="80">
        <f>'9. FP SDB'!AI9</f>
        <v>23.317497620981953</v>
      </c>
      <c r="AF24" s="80">
        <f>'9. FP SDB'!AJ9</f>
        <v>23.792024298697726</v>
      </c>
    </row>
    <row r="25" spans="1:32" x14ac:dyDescent="0.2">
      <c r="A25" s="85"/>
      <c r="B25" s="8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row>
    <row r="26" spans="1:32"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row>
    <row r="27" spans="1:32" ht="15.75" x14ac:dyDescent="0.25">
      <c r="A27" s="87" t="s">
        <v>102</v>
      </c>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28" spans="1:32" ht="45" x14ac:dyDescent="0.2">
      <c r="A28" s="88"/>
      <c r="B28" s="89"/>
      <c r="C28" s="90" t="str">
        <f t="shared" ref="C28:AA28" si="4">H3</f>
        <v>2020-21</v>
      </c>
      <c r="D28" s="90" t="str">
        <f t="shared" si="4"/>
        <v>2021-22</v>
      </c>
      <c r="E28" s="90" t="str">
        <f t="shared" si="4"/>
        <v>2022-23</v>
      </c>
      <c r="F28" s="90" t="str">
        <f t="shared" si="4"/>
        <v>2023-24</v>
      </c>
      <c r="G28" s="90" t="str">
        <f t="shared" si="4"/>
        <v>2024-25</v>
      </c>
      <c r="H28" s="90" t="str">
        <f t="shared" si="4"/>
        <v>2025-26</v>
      </c>
      <c r="I28" s="90" t="str">
        <f t="shared" si="4"/>
        <v>2026-27</v>
      </c>
      <c r="J28" s="90" t="str">
        <f t="shared" si="4"/>
        <v>2027-28</v>
      </c>
      <c r="K28" s="90" t="str">
        <f t="shared" si="4"/>
        <v>2028-29</v>
      </c>
      <c r="L28" s="90" t="str">
        <f t="shared" si="4"/>
        <v>2029-30</v>
      </c>
      <c r="M28" s="90" t="str">
        <f t="shared" si="4"/>
        <v>2030-31</v>
      </c>
      <c r="N28" s="90" t="str">
        <f t="shared" si="4"/>
        <v>2031-32</v>
      </c>
      <c r="O28" s="90" t="str">
        <f t="shared" si="4"/>
        <v>2032-33</v>
      </c>
      <c r="P28" s="90" t="str">
        <f t="shared" si="4"/>
        <v>2033-34</v>
      </c>
      <c r="Q28" s="90" t="str">
        <f t="shared" si="4"/>
        <v>2034-35</v>
      </c>
      <c r="R28" s="90" t="str">
        <f t="shared" si="4"/>
        <v>2035-36</v>
      </c>
      <c r="S28" s="90" t="str">
        <f t="shared" si="4"/>
        <v>2036-37</v>
      </c>
      <c r="T28" s="90" t="str">
        <f t="shared" si="4"/>
        <v>2037-38</v>
      </c>
      <c r="U28" s="90" t="str">
        <f t="shared" si="4"/>
        <v>2038-39</v>
      </c>
      <c r="V28" s="90" t="str">
        <f t="shared" si="4"/>
        <v>2039-40</v>
      </c>
      <c r="W28" s="90" t="str">
        <f t="shared" si="4"/>
        <v>2040-41</v>
      </c>
      <c r="X28" s="90" t="str">
        <f>AC3</f>
        <v>2041-42</v>
      </c>
      <c r="Y28" s="90" t="str">
        <f t="shared" si="4"/>
        <v>2042-43</v>
      </c>
      <c r="Z28" s="90" t="str">
        <f t="shared" si="4"/>
        <v>2043-44</v>
      </c>
      <c r="AA28" s="90" t="str">
        <f t="shared" si="4"/>
        <v>2044-45</v>
      </c>
      <c r="AB28" s="91"/>
    </row>
    <row r="29" spans="1:32" x14ac:dyDescent="0.2">
      <c r="A29" s="92"/>
      <c r="B29" s="93" t="s">
        <v>107</v>
      </c>
      <c r="C29" s="94">
        <f>'4. BL SDB'!L10</f>
        <v>3.7084779793138072</v>
      </c>
      <c r="D29" s="94">
        <f>'4. BL SDB'!M10</f>
        <v>3.267188760008219</v>
      </c>
      <c r="E29" s="94">
        <f>'4. BL SDB'!N10</f>
        <v>2.825209862219566</v>
      </c>
      <c r="F29" s="94">
        <f>'4. BL SDB'!O10</f>
        <v>1.9278658365463812</v>
      </c>
      <c r="G29" s="94">
        <f>'4. BL SDB'!P10</f>
        <v>1.3878046852117576</v>
      </c>
      <c r="H29" s="94">
        <f>'4. BL SDB'!Q10</f>
        <v>-34.29215961530673</v>
      </c>
      <c r="I29" s="94">
        <f>'4. BL SDB'!R10</f>
        <v>-34.965932652901991</v>
      </c>
      <c r="J29" s="94">
        <f>'4. BL SDB'!S10</f>
        <v>-35.815091703171646</v>
      </c>
      <c r="K29" s="94">
        <f>'4. BL SDB'!T10</f>
        <v>-36.430278117005649</v>
      </c>
      <c r="L29" s="94">
        <f>'4. BL SDB'!U10</f>
        <v>-37.437313986337472</v>
      </c>
      <c r="M29" s="94">
        <f>'4. BL SDB'!V10</f>
        <v>-37.975256131815769</v>
      </c>
      <c r="N29" s="94">
        <f>'4. BL SDB'!W10</f>
        <v>-37.945049734177992</v>
      </c>
      <c r="O29" s="94">
        <f>'4. BL SDB'!X10</f>
        <v>-38.087860823801833</v>
      </c>
      <c r="P29" s="94">
        <f>'4. BL SDB'!Y10</f>
        <v>-38.190074555392897</v>
      </c>
      <c r="Q29" s="94">
        <f>'4. BL SDB'!Z10</f>
        <v>-38.251968440146861</v>
      </c>
      <c r="R29" s="94">
        <f>'4. BL SDB'!AA10</f>
        <v>-38.424526382733355</v>
      </c>
      <c r="S29" s="94">
        <f>'4. BL SDB'!AB10</f>
        <v>-38.512767020993707</v>
      </c>
      <c r="T29" s="94">
        <f>'4. BL SDB'!AC10</f>
        <v>-38.90480368819739</v>
      </c>
      <c r="U29" s="94">
        <f>'4. BL SDB'!AD10</f>
        <v>-39.287088829901847</v>
      </c>
      <c r="V29" s="94">
        <f>'4. BL SDB'!AE10</f>
        <v>-39.393555158718087</v>
      </c>
      <c r="W29" s="94">
        <f>'4. BL SDB'!AF10</f>
        <v>-39.627645415914174</v>
      </c>
      <c r="X29" s="94">
        <f>'4. BL SDB'!AG10</f>
        <v>-40.131748474930561</v>
      </c>
      <c r="Y29" s="94">
        <f>'4. BL SDB'!AH10</f>
        <v>-40.568593229265417</v>
      </c>
      <c r="Z29" s="94">
        <f>'4. BL SDB'!AI10</f>
        <v>-41.148996124726779</v>
      </c>
      <c r="AA29" s="94">
        <f>'4. BL SDB'!AJ10</f>
        <v>-41.803970894705934</v>
      </c>
      <c r="AB29" s="95"/>
    </row>
    <row r="30" spans="1:32" x14ac:dyDescent="0.2">
      <c r="A30" s="63"/>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32"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32" x14ac:dyDescent="0.2">
      <c r="A32" s="63"/>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x14ac:dyDescent="0.2">
      <c r="A33" s="96"/>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x14ac:dyDescent="0.2">
      <c r="A34" s="9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x14ac:dyDescent="0.2">
      <c r="A35" s="96"/>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x14ac:dyDescent="0.2">
      <c r="A36" s="96"/>
      <c r="B36" s="96"/>
      <c r="C36" s="97"/>
      <c r="D36" s="97"/>
      <c r="E36" s="97"/>
      <c r="F36" s="97"/>
      <c r="G36" s="97"/>
      <c r="H36" s="97"/>
      <c r="I36" s="97"/>
      <c r="J36" s="97"/>
      <c r="K36" s="97"/>
      <c r="L36" s="98"/>
      <c r="M36" s="97"/>
      <c r="N36" s="99"/>
      <c r="O36" s="97"/>
      <c r="P36" s="100"/>
      <c r="Q36" s="97"/>
      <c r="R36" s="97"/>
      <c r="S36" s="97"/>
      <c r="T36" s="97"/>
      <c r="U36" s="97"/>
      <c r="V36" s="97"/>
      <c r="W36" s="97"/>
      <c r="X36" s="97"/>
      <c r="Y36" s="97"/>
      <c r="Z36" s="97"/>
      <c r="AA36" s="97"/>
      <c r="AB36" s="97"/>
    </row>
    <row r="37" spans="1:28" x14ac:dyDescent="0.2">
      <c r="A37" s="96"/>
      <c r="B37" s="96"/>
      <c r="C37" s="97"/>
      <c r="D37" s="97"/>
      <c r="E37" s="97"/>
      <c r="F37" s="97"/>
      <c r="G37" s="97"/>
      <c r="H37" s="97"/>
      <c r="I37" s="97"/>
      <c r="J37" s="97"/>
      <c r="K37" s="97"/>
      <c r="L37" s="98"/>
      <c r="M37" s="97"/>
      <c r="N37" s="99"/>
      <c r="O37" s="97"/>
      <c r="P37" s="100"/>
      <c r="Q37" s="97"/>
      <c r="R37" s="97"/>
      <c r="S37" s="97"/>
      <c r="T37" s="97"/>
      <c r="U37" s="97"/>
      <c r="V37" s="97"/>
      <c r="W37" s="97"/>
      <c r="X37" s="97"/>
      <c r="Y37" s="97"/>
      <c r="Z37" s="97"/>
      <c r="AA37" s="97"/>
      <c r="AB37" s="97"/>
    </row>
    <row r="38" spans="1:28" x14ac:dyDescent="0.2">
      <c r="A38" s="96"/>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x14ac:dyDescent="0.2">
      <c r="A39" s="63"/>
      <c r="B39" s="63"/>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x14ac:dyDescent="0.2">
      <c r="A40" s="63"/>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x14ac:dyDescent="0.2">
      <c r="A41" s="6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x14ac:dyDescent="0.2">
      <c r="A42" s="63"/>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x14ac:dyDescent="0.2">
      <c r="A43" s="63"/>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x14ac:dyDescent="0.2">
      <c r="A44" s="6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x14ac:dyDescent="0.2">
      <c r="A45" s="63"/>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x14ac:dyDescent="0.2">
      <c r="A47" s="6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x14ac:dyDescent="0.2">
      <c r="A48" s="6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x14ac:dyDescent="0.2">
      <c r="A49" s="6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x14ac:dyDescent="0.2">
      <c r="A50" s="63"/>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x14ac:dyDescent="0.2">
      <c r="A51" s="63"/>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x14ac:dyDescent="0.2">
      <c r="A53" s="6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x14ac:dyDescent="0.2">
      <c r="A54" s="63"/>
      <c r="B54" s="63"/>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x14ac:dyDescent="0.2">
      <c r="A56" s="101"/>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x14ac:dyDescent="0.2">
      <c r="A57" s="101"/>
      <c r="B57" s="101"/>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x14ac:dyDescent="0.2">
      <c r="A58" s="101"/>
      <c r="B58" s="101"/>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x14ac:dyDescent="0.2">
      <c r="A59" s="63"/>
      <c r="B59" s="103"/>
      <c r="C59" s="104"/>
      <c r="D59" s="104"/>
      <c r="E59" s="104"/>
      <c r="F59" s="104"/>
      <c r="G59" s="104"/>
      <c r="H59" s="104"/>
      <c r="I59" s="64"/>
      <c r="J59" s="64"/>
      <c r="K59" s="64"/>
      <c r="L59" s="64"/>
      <c r="M59" s="64"/>
      <c r="N59" s="64"/>
      <c r="O59" s="64"/>
      <c r="P59" s="64"/>
      <c r="Q59" s="64"/>
      <c r="R59" s="64"/>
      <c r="S59" s="64"/>
      <c r="T59" s="64"/>
      <c r="U59" s="64"/>
      <c r="V59" s="64"/>
      <c r="W59" s="64"/>
      <c r="X59" s="64"/>
      <c r="Y59" s="64"/>
      <c r="Z59" s="64"/>
      <c r="AA59" s="64"/>
      <c r="AB59" s="64"/>
    </row>
    <row r="60" spans="1:28" x14ac:dyDescent="0.2">
      <c r="A60" s="101"/>
      <c r="B60" s="101"/>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x14ac:dyDescent="0.2">
      <c r="A61" s="101"/>
      <c r="B61" s="10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15.75" x14ac:dyDescent="0.25">
      <c r="A62" s="87" t="s">
        <v>108</v>
      </c>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45" x14ac:dyDescent="0.2">
      <c r="A63" s="105"/>
      <c r="B63" s="106"/>
      <c r="C63" s="90" t="str">
        <f t="shared" ref="C63:AA63" si="5">H3</f>
        <v>2020-21</v>
      </c>
      <c r="D63" s="90" t="str">
        <f t="shared" si="5"/>
        <v>2021-22</v>
      </c>
      <c r="E63" s="90" t="str">
        <f t="shared" si="5"/>
        <v>2022-23</v>
      </c>
      <c r="F63" s="90" t="str">
        <f t="shared" si="5"/>
        <v>2023-24</v>
      </c>
      <c r="G63" s="90" t="str">
        <f t="shared" si="5"/>
        <v>2024-25</v>
      </c>
      <c r="H63" s="90" t="str">
        <f t="shared" si="5"/>
        <v>2025-26</v>
      </c>
      <c r="I63" s="90" t="str">
        <f t="shared" si="5"/>
        <v>2026-27</v>
      </c>
      <c r="J63" s="90" t="str">
        <f t="shared" si="5"/>
        <v>2027-28</v>
      </c>
      <c r="K63" s="90" t="str">
        <f t="shared" si="5"/>
        <v>2028-29</v>
      </c>
      <c r="L63" s="90" t="str">
        <f t="shared" si="5"/>
        <v>2029-30</v>
      </c>
      <c r="M63" s="90" t="str">
        <f t="shared" si="5"/>
        <v>2030-31</v>
      </c>
      <c r="N63" s="90" t="str">
        <f t="shared" si="5"/>
        <v>2031-32</v>
      </c>
      <c r="O63" s="90" t="str">
        <f t="shared" si="5"/>
        <v>2032-33</v>
      </c>
      <c r="P63" s="90" t="str">
        <f t="shared" si="5"/>
        <v>2033-34</v>
      </c>
      <c r="Q63" s="90" t="str">
        <f t="shared" si="5"/>
        <v>2034-35</v>
      </c>
      <c r="R63" s="90" t="str">
        <f t="shared" si="5"/>
        <v>2035-36</v>
      </c>
      <c r="S63" s="90" t="str">
        <f t="shared" si="5"/>
        <v>2036-37</v>
      </c>
      <c r="T63" s="90" t="str">
        <f t="shared" si="5"/>
        <v>2037-38</v>
      </c>
      <c r="U63" s="90" t="str">
        <f t="shared" si="5"/>
        <v>2038-39</v>
      </c>
      <c r="V63" s="90" t="str">
        <f t="shared" si="5"/>
        <v>2039-40</v>
      </c>
      <c r="W63" s="90" t="str">
        <f t="shared" si="5"/>
        <v>2040-41</v>
      </c>
      <c r="X63" s="90" t="str">
        <f t="shared" si="5"/>
        <v>2041-42</v>
      </c>
      <c r="Y63" s="90" t="str">
        <f t="shared" si="5"/>
        <v>2042-43</v>
      </c>
      <c r="Z63" s="90" t="str">
        <f t="shared" si="5"/>
        <v>2043-44</v>
      </c>
      <c r="AA63" s="90" t="str">
        <f t="shared" si="5"/>
        <v>2044-45</v>
      </c>
      <c r="AB63" s="107"/>
    </row>
    <row r="64" spans="1:28" x14ac:dyDescent="0.2">
      <c r="A64" s="108"/>
      <c r="B64" s="93" t="s">
        <v>107</v>
      </c>
      <c r="C64" s="94">
        <f>'9. FP SDB'!L10</f>
        <v>3.8521779793138027</v>
      </c>
      <c r="D64" s="94">
        <f>'9. FP SDB'!M10</f>
        <v>3.5773223080082293</v>
      </c>
      <c r="E64" s="94">
        <f>'9. FP SDB'!N10</f>
        <v>3.7329267715067544</v>
      </c>
      <c r="F64" s="94">
        <f>'9. FP SDB'!O10</f>
        <v>4.424095473019058</v>
      </c>
      <c r="G64" s="94">
        <f>'9. FP SDB'!P10</f>
        <v>5.4721615939403945</v>
      </c>
      <c r="H64" s="94">
        <f>'9. FP SDB'!Q10</f>
        <v>6.2429914901145338</v>
      </c>
      <c r="I64" s="94">
        <f>'9. FP SDB'!R10</f>
        <v>6.2407893467904412</v>
      </c>
      <c r="J64" s="94">
        <f>'9. FP SDB'!S10</f>
        <v>6.0554563813367368</v>
      </c>
      <c r="K64" s="94">
        <f>'9. FP SDB'!T10</f>
        <v>6.1247468997766301</v>
      </c>
      <c r="L64" s="94">
        <f>'9. FP SDB'!U10</f>
        <v>5.8149858840889994</v>
      </c>
      <c r="M64" s="94">
        <f>'9. FP SDB'!V10</f>
        <v>5.8972089093992146</v>
      </c>
      <c r="N64" s="94">
        <f>'9. FP SDB'!W10</f>
        <v>6.5572270742238228</v>
      </c>
      <c r="O64" s="94">
        <f>'9. FP SDB'!X10</f>
        <v>7.0202269782132891</v>
      </c>
      <c r="P64" s="94">
        <f>'9. FP SDB'!Y10</f>
        <v>7.5486397250025297</v>
      </c>
      <c r="Q64" s="94">
        <f>'9. FP SDB'!Z10</f>
        <v>8.1176734586845889</v>
      </c>
      <c r="R64" s="94">
        <f>'9. FP SDB'!AA10</f>
        <v>15.260157129199889</v>
      </c>
      <c r="S64" s="94">
        <f>'9. FP SDB'!AB10</f>
        <v>15.477452634226283</v>
      </c>
      <c r="T64" s="94">
        <f>'9. FP SDB'!AC10</f>
        <v>15.410185044138444</v>
      </c>
      <c r="U64" s="94">
        <f>'9. FP SDB'!AD10</f>
        <v>15.343566469484669</v>
      </c>
      <c r="V64" s="94">
        <f>'9. FP SDB'!AE10</f>
        <v>15.562077264598461</v>
      </c>
      <c r="W64" s="94">
        <f>'9. FP SDB'!AF10</f>
        <v>15.6015536584115</v>
      </c>
      <c r="X64" s="94">
        <f>'9. FP SDB'!AG10</f>
        <v>15.280657144936892</v>
      </c>
      <c r="Y64" s="94">
        <f>'9. FP SDB'!AH10</f>
        <v>15.021508419725066</v>
      </c>
      <c r="Z64" s="94">
        <f>'9. FP SDB'!AI10</f>
        <v>14.727750588805218</v>
      </c>
      <c r="AA64" s="94">
        <f>'9. FP SDB'!AJ10</f>
        <v>14.614127724371933</v>
      </c>
      <c r="AB64" s="95"/>
    </row>
    <row r="65" spans="1:28" x14ac:dyDescent="0.2">
      <c r="A65" s="109"/>
      <c r="B65" s="103"/>
      <c r="C65" s="104"/>
      <c r="D65" s="104"/>
      <c r="E65" s="104"/>
      <c r="F65" s="104"/>
      <c r="G65" s="104"/>
      <c r="H65" s="104"/>
      <c r="I65" s="110"/>
      <c r="J65" s="104"/>
      <c r="K65" s="104"/>
      <c r="L65" s="104"/>
      <c r="M65" s="104"/>
      <c r="N65" s="104"/>
      <c r="O65" s="64"/>
      <c r="P65" s="64"/>
      <c r="Q65" s="64"/>
      <c r="R65" s="64"/>
      <c r="S65" s="64"/>
      <c r="T65" s="64"/>
      <c r="U65" s="64"/>
      <c r="V65" s="64"/>
      <c r="W65" s="64"/>
      <c r="X65" s="64"/>
      <c r="Y65" s="64"/>
      <c r="Z65" s="64"/>
      <c r="AA65" s="64"/>
      <c r="AB65" s="64"/>
    </row>
    <row r="66" spans="1:28" x14ac:dyDescent="0.2">
      <c r="A66" s="101"/>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x14ac:dyDescent="0.2">
      <c r="A67" s="101"/>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x14ac:dyDescent="0.2">
      <c r="A68" s="101"/>
      <c r="B68" s="10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x14ac:dyDescent="0.2">
      <c r="A69" s="101"/>
      <c r="B69" s="10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x14ac:dyDescent="0.2">
      <c r="A70" s="101"/>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x14ac:dyDescent="0.2">
      <c r="A71" s="101"/>
      <c r="B71" s="10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x14ac:dyDescent="0.2">
      <c r="A72" s="63"/>
      <c r="B72" s="111"/>
      <c r="C72" s="112"/>
      <c r="D72" s="112"/>
      <c r="E72" s="112"/>
      <c r="F72" s="112"/>
      <c r="G72" s="112"/>
      <c r="H72" s="112"/>
      <c r="I72" s="112"/>
      <c r="J72" s="112"/>
      <c r="K72" s="112"/>
      <c r="L72" s="112"/>
      <c r="M72" s="112"/>
      <c r="N72" s="112"/>
      <c r="O72" s="64"/>
      <c r="P72" s="64"/>
      <c r="Q72" s="64"/>
      <c r="R72" s="64"/>
      <c r="S72" s="64"/>
      <c r="T72" s="64"/>
      <c r="U72" s="64"/>
      <c r="V72" s="64"/>
      <c r="W72" s="64"/>
      <c r="X72" s="64"/>
      <c r="Y72" s="64"/>
      <c r="Z72" s="64"/>
      <c r="AA72" s="64"/>
      <c r="AB72" s="64"/>
    </row>
    <row r="73" spans="1:28" x14ac:dyDescent="0.2">
      <c r="A73" s="63"/>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x14ac:dyDescent="0.2">
      <c r="A74" s="63"/>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x14ac:dyDescent="0.2">
      <c r="A75" s="63"/>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x14ac:dyDescent="0.2">
      <c r="A76" s="63"/>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x14ac:dyDescent="0.2">
      <c r="A77" s="63"/>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x14ac:dyDescent="0.2">
      <c r="A78" s="63"/>
      <c r="B78" s="63"/>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x14ac:dyDescent="0.2">
      <c r="A79" s="63"/>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x14ac:dyDescent="0.2">
      <c r="A80" s="63"/>
      <c r="B80" s="63"/>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x14ac:dyDescent="0.2">
      <c r="A81" s="10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x14ac:dyDescent="0.2">
      <c r="A82" s="10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1:28" x14ac:dyDescent="0.2">
      <c r="A83" s="10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x14ac:dyDescent="0.2">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x14ac:dyDescent="0.2">
      <c r="A85" s="10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x14ac:dyDescent="0.2">
      <c r="A86" s="10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x14ac:dyDescent="0.2">
      <c r="A87" s="10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x14ac:dyDescent="0.2">
      <c r="A88" s="10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x14ac:dyDescent="0.2">
      <c r="A89" s="10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x14ac:dyDescent="0.2">
      <c r="A90" s="10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x14ac:dyDescent="0.2">
      <c r="A91" s="10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x14ac:dyDescent="0.2">
      <c r="A92" s="10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x14ac:dyDescent="0.2">
      <c r="A93" s="10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x14ac:dyDescent="0.2">
      <c r="A94" s="10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x14ac:dyDescent="0.2">
      <c r="A95" s="10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x14ac:dyDescent="0.2">
      <c r="A96" s="10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1:28" x14ac:dyDescent="0.2">
      <c r="A97" s="10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row>
    <row r="98" spans="1:28" x14ac:dyDescent="0.2">
      <c r="A98" s="10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x14ac:dyDescent="0.2">
      <c r="A99" s="10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x14ac:dyDescent="0.2">
      <c r="A100" s="109"/>
      <c r="B100" s="113" t="s">
        <v>4</v>
      </c>
      <c r="C100" s="114"/>
      <c r="D100" s="114"/>
      <c r="E100" s="114"/>
      <c r="F100" s="115"/>
      <c r="G100" s="116"/>
      <c r="H100" s="116"/>
      <c r="I100" s="981" t="str">
        <f>'TITLE PAGE'!D9</f>
        <v>Severn Trent Water</v>
      </c>
      <c r="J100" s="982"/>
      <c r="K100" s="983"/>
      <c r="L100" s="116"/>
      <c r="M100" s="116"/>
      <c r="N100" s="117"/>
      <c r="O100" s="118"/>
      <c r="P100" s="64"/>
      <c r="Q100" s="64"/>
      <c r="R100" s="64"/>
      <c r="S100" s="64"/>
      <c r="T100" s="64"/>
      <c r="U100" s="64"/>
      <c r="V100" s="64"/>
      <c r="W100" s="64"/>
      <c r="X100" s="64"/>
      <c r="Y100" s="64"/>
      <c r="Z100" s="64"/>
      <c r="AA100" s="64"/>
      <c r="AB100" s="64"/>
    </row>
    <row r="101" spans="1:28" x14ac:dyDescent="0.2">
      <c r="A101" s="63"/>
      <c r="B101" s="119" t="s">
        <v>109</v>
      </c>
      <c r="C101" s="120"/>
      <c r="D101" s="120"/>
      <c r="E101" s="120"/>
      <c r="F101" s="121"/>
      <c r="G101" s="122"/>
      <c r="H101" s="122"/>
      <c r="I101" s="984" t="str">
        <f>'TITLE PAGE'!D10</f>
        <v>North Staffordshire</v>
      </c>
      <c r="J101" s="985"/>
      <c r="K101" s="986"/>
      <c r="L101" s="122"/>
      <c r="M101" s="122"/>
      <c r="N101" s="123"/>
      <c r="O101" s="118"/>
      <c r="P101" s="64"/>
      <c r="Q101" s="64"/>
      <c r="R101" s="64"/>
      <c r="S101" s="64"/>
      <c r="T101" s="64"/>
      <c r="U101" s="64"/>
      <c r="V101" s="64"/>
      <c r="W101" s="64"/>
      <c r="X101" s="64"/>
      <c r="Y101" s="64"/>
      <c r="Z101" s="64"/>
      <c r="AA101" s="64"/>
      <c r="AB101" s="64"/>
    </row>
    <row r="102" spans="1:28" x14ac:dyDescent="0.2">
      <c r="A102" s="63"/>
      <c r="B102" s="119" t="s">
        <v>6</v>
      </c>
      <c r="C102" s="124"/>
      <c r="D102" s="124"/>
      <c r="E102" s="124"/>
      <c r="F102" s="121"/>
      <c r="G102" s="122"/>
      <c r="H102" s="122"/>
      <c r="I102" s="987">
        <f>'TITLE PAGE'!D11</f>
        <v>7</v>
      </c>
      <c r="J102" s="988"/>
      <c r="K102" s="989"/>
      <c r="L102" s="122"/>
      <c r="M102" s="122"/>
      <c r="N102" s="123"/>
      <c r="O102" s="118"/>
      <c r="P102" s="64"/>
      <c r="Q102" s="64"/>
      <c r="R102" s="64"/>
      <c r="S102" s="64"/>
      <c r="T102" s="64"/>
      <c r="U102" s="64"/>
      <c r="V102" s="64"/>
      <c r="W102" s="64"/>
      <c r="X102" s="64"/>
      <c r="Y102" s="64"/>
      <c r="Z102" s="64"/>
      <c r="AA102" s="64"/>
      <c r="AB102" s="64"/>
    </row>
    <row r="103" spans="1:28" x14ac:dyDescent="0.2">
      <c r="A103" s="63"/>
      <c r="B103" s="119" t="s">
        <v>7</v>
      </c>
      <c r="C103" s="120"/>
      <c r="D103" s="120"/>
      <c r="E103" s="120"/>
      <c r="F103" s="121"/>
      <c r="G103" s="122"/>
      <c r="H103" s="122"/>
      <c r="I103" s="125" t="str">
        <f>'TITLE PAGE'!D12</f>
        <v>Dry Year Annual Average</v>
      </c>
      <c r="J103" s="126"/>
      <c r="K103" s="126"/>
      <c r="L103" s="127"/>
      <c r="M103" s="122"/>
      <c r="N103" s="123"/>
      <c r="O103" s="118"/>
      <c r="P103" s="64"/>
      <c r="Q103" s="64"/>
      <c r="R103" s="64"/>
      <c r="S103" s="64"/>
      <c r="T103" s="64"/>
      <c r="U103" s="64"/>
      <c r="V103" s="64"/>
      <c r="W103" s="64"/>
      <c r="X103" s="64"/>
      <c r="Y103" s="64"/>
      <c r="Z103" s="64"/>
      <c r="AA103" s="64"/>
      <c r="AB103" s="64"/>
    </row>
    <row r="104" spans="1:28" x14ac:dyDescent="0.2">
      <c r="A104" s="63"/>
      <c r="B104" s="119" t="s">
        <v>8</v>
      </c>
      <c r="C104" s="120"/>
      <c r="D104" s="120"/>
      <c r="E104" s="120"/>
      <c r="F104" s="121"/>
      <c r="G104" s="122"/>
      <c r="H104" s="122"/>
      <c r="I104" s="984" t="str">
        <f>'TITLE PAGE'!D13</f>
        <v>No more than 3 in 100 Temporary Use Bans</v>
      </c>
      <c r="J104" s="985"/>
      <c r="K104" s="986"/>
      <c r="L104" s="122"/>
      <c r="M104" s="122"/>
      <c r="N104" s="123"/>
      <c r="O104" s="118"/>
      <c r="P104" s="64"/>
      <c r="Q104" s="64"/>
      <c r="R104" s="64"/>
      <c r="S104" s="64"/>
      <c r="T104" s="64"/>
      <c r="U104" s="64"/>
      <c r="V104" s="64"/>
      <c r="W104" s="64"/>
      <c r="X104" s="64"/>
      <c r="Y104" s="64"/>
      <c r="Z104" s="64"/>
      <c r="AA104" s="64"/>
      <c r="AB104" s="64"/>
    </row>
    <row r="105" spans="1:28" x14ac:dyDescent="0.2">
      <c r="A105" s="63"/>
      <c r="B105" s="128"/>
      <c r="C105" s="129"/>
      <c r="D105" s="129"/>
      <c r="E105" s="129"/>
      <c r="F105" s="130"/>
      <c r="G105" s="131"/>
      <c r="H105" s="131"/>
      <c r="I105" s="130"/>
      <c r="J105" s="132"/>
      <c r="K105" s="130"/>
      <c r="L105" s="133"/>
      <c r="M105" s="131"/>
      <c r="N105" s="134"/>
      <c r="O105" s="118"/>
      <c r="P105" s="64"/>
      <c r="Q105" s="64"/>
      <c r="R105" s="64"/>
      <c r="S105" s="64"/>
      <c r="T105" s="64"/>
      <c r="U105" s="64"/>
      <c r="V105" s="64"/>
      <c r="W105" s="64"/>
      <c r="X105" s="64"/>
      <c r="Y105" s="64"/>
      <c r="Z105" s="64"/>
      <c r="AA105" s="64"/>
      <c r="AB105" s="64"/>
    </row>
    <row r="106" spans="1:28" x14ac:dyDescent="0.2">
      <c r="A106" s="101"/>
      <c r="B106" s="101"/>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x14ac:dyDescent="0.2">
      <c r="A107" s="101"/>
      <c r="B107" s="101"/>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sheetData>
  <sheetProtection algorithmName="SHA-512" hashValue="FfaNrDDhR1xft87EVJCqPdo1KYjn4Hnfiv6PBBYG0DahMYO5HI2VG1YB9fzdIzgBS12Ne029P+PJv/2esUE9AQ==" saltValue="nPYorypKurbvnmMKnyASkQ==" spinCount="100000" sheet="1" objects="1" scenarios="1" selectLockedCells="1" selectUnlockedCells="1"/>
  <mergeCells count="4">
    <mergeCell ref="I100:K100"/>
    <mergeCell ref="I101:K101"/>
    <mergeCell ref="I102:K102"/>
    <mergeCell ref="I104:K104"/>
  </mergeCells>
  <conditionalFormatting sqref="C29:AA29 C64:AA64">
    <cfRule type="cellIs" dxfId="45"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zoomScale="80" zoomScaleNormal="80" workbookViewId="0">
      <selection activeCell="L23" sqref="L23"/>
    </sheetView>
  </sheetViews>
  <sheetFormatPr defaultColWidth="8.88671875" defaultRowHeight="15" x14ac:dyDescent="0.2"/>
  <cols>
    <col min="1" max="1" width="1.44140625" customWidth="1"/>
    <col min="2" max="2" width="3.77734375" customWidth="1"/>
    <col min="3" max="3" width="52.21875" bestFit="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108.44140625" bestFit="1" customWidth="1"/>
    <col min="11" max="11" width="2" customWidth="1"/>
    <col min="12" max="12" width="52.109375" bestFit="1" customWidth="1"/>
    <col min="13" max="13" width="8.88671875" customWidth="1"/>
    <col min="14" max="14" width="12.21875" customWidth="1"/>
    <col min="15" max="19" width="8.88671875" customWidth="1"/>
    <col min="21" max="21" width="12.109375" bestFit="1" customWidth="1"/>
    <col min="253" max="253" width="1.44140625" customWidth="1"/>
    <col min="254" max="254" width="3.77734375" customWidth="1"/>
    <col min="255" max="255" width="17.109375" customWidth="1"/>
    <col min="256" max="256" width="16.21875" customWidth="1"/>
    <col min="257" max="257" width="23.21875" customWidth="1"/>
    <col min="258" max="258" width="29.88671875" bestFit="1" customWidth="1"/>
    <col min="259" max="259" width="16.109375" customWidth="1"/>
    <col min="260" max="260" width="16.5546875" customWidth="1"/>
    <col min="261" max="261" width="16.44140625" customWidth="1"/>
    <col min="262" max="262" width="36.6640625" customWidth="1"/>
    <col min="264" max="264" width="2" customWidth="1"/>
    <col min="509" max="509" width="1.44140625" customWidth="1"/>
    <col min="510" max="510" width="3.77734375" customWidth="1"/>
    <col min="511" max="511" width="17.109375" customWidth="1"/>
    <col min="512" max="512" width="16.21875" customWidth="1"/>
    <col min="513" max="513" width="23.21875" customWidth="1"/>
    <col min="514" max="514" width="29.88671875" bestFit="1" customWidth="1"/>
    <col min="515" max="515" width="16.109375" customWidth="1"/>
    <col min="516" max="516" width="16.5546875" customWidth="1"/>
    <col min="517" max="517" width="16.44140625" customWidth="1"/>
    <col min="518" max="518" width="36.6640625" customWidth="1"/>
    <col min="520" max="520" width="2" customWidth="1"/>
    <col min="765" max="765" width="1.44140625" customWidth="1"/>
    <col min="766" max="766" width="3.77734375" customWidth="1"/>
    <col min="767" max="767" width="17.109375" customWidth="1"/>
    <col min="768" max="768" width="16.21875" customWidth="1"/>
    <col min="769" max="769" width="23.21875" customWidth="1"/>
    <col min="770" max="770" width="29.88671875" bestFit="1" customWidth="1"/>
    <col min="771" max="771" width="16.109375" customWidth="1"/>
    <col min="772" max="772" width="16.5546875" customWidth="1"/>
    <col min="773" max="773" width="16.44140625" customWidth="1"/>
    <col min="774" max="774" width="36.6640625" customWidth="1"/>
    <col min="776" max="776" width="2" customWidth="1"/>
    <col min="1021" max="1021" width="1.44140625" customWidth="1"/>
    <col min="1022" max="1022" width="3.77734375" customWidth="1"/>
    <col min="1023" max="1023" width="17.109375" customWidth="1"/>
    <col min="1024" max="1024" width="16.21875" customWidth="1"/>
    <col min="1025" max="1025" width="23.21875" customWidth="1"/>
    <col min="1026" max="1026" width="29.88671875" bestFit="1" customWidth="1"/>
    <col min="1027" max="1027" width="16.109375" customWidth="1"/>
    <col min="1028" max="1028" width="16.5546875" customWidth="1"/>
    <col min="1029" max="1029" width="16.44140625" customWidth="1"/>
    <col min="1030" max="1030" width="36.6640625" customWidth="1"/>
    <col min="1032" max="1032" width="2" customWidth="1"/>
    <col min="1277" max="1277" width="1.44140625" customWidth="1"/>
    <col min="1278" max="1278" width="3.77734375" customWidth="1"/>
    <col min="1279" max="1279" width="17.109375" customWidth="1"/>
    <col min="1280" max="1280" width="16.21875" customWidth="1"/>
    <col min="1281" max="1281" width="23.21875" customWidth="1"/>
    <col min="1282" max="1282" width="29.88671875" bestFit="1" customWidth="1"/>
    <col min="1283" max="1283" width="16.109375" customWidth="1"/>
    <col min="1284" max="1284" width="16.5546875" customWidth="1"/>
    <col min="1285" max="1285" width="16.44140625" customWidth="1"/>
    <col min="1286" max="1286" width="36.6640625" customWidth="1"/>
    <col min="1288" max="1288" width="2" customWidth="1"/>
    <col min="1533" max="1533" width="1.44140625" customWidth="1"/>
    <col min="1534" max="1534" width="3.77734375" customWidth="1"/>
    <col min="1535" max="1535" width="17.109375" customWidth="1"/>
    <col min="1536" max="1536" width="16.21875" customWidth="1"/>
    <col min="1537" max="1537" width="23.21875" customWidth="1"/>
    <col min="1538" max="1538" width="29.88671875" bestFit="1" customWidth="1"/>
    <col min="1539" max="1539" width="16.109375" customWidth="1"/>
    <col min="1540" max="1540" width="16.5546875" customWidth="1"/>
    <col min="1541" max="1541" width="16.44140625" customWidth="1"/>
    <col min="1542" max="1542" width="36.6640625" customWidth="1"/>
    <col min="1544" max="1544" width="2" customWidth="1"/>
    <col min="1789" max="1789" width="1.44140625" customWidth="1"/>
    <col min="1790" max="1790" width="3.77734375" customWidth="1"/>
    <col min="1791" max="1791" width="17.109375" customWidth="1"/>
    <col min="1792" max="1792" width="16.21875" customWidth="1"/>
    <col min="1793" max="1793" width="23.21875" customWidth="1"/>
    <col min="1794" max="1794" width="29.88671875" bestFit="1" customWidth="1"/>
    <col min="1795" max="1795" width="16.109375" customWidth="1"/>
    <col min="1796" max="1796" width="16.5546875" customWidth="1"/>
    <col min="1797" max="1797" width="16.44140625" customWidth="1"/>
    <col min="1798" max="1798" width="36.6640625" customWidth="1"/>
    <col min="1800" max="1800" width="2" customWidth="1"/>
    <col min="2045" max="2045" width="1.44140625" customWidth="1"/>
    <col min="2046" max="2046" width="3.77734375" customWidth="1"/>
    <col min="2047" max="2047" width="17.109375" customWidth="1"/>
    <col min="2048" max="2048" width="16.21875" customWidth="1"/>
    <col min="2049" max="2049" width="23.21875" customWidth="1"/>
    <col min="2050" max="2050" width="29.88671875" bestFit="1" customWidth="1"/>
    <col min="2051" max="2051" width="16.109375" customWidth="1"/>
    <col min="2052" max="2052" width="16.5546875" customWidth="1"/>
    <col min="2053" max="2053" width="16.44140625" customWidth="1"/>
    <col min="2054" max="2054" width="36.6640625" customWidth="1"/>
    <col min="2056" max="2056" width="2" customWidth="1"/>
    <col min="2301" max="2301" width="1.44140625" customWidth="1"/>
    <col min="2302" max="2302" width="3.77734375" customWidth="1"/>
    <col min="2303" max="2303" width="17.109375" customWidth="1"/>
    <col min="2304" max="2304" width="16.21875" customWidth="1"/>
    <col min="2305" max="2305" width="23.21875" customWidth="1"/>
    <col min="2306" max="2306" width="29.88671875" bestFit="1" customWidth="1"/>
    <col min="2307" max="2307" width="16.109375" customWidth="1"/>
    <col min="2308" max="2308" width="16.5546875" customWidth="1"/>
    <col min="2309" max="2309" width="16.44140625" customWidth="1"/>
    <col min="2310" max="2310" width="36.6640625" customWidth="1"/>
    <col min="2312" max="2312" width="2" customWidth="1"/>
    <col min="2557" max="2557" width="1.44140625" customWidth="1"/>
    <col min="2558" max="2558" width="3.77734375" customWidth="1"/>
    <col min="2559" max="2559" width="17.109375" customWidth="1"/>
    <col min="2560" max="2560" width="16.21875" customWidth="1"/>
    <col min="2561" max="2561" width="23.21875" customWidth="1"/>
    <col min="2562" max="2562" width="29.88671875" bestFit="1" customWidth="1"/>
    <col min="2563" max="2563" width="16.109375" customWidth="1"/>
    <col min="2564" max="2564" width="16.5546875" customWidth="1"/>
    <col min="2565" max="2565" width="16.44140625" customWidth="1"/>
    <col min="2566" max="2566" width="36.6640625" customWidth="1"/>
    <col min="2568" max="2568" width="2" customWidth="1"/>
    <col min="2813" max="2813" width="1.44140625" customWidth="1"/>
    <col min="2814" max="2814" width="3.77734375" customWidth="1"/>
    <col min="2815" max="2815" width="17.109375" customWidth="1"/>
    <col min="2816" max="2816" width="16.21875" customWidth="1"/>
    <col min="2817" max="2817" width="23.21875" customWidth="1"/>
    <col min="2818" max="2818" width="29.88671875" bestFit="1" customWidth="1"/>
    <col min="2819" max="2819" width="16.109375" customWidth="1"/>
    <col min="2820" max="2820" width="16.5546875" customWidth="1"/>
    <col min="2821" max="2821" width="16.44140625" customWidth="1"/>
    <col min="2822" max="2822" width="36.6640625" customWidth="1"/>
    <col min="2824" max="2824" width="2" customWidth="1"/>
    <col min="3069" max="3069" width="1.44140625" customWidth="1"/>
    <col min="3070" max="3070" width="3.77734375" customWidth="1"/>
    <col min="3071" max="3071" width="17.109375" customWidth="1"/>
    <col min="3072" max="3072" width="16.21875" customWidth="1"/>
    <col min="3073" max="3073" width="23.21875" customWidth="1"/>
    <col min="3074" max="3074" width="29.88671875" bestFit="1" customWidth="1"/>
    <col min="3075" max="3075" width="16.109375" customWidth="1"/>
    <col min="3076" max="3076" width="16.5546875" customWidth="1"/>
    <col min="3077" max="3077" width="16.44140625" customWidth="1"/>
    <col min="3078" max="3078" width="36.6640625" customWidth="1"/>
    <col min="3080" max="3080" width="2" customWidth="1"/>
    <col min="3325" max="3325" width="1.44140625" customWidth="1"/>
    <col min="3326" max="3326" width="3.77734375" customWidth="1"/>
    <col min="3327" max="3327" width="17.109375" customWidth="1"/>
    <col min="3328" max="3328" width="16.21875" customWidth="1"/>
    <col min="3329" max="3329" width="23.21875" customWidth="1"/>
    <col min="3330" max="3330" width="29.88671875" bestFit="1" customWidth="1"/>
    <col min="3331" max="3331" width="16.109375" customWidth="1"/>
    <col min="3332" max="3332" width="16.5546875" customWidth="1"/>
    <col min="3333" max="3333" width="16.44140625" customWidth="1"/>
    <col min="3334" max="3334" width="36.6640625" customWidth="1"/>
    <col min="3336" max="3336" width="2" customWidth="1"/>
    <col min="3581" max="3581" width="1.44140625" customWidth="1"/>
    <col min="3582" max="3582" width="3.77734375" customWidth="1"/>
    <col min="3583" max="3583" width="17.109375" customWidth="1"/>
    <col min="3584" max="3584" width="16.21875" customWidth="1"/>
    <col min="3585" max="3585" width="23.21875" customWidth="1"/>
    <col min="3586" max="3586" width="29.88671875" bestFit="1" customWidth="1"/>
    <col min="3587" max="3587" width="16.109375" customWidth="1"/>
    <col min="3588" max="3588" width="16.5546875" customWidth="1"/>
    <col min="3589" max="3589" width="16.44140625" customWidth="1"/>
    <col min="3590" max="3590" width="36.6640625" customWidth="1"/>
    <col min="3592" max="3592" width="2" customWidth="1"/>
    <col min="3837" max="3837" width="1.44140625" customWidth="1"/>
    <col min="3838" max="3838" width="3.77734375" customWidth="1"/>
    <col min="3839" max="3839" width="17.109375" customWidth="1"/>
    <col min="3840" max="3840" width="16.21875" customWidth="1"/>
    <col min="3841" max="3841" width="23.21875" customWidth="1"/>
    <col min="3842" max="3842" width="29.88671875" bestFit="1" customWidth="1"/>
    <col min="3843" max="3843" width="16.109375" customWidth="1"/>
    <col min="3844" max="3844" width="16.5546875" customWidth="1"/>
    <col min="3845" max="3845" width="16.44140625" customWidth="1"/>
    <col min="3846" max="3846" width="36.6640625" customWidth="1"/>
    <col min="3848" max="3848" width="2" customWidth="1"/>
    <col min="4093" max="4093" width="1.44140625" customWidth="1"/>
    <col min="4094" max="4094" width="3.77734375" customWidth="1"/>
    <col min="4095" max="4095" width="17.109375" customWidth="1"/>
    <col min="4096" max="4096" width="16.21875" customWidth="1"/>
    <col min="4097" max="4097" width="23.21875" customWidth="1"/>
    <col min="4098" max="4098" width="29.88671875" bestFit="1" customWidth="1"/>
    <col min="4099" max="4099" width="16.109375" customWidth="1"/>
    <col min="4100" max="4100" width="16.5546875" customWidth="1"/>
    <col min="4101" max="4101" width="16.44140625" customWidth="1"/>
    <col min="4102" max="4102" width="36.6640625" customWidth="1"/>
    <col min="4104" max="4104" width="2" customWidth="1"/>
    <col min="4349" max="4349" width="1.44140625" customWidth="1"/>
    <col min="4350" max="4350" width="3.77734375" customWidth="1"/>
    <col min="4351" max="4351" width="17.109375" customWidth="1"/>
    <col min="4352" max="4352" width="16.21875" customWidth="1"/>
    <col min="4353" max="4353" width="23.21875" customWidth="1"/>
    <col min="4354" max="4354" width="29.88671875" bestFit="1" customWidth="1"/>
    <col min="4355" max="4355" width="16.109375" customWidth="1"/>
    <col min="4356" max="4356" width="16.5546875" customWidth="1"/>
    <col min="4357" max="4357" width="16.44140625" customWidth="1"/>
    <col min="4358" max="4358" width="36.6640625" customWidth="1"/>
    <col min="4360" max="4360" width="2" customWidth="1"/>
    <col min="4605" max="4605" width="1.44140625" customWidth="1"/>
    <col min="4606" max="4606" width="3.77734375" customWidth="1"/>
    <col min="4607" max="4607" width="17.109375" customWidth="1"/>
    <col min="4608" max="4608" width="16.21875" customWidth="1"/>
    <col min="4609" max="4609" width="23.21875" customWidth="1"/>
    <col min="4610" max="4610" width="29.88671875" bestFit="1" customWidth="1"/>
    <col min="4611" max="4611" width="16.109375" customWidth="1"/>
    <col min="4612" max="4612" width="16.5546875" customWidth="1"/>
    <col min="4613" max="4613" width="16.44140625" customWidth="1"/>
    <col min="4614" max="4614" width="36.6640625" customWidth="1"/>
    <col min="4616" max="4616" width="2" customWidth="1"/>
    <col min="4861" max="4861" width="1.44140625" customWidth="1"/>
    <col min="4862" max="4862" width="3.77734375" customWidth="1"/>
    <col min="4863" max="4863" width="17.109375" customWidth="1"/>
    <col min="4864" max="4864" width="16.21875" customWidth="1"/>
    <col min="4865" max="4865" width="23.21875" customWidth="1"/>
    <col min="4866" max="4866" width="29.88671875" bestFit="1" customWidth="1"/>
    <col min="4867" max="4867" width="16.109375" customWidth="1"/>
    <col min="4868" max="4868" width="16.5546875" customWidth="1"/>
    <col min="4869" max="4869" width="16.44140625" customWidth="1"/>
    <col min="4870" max="4870" width="36.6640625" customWidth="1"/>
    <col min="4872" max="4872" width="2" customWidth="1"/>
    <col min="5117" max="5117" width="1.44140625" customWidth="1"/>
    <col min="5118" max="5118" width="3.77734375" customWidth="1"/>
    <col min="5119" max="5119" width="17.109375" customWidth="1"/>
    <col min="5120" max="5120" width="16.21875" customWidth="1"/>
    <col min="5121" max="5121" width="23.21875" customWidth="1"/>
    <col min="5122" max="5122" width="29.88671875" bestFit="1" customWidth="1"/>
    <col min="5123" max="5123" width="16.109375" customWidth="1"/>
    <col min="5124" max="5124" width="16.5546875" customWidth="1"/>
    <col min="5125" max="5125" width="16.44140625" customWidth="1"/>
    <col min="5126" max="5126" width="36.6640625" customWidth="1"/>
    <col min="5128" max="5128" width="2" customWidth="1"/>
    <col min="5373" max="5373" width="1.44140625" customWidth="1"/>
    <col min="5374" max="5374" width="3.77734375" customWidth="1"/>
    <col min="5375" max="5375" width="17.109375" customWidth="1"/>
    <col min="5376" max="5376" width="16.21875" customWidth="1"/>
    <col min="5377" max="5377" width="23.21875" customWidth="1"/>
    <col min="5378" max="5378" width="29.88671875" bestFit="1" customWidth="1"/>
    <col min="5379" max="5379" width="16.109375" customWidth="1"/>
    <col min="5380" max="5380" width="16.5546875" customWidth="1"/>
    <col min="5381" max="5381" width="16.44140625" customWidth="1"/>
    <col min="5382" max="5382" width="36.6640625" customWidth="1"/>
    <col min="5384" max="5384" width="2" customWidth="1"/>
    <col min="5629" max="5629" width="1.44140625" customWidth="1"/>
    <col min="5630" max="5630" width="3.77734375" customWidth="1"/>
    <col min="5631" max="5631" width="17.109375" customWidth="1"/>
    <col min="5632" max="5632" width="16.21875" customWidth="1"/>
    <col min="5633" max="5633" width="23.21875" customWidth="1"/>
    <col min="5634" max="5634" width="29.88671875" bestFit="1" customWidth="1"/>
    <col min="5635" max="5635" width="16.109375" customWidth="1"/>
    <col min="5636" max="5636" width="16.5546875" customWidth="1"/>
    <col min="5637" max="5637" width="16.44140625" customWidth="1"/>
    <col min="5638" max="5638" width="36.6640625" customWidth="1"/>
    <col min="5640" max="5640" width="2" customWidth="1"/>
    <col min="5885" max="5885" width="1.44140625" customWidth="1"/>
    <col min="5886" max="5886" width="3.77734375" customWidth="1"/>
    <col min="5887" max="5887" width="17.109375" customWidth="1"/>
    <col min="5888" max="5888" width="16.21875" customWidth="1"/>
    <col min="5889" max="5889" width="23.21875" customWidth="1"/>
    <col min="5890" max="5890" width="29.88671875" bestFit="1" customWidth="1"/>
    <col min="5891" max="5891" width="16.109375" customWidth="1"/>
    <col min="5892" max="5892" width="16.5546875" customWidth="1"/>
    <col min="5893" max="5893" width="16.44140625" customWidth="1"/>
    <col min="5894" max="5894" width="36.6640625" customWidth="1"/>
    <col min="5896" max="5896" width="2" customWidth="1"/>
    <col min="6141" max="6141" width="1.44140625" customWidth="1"/>
    <col min="6142" max="6142" width="3.77734375" customWidth="1"/>
    <col min="6143" max="6143" width="17.109375" customWidth="1"/>
    <col min="6144" max="6144" width="16.21875" customWidth="1"/>
    <col min="6145" max="6145" width="23.21875" customWidth="1"/>
    <col min="6146" max="6146" width="29.88671875" bestFit="1" customWidth="1"/>
    <col min="6147" max="6147" width="16.109375" customWidth="1"/>
    <col min="6148" max="6148" width="16.5546875" customWidth="1"/>
    <col min="6149" max="6149" width="16.44140625" customWidth="1"/>
    <col min="6150" max="6150" width="36.6640625" customWidth="1"/>
    <col min="6152" max="6152" width="2" customWidth="1"/>
    <col min="6397" max="6397" width="1.44140625" customWidth="1"/>
    <col min="6398" max="6398" width="3.77734375" customWidth="1"/>
    <col min="6399" max="6399" width="17.109375" customWidth="1"/>
    <col min="6400" max="6400" width="16.21875" customWidth="1"/>
    <col min="6401" max="6401" width="23.21875" customWidth="1"/>
    <col min="6402" max="6402" width="29.88671875" bestFit="1" customWidth="1"/>
    <col min="6403" max="6403" width="16.109375" customWidth="1"/>
    <col min="6404" max="6404" width="16.5546875" customWidth="1"/>
    <col min="6405" max="6405" width="16.44140625" customWidth="1"/>
    <col min="6406" max="6406" width="36.6640625" customWidth="1"/>
    <col min="6408" max="6408" width="2" customWidth="1"/>
    <col min="6653" max="6653" width="1.44140625" customWidth="1"/>
    <col min="6654" max="6654" width="3.77734375" customWidth="1"/>
    <col min="6655" max="6655" width="17.109375" customWidth="1"/>
    <col min="6656" max="6656" width="16.21875" customWidth="1"/>
    <col min="6657" max="6657" width="23.21875" customWidth="1"/>
    <col min="6658" max="6658" width="29.88671875" bestFit="1" customWidth="1"/>
    <col min="6659" max="6659" width="16.109375" customWidth="1"/>
    <col min="6660" max="6660" width="16.5546875" customWidth="1"/>
    <col min="6661" max="6661" width="16.44140625" customWidth="1"/>
    <col min="6662" max="6662" width="36.6640625" customWidth="1"/>
    <col min="6664" max="6664" width="2" customWidth="1"/>
    <col min="6909" max="6909" width="1.44140625" customWidth="1"/>
    <col min="6910" max="6910" width="3.77734375" customWidth="1"/>
    <col min="6911" max="6911" width="17.109375" customWidth="1"/>
    <col min="6912" max="6912" width="16.21875" customWidth="1"/>
    <col min="6913" max="6913" width="23.21875" customWidth="1"/>
    <col min="6914" max="6914" width="29.88671875" bestFit="1" customWidth="1"/>
    <col min="6915" max="6915" width="16.109375" customWidth="1"/>
    <col min="6916" max="6916" width="16.5546875" customWidth="1"/>
    <col min="6917" max="6917" width="16.44140625" customWidth="1"/>
    <col min="6918" max="6918" width="36.6640625" customWidth="1"/>
    <col min="6920" max="6920" width="2" customWidth="1"/>
    <col min="7165" max="7165" width="1.44140625" customWidth="1"/>
    <col min="7166" max="7166" width="3.77734375" customWidth="1"/>
    <col min="7167" max="7167" width="17.109375" customWidth="1"/>
    <col min="7168" max="7168" width="16.21875" customWidth="1"/>
    <col min="7169" max="7169" width="23.21875" customWidth="1"/>
    <col min="7170" max="7170" width="29.88671875" bestFit="1" customWidth="1"/>
    <col min="7171" max="7171" width="16.109375" customWidth="1"/>
    <col min="7172" max="7172" width="16.5546875" customWidth="1"/>
    <col min="7173" max="7173" width="16.44140625" customWidth="1"/>
    <col min="7174" max="7174" width="36.6640625" customWidth="1"/>
    <col min="7176" max="7176" width="2" customWidth="1"/>
    <col min="7421" max="7421" width="1.44140625" customWidth="1"/>
    <col min="7422" max="7422" width="3.77734375" customWidth="1"/>
    <col min="7423" max="7423" width="17.109375" customWidth="1"/>
    <col min="7424" max="7424" width="16.21875" customWidth="1"/>
    <col min="7425" max="7425" width="23.21875" customWidth="1"/>
    <col min="7426" max="7426" width="29.88671875" bestFit="1" customWidth="1"/>
    <col min="7427" max="7427" width="16.109375" customWidth="1"/>
    <col min="7428" max="7428" width="16.5546875" customWidth="1"/>
    <col min="7429" max="7429" width="16.44140625" customWidth="1"/>
    <col min="7430" max="7430" width="36.6640625" customWidth="1"/>
    <col min="7432" max="7432" width="2" customWidth="1"/>
    <col min="7677" max="7677" width="1.44140625" customWidth="1"/>
    <col min="7678" max="7678" width="3.77734375" customWidth="1"/>
    <col min="7679" max="7679" width="17.109375" customWidth="1"/>
    <col min="7680" max="7680" width="16.21875" customWidth="1"/>
    <col min="7681" max="7681" width="23.21875" customWidth="1"/>
    <col min="7682" max="7682" width="29.88671875" bestFit="1" customWidth="1"/>
    <col min="7683" max="7683" width="16.109375" customWidth="1"/>
    <col min="7684" max="7684" width="16.5546875" customWidth="1"/>
    <col min="7685" max="7685" width="16.44140625" customWidth="1"/>
    <col min="7686" max="7686" width="36.6640625" customWidth="1"/>
    <col min="7688" max="7688" width="2" customWidth="1"/>
    <col min="7933" max="7933" width="1.44140625" customWidth="1"/>
    <col min="7934" max="7934" width="3.77734375" customWidth="1"/>
    <col min="7935" max="7935" width="17.109375" customWidth="1"/>
    <col min="7936" max="7936" width="16.21875" customWidth="1"/>
    <col min="7937" max="7937" width="23.21875" customWidth="1"/>
    <col min="7938" max="7938" width="29.88671875" bestFit="1" customWidth="1"/>
    <col min="7939" max="7939" width="16.109375" customWidth="1"/>
    <col min="7940" max="7940" width="16.5546875" customWidth="1"/>
    <col min="7941" max="7941" width="16.44140625" customWidth="1"/>
    <col min="7942" max="7942" width="36.6640625" customWidth="1"/>
    <col min="7944" max="7944" width="2" customWidth="1"/>
    <col min="8189" max="8189" width="1.44140625" customWidth="1"/>
    <col min="8190" max="8190" width="3.77734375" customWidth="1"/>
    <col min="8191" max="8191" width="17.109375" customWidth="1"/>
    <col min="8192" max="8192" width="16.21875" customWidth="1"/>
    <col min="8193" max="8193" width="23.21875" customWidth="1"/>
    <col min="8194" max="8194" width="29.88671875" bestFit="1" customWidth="1"/>
    <col min="8195" max="8195" width="16.109375" customWidth="1"/>
    <col min="8196" max="8196" width="16.5546875" customWidth="1"/>
    <col min="8197" max="8197" width="16.44140625" customWidth="1"/>
    <col min="8198" max="8198" width="36.6640625" customWidth="1"/>
    <col min="8200" max="8200" width="2" customWidth="1"/>
    <col min="8445" max="8445" width="1.44140625" customWidth="1"/>
    <col min="8446" max="8446" width="3.77734375" customWidth="1"/>
    <col min="8447" max="8447" width="17.109375" customWidth="1"/>
    <col min="8448" max="8448" width="16.21875" customWidth="1"/>
    <col min="8449" max="8449" width="23.21875" customWidth="1"/>
    <col min="8450" max="8450" width="29.88671875" bestFit="1" customWidth="1"/>
    <col min="8451" max="8451" width="16.109375" customWidth="1"/>
    <col min="8452" max="8452" width="16.5546875" customWidth="1"/>
    <col min="8453" max="8453" width="16.44140625" customWidth="1"/>
    <col min="8454" max="8454" width="36.6640625" customWidth="1"/>
    <col min="8456" max="8456" width="2" customWidth="1"/>
    <col min="8701" max="8701" width="1.44140625" customWidth="1"/>
    <col min="8702" max="8702" width="3.77734375" customWidth="1"/>
    <col min="8703" max="8703" width="17.109375" customWidth="1"/>
    <col min="8704" max="8704" width="16.21875" customWidth="1"/>
    <col min="8705" max="8705" width="23.21875" customWidth="1"/>
    <col min="8706" max="8706" width="29.88671875" bestFit="1" customWidth="1"/>
    <col min="8707" max="8707" width="16.109375" customWidth="1"/>
    <col min="8708" max="8708" width="16.5546875" customWidth="1"/>
    <col min="8709" max="8709" width="16.44140625" customWidth="1"/>
    <col min="8710" max="8710" width="36.6640625" customWidth="1"/>
    <col min="8712" max="8712" width="2" customWidth="1"/>
    <col min="8957" max="8957" width="1.44140625" customWidth="1"/>
    <col min="8958" max="8958" width="3.77734375" customWidth="1"/>
    <col min="8959" max="8959" width="17.109375" customWidth="1"/>
    <col min="8960" max="8960" width="16.21875" customWidth="1"/>
    <col min="8961" max="8961" width="23.21875" customWidth="1"/>
    <col min="8962" max="8962" width="29.88671875" bestFit="1" customWidth="1"/>
    <col min="8963" max="8963" width="16.109375" customWidth="1"/>
    <col min="8964" max="8964" width="16.5546875" customWidth="1"/>
    <col min="8965" max="8965" width="16.44140625" customWidth="1"/>
    <col min="8966" max="8966" width="36.6640625" customWidth="1"/>
    <col min="8968" max="8968" width="2" customWidth="1"/>
    <col min="9213" max="9213" width="1.44140625" customWidth="1"/>
    <col min="9214" max="9214" width="3.77734375" customWidth="1"/>
    <col min="9215" max="9215" width="17.109375" customWidth="1"/>
    <col min="9216" max="9216" width="16.21875" customWidth="1"/>
    <col min="9217" max="9217" width="23.21875" customWidth="1"/>
    <col min="9218" max="9218" width="29.88671875" bestFit="1" customWidth="1"/>
    <col min="9219" max="9219" width="16.109375" customWidth="1"/>
    <col min="9220" max="9220" width="16.5546875" customWidth="1"/>
    <col min="9221" max="9221" width="16.44140625" customWidth="1"/>
    <col min="9222" max="9222" width="36.6640625" customWidth="1"/>
    <col min="9224" max="9224" width="2" customWidth="1"/>
    <col min="9469" max="9469" width="1.44140625" customWidth="1"/>
    <col min="9470" max="9470" width="3.77734375" customWidth="1"/>
    <col min="9471" max="9471" width="17.109375" customWidth="1"/>
    <col min="9472" max="9472" width="16.21875" customWidth="1"/>
    <col min="9473" max="9473" width="23.21875" customWidth="1"/>
    <col min="9474" max="9474" width="29.88671875" bestFit="1" customWidth="1"/>
    <col min="9475" max="9475" width="16.109375" customWidth="1"/>
    <col min="9476" max="9476" width="16.5546875" customWidth="1"/>
    <col min="9477" max="9477" width="16.44140625" customWidth="1"/>
    <col min="9478" max="9478" width="36.6640625" customWidth="1"/>
    <col min="9480" max="9480" width="2" customWidth="1"/>
    <col min="9725" max="9725" width="1.44140625" customWidth="1"/>
    <col min="9726" max="9726" width="3.77734375" customWidth="1"/>
    <col min="9727" max="9727" width="17.109375" customWidth="1"/>
    <col min="9728" max="9728" width="16.21875" customWidth="1"/>
    <col min="9729" max="9729" width="23.21875" customWidth="1"/>
    <col min="9730" max="9730" width="29.88671875" bestFit="1" customWidth="1"/>
    <col min="9731" max="9731" width="16.109375" customWidth="1"/>
    <col min="9732" max="9732" width="16.5546875" customWidth="1"/>
    <col min="9733" max="9733" width="16.44140625" customWidth="1"/>
    <col min="9734" max="9734" width="36.6640625" customWidth="1"/>
    <col min="9736" max="9736" width="2" customWidth="1"/>
    <col min="9981" max="9981" width="1.44140625" customWidth="1"/>
    <col min="9982" max="9982" width="3.77734375" customWidth="1"/>
    <col min="9983" max="9983" width="17.109375" customWidth="1"/>
    <col min="9984" max="9984" width="16.21875" customWidth="1"/>
    <col min="9985" max="9985" width="23.21875" customWidth="1"/>
    <col min="9986" max="9986" width="29.88671875" bestFit="1" customWidth="1"/>
    <col min="9987" max="9987" width="16.109375" customWidth="1"/>
    <col min="9988" max="9988" width="16.5546875" customWidth="1"/>
    <col min="9989" max="9989" width="16.44140625" customWidth="1"/>
    <col min="9990" max="9990" width="36.6640625" customWidth="1"/>
    <col min="9992" max="9992" width="2" customWidth="1"/>
    <col min="10237" max="10237" width="1.44140625" customWidth="1"/>
    <col min="10238" max="10238" width="3.77734375" customWidth="1"/>
    <col min="10239" max="10239" width="17.109375" customWidth="1"/>
    <col min="10240" max="10240" width="16.21875" customWidth="1"/>
    <col min="10241" max="10241" width="23.21875" customWidth="1"/>
    <col min="10242" max="10242" width="29.88671875" bestFit="1" customWidth="1"/>
    <col min="10243" max="10243" width="16.109375" customWidth="1"/>
    <col min="10244" max="10244" width="16.5546875" customWidth="1"/>
    <col min="10245" max="10245" width="16.44140625" customWidth="1"/>
    <col min="10246" max="10246" width="36.6640625" customWidth="1"/>
    <col min="10248" max="10248" width="2" customWidth="1"/>
    <col min="10493" max="10493" width="1.44140625" customWidth="1"/>
    <col min="10494" max="10494" width="3.77734375" customWidth="1"/>
    <col min="10495" max="10495" width="17.109375" customWidth="1"/>
    <col min="10496" max="10496" width="16.21875" customWidth="1"/>
    <col min="10497" max="10497" width="23.21875" customWidth="1"/>
    <col min="10498" max="10498" width="29.88671875" bestFit="1" customWidth="1"/>
    <col min="10499" max="10499" width="16.109375" customWidth="1"/>
    <col min="10500" max="10500" width="16.5546875" customWidth="1"/>
    <col min="10501" max="10501" width="16.44140625" customWidth="1"/>
    <col min="10502" max="10502" width="36.6640625" customWidth="1"/>
    <col min="10504" max="10504" width="2" customWidth="1"/>
    <col min="10749" max="10749" width="1.44140625" customWidth="1"/>
    <col min="10750" max="10750" width="3.77734375" customWidth="1"/>
    <col min="10751" max="10751" width="17.109375" customWidth="1"/>
    <col min="10752" max="10752" width="16.21875" customWidth="1"/>
    <col min="10753" max="10753" width="23.21875" customWidth="1"/>
    <col min="10754" max="10754" width="29.88671875" bestFit="1" customWidth="1"/>
    <col min="10755" max="10755" width="16.109375" customWidth="1"/>
    <col min="10756" max="10756" width="16.5546875" customWidth="1"/>
    <col min="10757" max="10757" width="16.44140625" customWidth="1"/>
    <col min="10758" max="10758" width="36.6640625" customWidth="1"/>
    <col min="10760" max="10760" width="2" customWidth="1"/>
    <col min="11005" max="11005" width="1.44140625" customWidth="1"/>
    <col min="11006" max="11006" width="3.77734375" customWidth="1"/>
    <col min="11007" max="11007" width="17.109375" customWidth="1"/>
    <col min="11008" max="11008" width="16.21875" customWidth="1"/>
    <col min="11009" max="11009" width="23.21875" customWidth="1"/>
    <col min="11010" max="11010" width="29.88671875" bestFit="1" customWidth="1"/>
    <col min="11011" max="11011" width="16.109375" customWidth="1"/>
    <col min="11012" max="11012" width="16.5546875" customWidth="1"/>
    <col min="11013" max="11013" width="16.44140625" customWidth="1"/>
    <col min="11014" max="11014" width="36.6640625" customWidth="1"/>
    <col min="11016" max="11016" width="2" customWidth="1"/>
    <col min="11261" max="11261" width="1.44140625" customWidth="1"/>
    <col min="11262" max="11262" width="3.77734375" customWidth="1"/>
    <col min="11263" max="11263" width="17.109375" customWidth="1"/>
    <col min="11264" max="11264" width="16.21875" customWidth="1"/>
    <col min="11265" max="11265" width="23.21875" customWidth="1"/>
    <col min="11266" max="11266" width="29.88671875" bestFit="1" customWidth="1"/>
    <col min="11267" max="11267" width="16.109375" customWidth="1"/>
    <col min="11268" max="11268" width="16.5546875" customWidth="1"/>
    <col min="11269" max="11269" width="16.44140625" customWidth="1"/>
    <col min="11270" max="11270" width="36.6640625" customWidth="1"/>
    <col min="11272" max="11272" width="2" customWidth="1"/>
    <col min="11517" max="11517" width="1.44140625" customWidth="1"/>
    <col min="11518" max="11518" width="3.77734375" customWidth="1"/>
    <col min="11519" max="11519" width="17.109375" customWidth="1"/>
    <col min="11520" max="11520" width="16.21875" customWidth="1"/>
    <col min="11521" max="11521" width="23.21875" customWidth="1"/>
    <col min="11522" max="11522" width="29.88671875" bestFit="1" customWidth="1"/>
    <col min="11523" max="11523" width="16.109375" customWidth="1"/>
    <col min="11524" max="11524" width="16.5546875" customWidth="1"/>
    <col min="11525" max="11525" width="16.44140625" customWidth="1"/>
    <col min="11526" max="11526" width="36.6640625" customWidth="1"/>
    <col min="11528" max="11528" width="2" customWidth="1"/>
    <col min="11773" max="11773" width="1.44140625" customWidth="1"/>
    <col min="11774" max="11774" width="3.77734375" customWidth="1"/>
    <col min="11775" max="11775" width="17.109375" customWidth="1"/>
    <col min="11776" max="11776" width="16.21875" customWidth="1"/>
    <col min="11777" max="11777" width="23.21875" customWidth="1"/>
    <col min="11778" max="11778" width="29.88671875" bestFit="1" customWidth="1"/>
    <col min="11779" max="11779" width="16.109375" customWidth="1"/>
    <col min="11780" max="11780" width="16.5546875" customWidth="1"/>
    <col min="11781" max="11781" width="16.44140625" customWidth="1"/>
    <col min="11782" max="11782" width="36.6640625" customWidth="1"/>
    <col min="11784" max="11784" width="2" customWidth="1"/>
    <col min="12029" max="12029" width="1.44140625" customWidth="1"/>
    <col min="12030" max="12030" width="3.77734375" customWidth="1"/>
    <col min="12031" max="12031" width="17.109375" customWidth="1"/>
    <col min="12032" max="12032" width="16.21875" customWidth="1"/>
    <col min="12033" max="12033" width="23.21875" customWidth="1"/>
    <col min="12034" max="12034" width="29.88671875" bestFit="1" customWidth="1"/>
    <col min="12035" max="12035" width="16.109375" customWidth="1"/>
    <col min="12036" max="12036" width="16.5546875" customWidth="1"/>
    <col min="12037" max="12037" width="16.44140625" customWidth="1"/>
    <col min="12038" max="12038" width="36.6640625" customWidth="1"/>
    <col min="12040" max="12040" width="2" customWidth="1"/>
    <col min="12285" max="12285" width="1.44140625" customWidth="1"/>
    <col min="12286" max="12286" width="3.77734375" customWidth="1"/>
    <col min="12287" max="12287" width="17.109375" customWidth="1"/>
    <col min="12288" max="12288" width="16.21875" customWidth="1"/>
    <col min="12289" max="12289" width="23.21875" customWidth="1"/>
    <col min="12290" max="12290" width="29.88671875" bestFit="1" customWidth="1"/>
    <col min="12291" max="12291" width="16.109375" customWidth="1"/>
    <col min="12292" max="12292" width="16.5546875" customWidth="1"/>
    <col min="12293" max="12293" width="16.44140625" customWidth="1"/>
    <col min="12294" max="12294" width="36.6640625" customWidth="1"/>
    <col min="12296" max="12296" width="2" customWidth="1"/>
    <col min="12541" max="12541" width="1.44140625" customWidth="1"/>
    <col min="12542" max="12542" width="3.77734375" customWidth="1"/>
    <col min="12543" max="12543" width="17.109375" customWidth="1"/>
    <col min="12544" max="12544" width="16.21875" customWidth="1"/>
    <col min="12545" max="12545" width="23.21875" customWidth="1"/>
    <col min="12546" max="12546" width="29.88671875" bestFit="1" customWidth="1"/>
    <col min="12547" max="12547" width="16.109375" customWidth="1"/>
    <col min="12548" max="12548" width="16.5546875" customWidth="1"/>
    <col min="12549" max="12549" width="16.44140625" customWidth="1"/>
    <col min="12550" max="12550" width="36.6640625" customWidth="1"/>
    <col min="12552" max="12552" width="2" customWidth="1"/>
    <col min="12797" max="12797" width="1.44140625" customWidth="1"/>
    <col min="12798" max="12798" width="3.77734375" customWidth="1"/>
    <col min="12799" max="12799" width="17.109375" customWidth="1"/>
    <col min="12800" max="12800" width="16.21875" customWidth="1"/>
    <col min="12801" max="12801" width="23.21875" customWidth="1"/>
    <col min="12802" max="12802" width="29.88671875" bestFit="1" customWidth="1"/>
    <col min="12803" max="12803" width="16.109375" customWidth="1"/>
    <col min="12804" max="12804" width="16.5546875" customWidth="1"/>
    <col min="12805" max="12805" width="16.44140625" customWidth="1"/>
    <col min="12806" max="12806" width="36.6640625" customWidth="1"/>
    <col min="12808" max="12808" width="2" customWidth="1"/>
    <col min="13053" max="13053" width="1.44140625" customWidth="1"/>
    <col min="13054" max="13054" width="3.77734375" customWidth="1"/>
    <col min="13055" max="13055" width="17.109375" customWidth="1"/>
    <col min="13056" max="13056" width="16.21875" customWidth="1"/>
    <col min="13057" max="13057" width="23.21875" customWidth="1"/>
    <col min="13058" max="13058" width="29.88671875" bestFit="1" customWidth="1"/>
    <col min="13059" max="13059" width="16.109375" customWidth="1"/>
    <col min="13060" max="13060" width="16.5546875" customWidth="1"/>
    <col min="13061" max="13061" width="16.44140625" customWidth="1"/>
    <col min="13062" max="13062" width="36.6640625" customWidth="1"/>
    <col min="13064" max="13064" width="2" customWidth="1"/>
    <col min="13309" max="13309" width="1.44140625" customWidth="1"/>
    <col min="13310" max="13310" width="3.77734375" customWidth="1"/>
    <col min="13311" max="13311" width="17.109375" customWidth="1"/>
    <col min="13312" max="13312" width="16.21875" customWidth="1"/>
    <col min="13313" max="13313" width="23.21875" customWidth="1"/>
    <col min="13314" max="13314" width="29.88671875" bestFit="1" customWidth="1"/>
    <col min="13315" max="13315" width="16.109375" customWidth="1"/>
    <col min="13316" max="13316" width="16.5546875" customWidth="1"/>
    <col min="13317" max="13317" width="16.44140625" customWidth="1"/>
    <col min="13318" max="13318" width="36.6640625" customWidth="1"/>
    <col min="13320" max="13320" width="2" customWidth="1"/>
    <col min="13565" max="13565" width="1.44140625" customWidth="1"/>
    <col min="13566" max="13566" width="3.77734375" customWidth="1"/>
    <col min="13567" max="13567" width="17.109375" customWidth="1"/>
    <col min="13568" max="13568" width="16.21875" customWidth="1"/>
    <col min="13569" max="13569" width="23.21875" customWidth="1"/>
    <col min="13570" max="13570" width="29.88671875" bestFit="1" customWidth="1"/>
    <col min="13571" max="13571" width="16.109375" customWidth="1"/>
    <col min="13572" max="13572" width="16.5546875" customWidth="1"/>
    <col min="13573" max="13573" width="16.44140625" customWidth="1"/>
    <col min="13574" max="13574" width="36.6640625" customWidth="1"/>
    <col min="13576" max="13576" width="2" customWidth="1"/>
    <col min="13821" max="13821" width="1.44140625" customWidth="1"/>
    <col min="13822" max="13822" width="3.77734375" customWidth="1"/>
    <col min="13823" max="13823" width="17.109375" customWidth="1"/>
    <col min="13824" max="13824" width="16.21875" customWidth="1"/>
    <col min="13825" max="13825" width="23.21875" customWidth="1"/>
    <col min="13826" max="13826" width="29.88671875" bestFit="1" customWidth="1"/>
    <col min="13827" max="13827" width="16.109375" customWidth="1"/>
    <col min="13828" max="13828" width="16.5546875" customWidth="1"/>
    <col min="13829" max="13829" width="16.44140625" customWidth="1"/>
    <col min="13830" max="13830" width="36.6640625" customWidth="1"/>
    <col min="13832" max="13832" width="2" customWidth="1"/>
    <col min="14077" max="14077" width="1.44140625" customWidth="1"/>
    <col min="14078" max="14078" width="3.77734375" customWidth="1"/>
    <col min="14079" max="14079" width="17.109375" customWidth="1"/>
    <col min="14080" max="14080" width="16.21875" customWidth="1"/>
    <col min="14081" max="14081" width="23.21875" customWidth="1"/>
    <col min="14082" max="14082" width="29.88671875" bestFit="1" customWidth="1"/>
    <col min="14083" max="14083" width="16.109375" customWidth="1"/>
    <col min="14084" max="14084" width="16.5546875" customWidth="1"/>
    <col min="14085" max="14085" width="16.44140625" customWidth="1"/>
    <col min="14086" max="14086" width="36.6640625" customWidth="1"/>
    <col min="14088" max="14088" width="2" customWidth="1"/>
    <col min="14333" max="14333" width="1.44140625" customWidth="1"/>
    <col min="14334" max="14334" width="3.77734375" customWidth="1"/>
    <col min="14335" max="14335" width="17.109375" customWidth="1"/>
    <col min="14336" max="14336" width="16.21875" customWidth="1"/>
    <col min="14337" max="14337" width="23.21875" customWidth="1"/>
    <col min="14338" max="14338" width="29.88671875" bestFit="1" customWidth="1"/>
    <col min="14339" max="14339" width="16.109375" customWidth="1"/>
    <col min="14340" max="14340" width="16.5546875" customWidth="1"/>
    <col min="14341" max="14341" width="16.44140625" customWidth="1"/>
    <col min="14342" max="14342" width="36.6640625" customWidth="1"/>
    <col min="14344" max="14344" width="2" customWidth="1"/>
    <col min="14589" max="14589" width="1.44140625" customWidth="1"/>
    <col min="14590" max="14590" width="3.77734375" customWidth="1"/>
    <col min="14591" max="14591" width="17.109375" customWidth="1"/>
    <col min="14592" max="14592" width="16.21875" customWidth="1"/>
    <col min="14593" max="14593" width="23.21875" customWidth="1"/>
    <col min="14594" max="14594" width="29.88671875" bestFit="1" customWidth="1"/>
    <col min="14595" max="14595" width="16.109375" customWidth="1"/>
    <col min="14596" max="14596" width="16.5546875" customWidth="1"/>
    <col min="14597" max="14597" width="16.44140625" customWidth="1"/>
    <col min="14598" max="14598" width="36.6640625" customWidth="1"/>
    <col min="14600" max="14600" width="2" customWidth="1"/>
    <col min="14845" max="14845" width="1.44140625" customWidth="1"/>
    <col min="14846" max="14846" width="3.77734375" customWidth="1"/>
    <col min="14847" max="14847" width="17.109375" customWidth="1"/>
    <col min="14848" max="14848" width="16.21875" customWidth="1"/>
    <col min="14849" max="14849" width="23.21875" customWidth="1"/>
    <col min="14850" max="14850" width="29.88671875" bestFit="1" customWidth="1"/>
    <col min="14851" max="14851" width="16.109375" customWidth="1"/>
    <col min="14852" max="14852" width="16.5546875" customWidth="1"/>
    <col min="14853" max="14853" width="16.44140625" customWidth="1"/>
    <col min="14854" max="14854" width="36.6640625" customWidth="1"/>
    <col min="14856" max="14856" width="2" customWidth="1"/>
    <col min="15101" max="15101" width="1.44140625" customWidth="1"/>
    <col min="15102" max="15102" width="3.77734375" customWidth="1"/>
    <col min="15103" max="15103" width="17.109375" customWidth="1"/>
    <col min="15104" max="15104" width="16.21875" customWidth="1"/>
    <col min="15105" max="15105" width="23.21875" customWidth="1"/>
    <col min="15106" max="15106" width="29.88671875" bestFit="1" customWidth="1"/>
    <col min="15107" max="15107" width="16.109375" customWidth="1"/>
    <col min="15108" max="15108" width="16.5546875" customWidth="1"/>
    <col min="15109" max="15109" width="16.44140625" customWidth="1"/>
    <col min="15110" max="15110" width="36.6640625" customWidth="1"/>
    <col min="15112" max="15112" width="2" customWidth="1"/>
    <col min="15357" max="15357" width="1.44140625" customWidth="1"/>
    <col min="15358" max="15358" width="3.77734375" customWidth="1"/>
    <col min="15359" max="15359" width="17.109375" customWidth="1"/>
    <col min="15360" max="15360" width="16.21875" customWidth="1"/>
    <col min="15361" max="15361" width="23.21875" customWidth="1"/>
    <col min="15362" max="15362" width="29.88671875" bestFit="1" customWidth="1"/>
    <col min="15363" max="15363" width="16.109375" customWidth="1"/>
    <col min="15364" max="15364" width="16.5546875" customWidth="1"/>
    <col min="15365" max="15365" width="16.44140625" customWidth="1"/>
    <col min="15366" max="15366" width="36.6640625" customWidth="1"/>
    <col min="15368" max="15368" width="2" customWidth="1"/>
    <col min="15613" max="15613" width="1.44140625" customWidth="1"/>
    <col min="15614" max="15614" width="3.77734375" customWidth="1"/>
    <col min="15615" max="15615" width="17.109375" customWidth="1"/>
    <col min="15616" max="15616" width="16.21875" customWidth="1"/>
    <col min="15617" max="15617" width="23.21875" customWidth="1"/>
    <col min="15618" max="15618" width="29.88671875" bestFit="1" customWidth="1"/>
    <col min="15619" max="15619" width="16.109375" customWidth="1"/>
    <col min="15620" max="15620" width="16.5546875" customWidth="1"/>
    <col min="15621" max="15621" width="16.44140625" customWidth="1"/>
    <col min="15622" max="15622" width="36.6640625" customWidth="1"/>
    <col min="15624" max="15624" width="2" customWidth="1"/>
    <col min="15869" max="15869" width="1.44140625" customWidth="1"/>
    <col min="15870" max="15870" width="3.77734375" customWidth="1"/>
    <col min="15871" max="15871" width="17.109375" customWidth="1"/>
    <col min="15872" max="15872" width="16.21875" customWidth="1"/>
    <col min="15873" max="15873" width="23.21875" customWidth="1"/>
    <col min="15874" max="15874" width="29.88671875" bestFit="1" customWidth="1"/>
    <col min="15875" max="15875" width="16.109375" customWidth="1"/>
    <col min="15876" max="15876" width="16.5546875" customWidth="1"/>
    <col min="15877" max="15877" width="16.44140625" customWidth="1"/>
    <col min="15878" max="15878" width="36.6640625" customWidth="1"/>
    <col min="15880" max="15880" width="2" customWidth="1"/>
    <col min="16125" max="16125" width="1.44140625" customWidth="1"/>
    <col min="16126" max="16126" width="3.77734375" customWidth="1"/>
    <col min="16127" max="16127" width="17.109375" customWidth="1"/>
    <col min="16128" max="16128" width="16.21875" customWidth="1"/>
    <col min="16129" max="16129" width="23.21875" customWidth="1"/>
    <col min="16130" max="16130" width="29.88671875" bestFit="1" customWidth="1"/>
    <col min="16131" max="16131" width="16.109375" customWidth="1"/>
    <col min="16132" max="16132" width="16.5546875" customWidth="1"/>
    <col min="16133" max="16133" width="16.44140625" customWidth="1"/>
    <col min="16134" max="16134" width="36.6640625" customWidth="1"/>
    <col min="16136" max="16136" width="2" customWidth="1"/>
  </cols>
  <sheetData>
    <row r="1" spans="1:32" ht="18.75" customHeight="1" thickBot="1" x14ac:dyDescent="0.25">
      <c r="A1" s="135"/>
      <c r="B1" s="135"/>
      <c r="C1" s="136" t="s">
        <v>110</v>
      </c>
      <c r="D1" s="136"/>
      <c r="E1" s="137"/>
      <c r="F1" s="138"/>
      <c r="G1" s="139"/>
      <c r="H1" s="140" t="s">
        <v>111</v>
      </c>
      <c r="I1" s="138"/>
      <c r="J1" s="141"/>
      <c r="L1" s="992"/>
      <c r="M1" s="992"/>
      <c r="N1" s="992"/>
      <c r="O1" s="992"/>
      <c r="P1" s="992" t="s">
        <v>772</v>
      </c>
      <c r="Q1" s="992"/>
      <c r="R1" s="992"/>
      <c r="S1" s="992"/>
      <c r="T1" t="s">
        <v>864</v>
      </c>
    </row>
    <row r="2" spans="1:32" ht="32.25" thickBot="1" x14ac:dyDescent="0.25">
      <c r="A2" s="142"/>
      <c r="B2" s="142"/>
      <c r="C2" s="143" t="s">
        <v>112</v>
      </c>
      <c r="D2" s="144" t="s">
        <v>113</v>
      </c>
      <c r="E2" s="145" t="s">
        <v>114</v>
      </c>
      <c r="F2" s="145" t="s">
        <v>115</v>
      </c>
      <c r="G2" s="145" t="s">
        <v>116</v>
      </c>
      <c r="H2" s="145" t="s">
        <v>117</v>
      </c>
      <c r="I2" s="145" t="s">
        <v>118</v>
      </c>
      <c r="J2" s="145" t="s">
        <v>119</v>
      </c>
      <c r="L2" s="388"/>
      <c r="M2" s="388"/>
      <c r="N2" s="388"/>
      <c r="O2" s="388"/>
      <c r="P2" s="388"/>
      <c r="Q2" s="388"/>
      <c r="R2" s="388"/>
      <c r="S2" s="388"/>
    </row>
    <row r="3" spans="1:32" ht="15.75" x14ac:dyDescent="0.25">
      <c r="A3" s="146"/>
      <c r="B3" s="146"/>
      <c r="C3" s="351" t="s">
        <v>120</v>
      </c>
      <c r="D3" s="352"/>
      <c r="E3" s="352"/>
      <c r="F3" s="352"/>
      <c r="G3" s="352"/>
      <c r="H3" s="352"/>
      <c r="I3" s="352"/>
      <c r="J3" s="352"/>
      <c r="K3" s="334"/>
      <c r="P3" s="334"/>
      <c r="Q3" s="334"/>
      <c r="R3" s="334"/>
      <c r="S3" s="334"/>
      <c r="T3" s="334"/>
      <c r="U3" s="334"/>
      <c r="V3" s="334"/>
      <c r="W3" s="334"/>
      <c r="X3" s="334"/>
      <c r="Y3" s="334"/>
      <c r="Z3" s="334"/>
      <c r="AA3" s="334"/>
      <c r="AB3" s="334"/>
      <c r="AC3" s="334"/>
      <c r="AD3" s="334"/>
      <c r="AE3" s="334"/>
      <c r="AF3" s="334"/>
    </row>
    <row r="4" spans="1:32" x14ac:dyDescent="0.2">
      <c r="A4" s="147"/>
      <c r="B4" s="147"/>
      <c r="C4" s="487" t="s">
        <v>121</v>
      </c>
      <c r="D4" s="488" t="s">
        <v>122</v>
      </c>
      <c r="E4" s="488" t="s">
        <v>123</v>
      </c>
      <c r="F4" s="488" t="s">
        <v>123</v>
      </c>
      <c r="G4" s="488" t="s">
        <v>123</v>
      </c>
      <c r="H4" s="489">
        <f>SUM(H5:H15)</f>
        <v>31.912599999999998</v>
      </c>
      <c r="I4" s="489">
        <f>SUM(I5:I15)</f>
        <v>91.652999999999992</v>
      </c>
      <c r="J4" s="390" t="s">
        <v>123</v>
      </c>
      <c r="K4" s="334"/>
      <c r="P4" s="334"/>
      <c r="Q4" s="334"/>
      <c r="R4" s="334"/>
      <c r="S4" s="334"/>
      <c r="T4" s="334"/>
      <c r="U4" s="334"/>
      <c r="V4" s="334"/>
      <c r="W4" s="334"/>
      <c r="X4" s="334"/>
      <c r="Y4" s="334"/>
      <c r="Z4" s="334"/>
      <c r="AA4" s="334"/>
      <c r="AB4" s="334"/>
      <c r="AC4" s="334"/>
      <c r="AD4" s="334"/>
      <c r="AE4" s="334"/>
      <c r="AF4" s="334"/>
    </row>
    <row r="5" spans="1:32" x14ac:dyDescent="0.2">
      <c r="A5" s="148"/>
      <c r="B5" s="148"/>
      <c r="C5" s="490" t="s">
        <v>123</v>
      </c>
      <c r="D5" s="491" t="s">
        <v>124</v>
      </c>
      <c r="E5" s="490"/>
      <c r="F5" s="490"/>
      <c r="G5" s="490"/>
      <c r="H5" s="455">
        <v>0</v>
      </c>
      <c r="I5" s="492">
        <v>8.51</v>
      </c>
      <c r="J5" s="392"/>
      <c r="K5" s="334"/>
      <c r="L5" s="718"/>
      <c r="M5" s="719"/>
      <c r="O5" s="391"/>
      <c r="P5" s="389"/>
      <c r="Q5" s="334"/>
      <c r="R5" s="334"/>
      <c r="S5" s="334"/>
      <c r="U5" s="387"/>
      <c r="V5" s="334"/>
      <c r="W5" s="334"/>
      <c r="X5" s="334"/>
      <c r="Y5" s="334"/>
      <c r="Z5" s="334"/>
      <c r="AA5" s="334"/>
      <c r="AB5" s="334"/>
      <c r="AC5" s="334"/>
      <c r="AD5" s="334"/>
      <c r="AE5" s="334"/>
      <c r="AF5" s="334"/>
    </row>
    <row r="6" spans="1:32" x14ac:dyDescent="0.2">
      <c r="A6" s="148"/>
      <c r="B6" s="148"/>
      <c r="C6" s="490" t="s">
        <v>123</v>
      </c>
      <c r="D6" s="491" t="s">
        <v>124</v>
      </c>
      <c r="E6" s="490"/>
      <c r="F6" s="490"/>
      <c r="G6" s="490"/>
      <c r="H6" s="455">
        <v>2.9899999999999999E-2</v>
      </c>
      <c r="I6" s="492">
        <v>0.93</v>
      </c>
      <c r="J6" s="493"/>
      <c r="K6" s="334"/>
      <c r="L6" s="718"/>
      <c r="M6" s="719"/>
      <c r="O6" s="391"/>
      <c r="P6" s="389"/>
      <c r="Q6" s="334"/>
      <c r="R6" s="334"/>
      <c r="S6" s="334"/>
      <c r="U6" s="387"/>
      <c r="V6" s="334"/>
      <c r="W6" s="334"/>
      <c r="X6" s="334"/>
      <c r="Y6" s="334"/>
      <c r="Z6" s="334"/>
      <c r="AA6" s="334"/>
      <c r="AB6" s="334"/>
      <c r="AC6" s="334"/>
      <c r="AD6" s="334"/>
      <c r="AE6" s="334"/>
      <c r="AF6" s="334"/>
    </row>
    <row r="7" spans="1:32" x14ac:dyDescent="0.2">
      <c r="A7" s="148"/>
      <c r="B7" s="148"/>
      <c r="C7" s="490" t="s">
        <v>123</v>
      </c>
      <c r="D7" s="491" t="s">
        <v>124</v>
      </c>
      <c r="E7" s="490"/>
      <c r="F7" s="490"/>
      <c r="G7" s="490"/>
      <c r="H7" s="455">
        <v>3.1779000000000002</v>
      </c>
      <c r="I7" s="492">
        <v>4.5579999999999998</v>
      </c>
      <c r="J7" s="493"/>
      <c r="K7" s="334"/>
      <c r="L7" s="718"/>
      <c r="M7" s="719"/>
      <c r="O7" s="391"/>
      <c r="P7" s="389"/>
      <c r="Q7" s="334"/>
      <c r="R7" s="334"/>
      <c r="S7" s="334"/>
      <c r="U7" s="387"/>
      <c r="V7" s="334"/>
      <c r="W7" s="334"/>
      <c r="X7" s="334"/>
      <c r="Y7" s="334"/>
      <c r="Z7" s="334"/>
      <c r="AA7" s="334"/>
      <c r="AB7" s="334"/>
      <c r="AC7" s="334"/>
      <c r="AD7" s="334"/>
      <c r="AE7" s="334"/>
      <c r="AF7" s="334"/>
    </row>
    <row r="8" spans="1:32" x14ac:dyDescent="0.2">
      <c r="A8" s="148"/>
      <c r="B8" s="148"/>
      <c r="C8" s="490" t="s">
        <v>123</v>
      </c>
      <c r="D8" s="491" t="s">
        <v>124</v>
      </c>
      <c r="E8" s="490"/>
      <c r="F8" s="490"/>
      <c r="G8" s="490"/>
      <c r="H8" s="455">
        <v>1.2059</v>
      </c>
      <c r="I8" s="492">
        <v>2.84</v>
      </c>
      <c r="J8" s="493"/>
      <c r="K8" s="334"/>
      <c r="L8" s="718"/>
      <c r="M8" s="719"/>
      <c r="O8" s="391"/>
      <c r="P8" s="389"/>
      <c r="Q8" s="334"/>
      <c r="R8" s="334"/>
      <c r="S8" s="334"/>
      <c r="U8" s="387"/>
      <c r="V8" s="334"/>
      <c r="W8" s="334"/>
      <c r="X8" s="334"/>
      <c r="Y8" s="334"/>
      <c r="Z8" s="334"/>
      <c r="AA8" s="334"/>
      <c r="AB8" s="334"/>
      <c r="AC8" s="334"/>
      <c r="AD8" s="334"/>
      <c r="AE8" s="334"/>
      <c r="AF8" s="334"/>
    </row>
    <row r="9" spans="1:32" x14ac:dyDescent="0.2">
      <c r="A9" s="148"/>
      <c r="B9" s="148"/>
      <c r="C9" s="490" t="s">
        <v>123</v>
      </c>
      <c r="D9" s="491" t="s">
        <v>124</v>
      </c>
      <c r="E9" s="490"/>
      <c r="F9" s="490"/>
      <c r="G9" s="490"/>
      <c r="H9" s="455">
        <v>0.66</v>
      </c>
      <c r="I9" s="492">
        <v>3.64</v>
      </c>
      <c r="J9" s="493"/>
      <c r="K9" s="334"/>
      <c r="L9" s="718"/>
      <c r="M9" s="719"/>
      <c r="O9" s="391"/>
      <c r="P9" s="389"/>
      <c r="Q9" s="334"/>
      <c r="R9" s="334"/>
      <c r="S9" s="334"/>
      <c r="U9" s="387"/>
      <c r="V9" s="334"/>
      <c r="W9" s="334"/>
      <c r="X9" s="334"/>
      <c r="Y9" s="334"/>
      <c r="Z9" s="334"/>
      <c r="AA9" s="334"/>
      <c r="AB9" s="334"/>
      <c r="AC9" s="334"/>
      <c r="AD9" s="334"/>
      <c r="AE9" s="334"/>
      <c r="AF9" s="334"/>
    </row>
    <row r="10" spans="1:32" x14ac:dyDescent="0.2">
      <c r="A10" s="148"/>
      <c r="B10" s="148"/>
      <c r="C10" s="490" t="s">
        <v>123</v>
      </c>
      <c r="D10" s="491" t="s">
        <v>124</v>
      </c>
      <c r="E10" s="490"/>
      <c r="F10" s="490"/>
      <c r="G10" s="490"/>
      <c r="H10" s="455">
        <v>1.2989999999999999</v>
      </c>
      <c r="I10" s="492">
        <v>1.81</v>
      </c>
      <c r="J10" s="493"/>
      <c r="K10" s="334"/>
      <c r="L10" s="718"/>
      <c r="M10" s="719"/>
      <c r="O10" s="391"/>
      <c r="P10" s="389"/>
      <c r="Q10" s="334"/>
      <c r="R10" s="334"/>
      <c r="S10" s="334"/>
      <c r="U10" s="387"/>
      <c r="V10" s="334"/>
      <c r="W10" s="334"/>
      <c r="X10" s="334"/>
      <c r="Y10" s="334"/>
      <c r="Z10" s="334"/>
      <c r="AA10" s="334"/>
      <c r="AB10" s="334"/>
      <c r="AC10" s="334"/>
      <c r="AD10" s="334"/>
      <c r="AE10" s="334"/>
      <c r="AF10" s="334"/>
    </row>
    <row r="11" spans="1:32" x14ac:dyDescent="0.2">
      <c r="A11" s="148"/>
      <c r="B11" s="148"/>
      <c r="C11" s="490" t="s">
        <v>123</v>
      </c>
      <c r="D11" s="491" t="s">
        <v>124</v>
      </c>
      <c r="E11" s="490"/>
      <c r="F11" s="490"/>
      <c r="G11" s="490"/>
      <c r="H11" s="455">
        <v>2.7730000000000001</v>
      </c>
      <c r="I11" s="492">
        <v>6.8250000000000002</v>
      </c>
      <c r="J11" s="493"/>
      <c r="K11" s="334"/>
      <c r="L11" s="718"/>
      <c r="M11" s="719"/>
      <c r="O11" s="391"/>
      <c r="P11" s="389"/>
      <c r="Q11" s="334"/>
      <c r="R11" s="334"/>
      <c r="S11" s="334"/>
      <c r="U11" s="387"/>
      <c r="V11" s="334"/>
      <c r="W11" s="334"/>
      <c r="X11" s="334"/>
      <c r="Y11" s="334"/>
      <c r="Z11" s="334"/>
      <c r="AA11" s="334"/>
      <c r="AB11" s="334"/>
      <c r="AC11" s="334"/>
      <c r="AD11" s="334"/>
      <c r="AE11" s="334"/>
      <c r="AF11" s="334"/>
    </row>
    <row r="12" spans="1:32" x14ac:dyDescent="0.2">
      <c r="A12" s="148"/>
      <c r="B12" s="148"/>
      <c r="C12" s="490"/>
      <c r="D12" s="491" t="s">
        <v>124</v>
      </c>
      <c r="E12" s="490"/>
      <c r="F12" s="490"/>
      <c r="G12" s="490"/>
      <c r="H12" s="990">
        <v>5.024</v>
      </c>
      <c r="I12" s="509">
        <v>8.75</v>
      </c>
      <c r="J12" s="493"/>
      <c r="K12" s="334"/>
      <c r="L12" s="718"/>
      <c r="M12" s="719"/>
      <c r="O12" s="391"/>
      <c r="P12" s="389"/>
      <c r="Q12" s="334"/>
      <c r="R12" s="334"/>
      <c r="S12" s="334"/>
      <c r="U12" s="387"/>
      <c r="V12" s="334"/>
      <c r="W12" s="334"/>
      <c r="X12" s="334"/>
      <c r="Y12" s="334"/>
      <c r="Z12" s="334"/>
      <c r="AA12" s="334"/>
      <c r="AB12" s="334"/>
      <c r="AC12" s="334"/>
      <c r="AD12" s="334"/>
      <c r="AE12" s="334"/>
      <c r="AF12" s="334"/>
    </row>
    <row r="13" spans="1:32" x14ac:dyDescent="0.2">
      <c r="A13" s="148"/>
      <c r="B13" s="148"/>
      <c r="C13" s="490"/>
      <c r="D13" s="491" t="s">
        <v>124</v>
      </c>
      <c r="E13" s="490"/>
      <c r="F13" s="490"/>
      <c r="G13" s="490"/>
      <c r="H13" s="991"/>
      <c r="I13" s="510">
        <v>4.55</v>
      </c>
      <c r="J13" s="493"/>
      <c r="K13" s="334"/>
      <c r="L13" s="718"/>
      <c r="M13" s="719"/>
      <c r="O13" s="391"/>
      <c r="P13" s="389"/>
      <c r="Q13" s="334"/>
      <c r="R13" s="334"/>
      <c r="S13" s="334"/>
      <c r="U13" s="387"/>
      <c r="V13" s="334"/>
      <c r="W13" s="334"/>
      <c r="X13" s="334"/>
      <c r="Y13" s="334"/>
      <c r="Z13" s="334"/>
      <c r="AA13" s="334"/>
      <c r="AB13" s="334"/>
      <c r="AC13" s="334"/>
      <c r="AD13" s="334"/>
      <c r="AE13" s="334"/>
      <c r="AF13" s="334"/>
    </row>
    <row r="14" spans="1:32" x14ac:dyDescent="0.2">
      <c r="A14" s="148"/>
      <c r="B14" s="148"/>
      <c r="C14" s="490"/>
      <c r="D14" s="491" t="s">
        <v>124</v>
      </c>
      <c r="E14" s="490"/>
      <c r="F14" s="490"/>
      <c r="G14" s="490"/>
      <c r="H14" s="455">
        <v>2.6459000000000001</v>
      </c>
      <c r="I14" s="510">
        <v>5.4</v>
      </c>
      <c r="J14" s="493"/>
      <c r="K14" s="334"/>
      <c r="L14" s="718"/>
      <c r="M14" s="719"/>
      <c r="O14" s="391"/>
      <c r="P14" s="389"/>
      <c r="Q14" s="334"/>
      <c r="R14" s="334"/>
      <c r="S14" s="334"/>
      <c r="U14" s="387"/>
      <c r="V14" s="334"/>
      <c r="W14" s="334"/>
      <c r="X14" s="334"/>
      <c r="Y14" s="334"/>
      <c r="Z14" s="334"/>
      <c r="AA14" s="334"/>
      <c r="AB14" s="334"/>
      <c r="AC14" s="334"/>
      <c r="AD14" s="334"/>
      <c r="AE14" s="334"/>
      <c r="AF14" s="334"/>
    </row>
    <row r="15" spans="1:32" x14ac:dyDescent="0.2">
      <c r="A15" s="148"/>
      <c r="B15" s="148"/>
      <c r="C15" s="490" t="s">
        <v>123</v>
      </c>
      <c r="D15" s="491" t="s">
        <v>124</v>
      </c>
      <c r="E15" s="490"/>
      <c r="F15" s="490"/>
      <c r="G15" s="490"/>
      <c r="H15" s="455">
        <v>15.097</v>
      </c>
      <c r="I15" s="492">
        <v>43.84</v>
      </c>
      <c r="J15" s="493"/>
      <c r="K15" s="334"/>
      <c r="L15" s="718"/>
      <c r="M15" s="719"/>
      <c r="O15" s="391"/>
      <c r="P15" s="389"/>
      <c r="Q15" s="334"/>
      <c r="R15" s="334"/>
      <c r="S15" s="334"/>
      <c r="U15" s="387"/>
      <c r="V15" s="334"/>
      <c r="W15" s="334"/>
      <c r="X15" s="334"/>
      <c r="Y15" s="334"/>
      <c r="Z15" s="334"/>
      <c r="AA15" s="334"/>
      <c r="AB15" s="334"/>
      <c r="AC15" s="334"/>
      <c r="AD15" s="334"/>
      <c r="AE15" s="334"/>
      <c r="AF15" s="334"/>
    </row>
    <row r="16" spans="1:32" x14ac:dyDescent="0.2">
      <c r="A16" s="149"/>
      <c r="B16" s="150"/>
      <c r="C16" s="494" t="s">
        <v>125</v>
      </c>
      <c r="D16" s="390" t="s">
        <v>126</v>
      </c>
      <c r="E16" s="488"/>
      <c r="F16" s="333"/>
      <c r="G16" s="488" t="s">
        <v>123</v>
      </c>
      <c r="H16" s="475">
        <f>SUM(H17,H21,H25,H29,H35,H38)</f>
        <v>101.04450000000001</v>
      </c>
      <c r="I16" s="390" t="s">
        <v>123</v>
      </c>
      <c r="J16" s="390" t="s">
        <v>123</v>
      </c>
      <c r="K16" s="334"/>
      <c r="P16" s="389"/>
      <c r="Q16" s="334"/>
      <c r="R16" s="334"/>
      <c r="S16" s="334"/>
      <c r="V16" s="334"/>
      <c r="W16" s="334"/>
      <c r="X16" s="334"/>
      <c r="Y16" s="334"/>
      <c r="Z16" s="334"/>
      <c r="AA16" s="334"/>
      <c r="AB16" s="334"/>
      <c r="AC16" s="334"/>
      <c r="AD16" s="334"/>
      <c r="AE16" s="334"/>
      <c r="AF16" s="334"/>
    </row>
    <row r="17" spans="1:32" ht="30" customHeight="1" x14ac:dyDescent="0.2">
      <c r="A17" s="149"/>
      <c r="B17" s="150"/>
      <c r="C17" s="495" t="s">
        <v>123</v>
      </c>
      <c r="D17" s="496" t="s">
        <v>123</v>
      </c>
      <c r="E17" s="497"/>
      <c r="F17" s="497"/>
      <c r="G17" s="498" t="s">
        <v>123</v>
      </c>
      <c r="H17" s="499">
        <f>SUM(H18:H20)</f>
        <v>35.418999999999997</v>
      </c>
      <c r="I17" s="500" t="s">
        <v>123</v>
      </c>
      <c r="J17" s="500" t="s">
        <v>123</v>
      </c>
      <c r="K17" s="334"/>
      <c r="P17" s="389"/>
      <c r="Q17" s="334"/>
      <c r="R17" s="334"/>
      <c r="S17" s="334"/>
      <c r="V17" s="334"/>
      <c r="W17" s="334"/>
      <c r="X17" s="334"/>
      <c r="Y17" s="334"/>
      <c r="Z17" s="334"/>
      <c r="AA17" s="334"/>
      <c r="AB17" s="334"/>
      <c r="AC17" s="334"/>
      <c r="AD17" s="334"/>
      <c r="AE17" s="334"/>
      <c r="AF17" s="334"/>
    </row>
    <row r="18" spans="1:32" x14ac:dyDescent="0.2">
      <c r="A18" s="148"/>
      <c r="B18" s="148"/>
      <c r="C18" s="495" t="s">
        <v>123</v>
      </c>
      <c r="D18" s="496" t="s">
        <v>124</v>
      </c>
      <c r="E18" s="490"/>
      <c r="F18" s="490"/>
      <c r="G18" s="490"/>
      <c r="H18" s="994">
        <v>35.418999999999997</v>
      </c>
      <c r="I18" s="997">
        <v>37</v>
      </c>
      <c r="J18" s="1000" t="s">
        <v>890</v>
      </c>
      <c r="K18" s="334"/>
      <c r="L18" s="718"/>
      <c r="M18" s="719"/>
      <c r="N18" s="993"/>
      <c r="O18" s="391"/>
      <c r="P18" s="389"/>
      <c r="Q18" s="334"/>
      <c r="R18" s="334"/>
      <c r="S18" s="334"/>
      <c r="U18" s="387"/>
      <c r="V18" s="334"/>
      <c r="W18" s="334"/>
      <c r="X18" s="334"/>
      <c r="Y18" s="334"/>
      <c r="Z18" s="334"/>
      <c r="AA18" s="334"/>
      <c r="AB18" s="334"/>
      <c r="AC18" s="334"/>
      <c r="AD18" s="334"/>
      <c r="AE18" s="334"/>
      <c r="AF18" s="334"/>
    </row>
    <row r="19" spans="1:32" x14ac:dyDescent="0.2">
      <c r="A19" s="148"/>
      <c r="B19" s="148"/>
      <c r="C19" s="495" t="s">
        <v>123</v>
      </c>
      <c r="D19" s="496" t="s">
        <v>124</v>
      </c>
      <c r="E19" s="490"/>
      <c r="F19" s="490"/>
      <c r="G19" s="490"/>
      <c r="H19" s="995"/>
      <c r="I19" s="998"/>
      <c r="J19" s="1001"/>
      <c r="K19" s="334"/>
      <c r="N19" s="993"/>
      <c r="P19" s="389"/>
      <c r="Q19" s="334"/>
      <c r="R19" s="334"/>
      <c r="S19" s="334"/>
      <c r="V19" s="334"/>
      <c r="W19" s="334"/>
      <c r="X19" s="334"/>
      <c r="Y19" s="334"/>
      <c r="Z19" s="334"/>
      <c r="AA19" s="334"/>
      <c r="AB19" s="334"/>
      <c r="AC19" s="334"/>
      <c r="AD19" s="334"/>
      <c r="AE19" s="334"/>
      <c r="AF19" s="334"/>
    </row>
    <row r="20" spans="1:32" x14ac:dyDescent="0.2">
      <c r="A20" s="148"/>
      <c r="B20" s="148"/>
      <c r="C20" s="495" t="s">
        <v>123</v>
      </c>
      <c r="D20" s="496" t="s">
        <v>124</v>
      </c>
      <c r="E20" s="490"/>
      <c r="F20" s="490"/>
      <c r="G20" s="490"/>
      <c r="H20" s="996"/>
      <c r="I20" s="999"/>
      <c r="J20" s="1002"/>
      <c r="K20" s="334"/>
      <c r="N20" s="993"/>
      <c r="P20" s="389"/>
      <c r="Q20" s="334"/>
      <c r="R20" s="334"/>
      <c r="S20" s="334"/>
      <c r="V20" s="334"/>
      <c r="W20" s="334"/>
      <c r="X20" s="334"/>
      <c r="Y20" s="334"/>
      <c r="Z20" s="334"/>
      <c r="AA20" s="334"/>
      <c r="AB20" s="334"/>
      <c r="AC20" s="334"/>
      <c r="AD20" s="334"/>
      <c r="AE20" s="334"/>
      <c r="AF20" s="334"/>
    </row>
    <row r="21" spans="1:32" ht="30.75" customHeight="1" x14ac:dyDescent="0.2">
      <c r="A21" s="148"/>
      <c r="B21" s="148"/>
      <c r="C21" s="495" t="s">
        <v>123</v>
      </c>
      <c r="D21" s="496" t="s">
        <v>123</v>
      </c>
      <c r="E21" s="497"/>
      <c r="F21" s="497"/>
      <c r="G21" s="498" t="s">
        <v>123</v>
      </c>
      <c r="H21" s="499">
        <f>SUM(H22:H24)</f>
        <v>4.6468999999999996</v>
      </c>
      <c r="I21" s="498" t="s">
        <v>123</v>
      </c>
      <c r="J21" s="498" t="s">
        <v>123</v>
      </c>
      <c r="N21" s="393"/>
      <c r="P21" s="389"/>
      <c r="Q21" s="334"/>
      <c r="R21" s="334"/>
      <c r="S21" s="334"/>
    </row>
    <row r="22" spans="1:32" x14ac:dyDescent="0.2">
      <c r="A22" s="148"/>
      <c r="B22" s="148"/>
      <c r="C22" s="495" t="s">
        <v>123</v>
      </c>
      <c r="D22" s="496" t="s">
        <v>124</v>
      </c>
      <c r="E22" s="490"/>
      <c r="F22" s="490"/>
      <c r="G22" s="490"/>
      <c r="H22" s="1003">
        <v>4.6468999999999996</v>
      </c>
      <c r="I22" s="997">
        <v>5.4980000000000002</v>
      </c>
      <c r="J22" s="1000" t="s">
        <v>890</v>
      </c>
      <c r="L22" s="718"/>
      <c r="M22" s="719"/>
      <c r="N22" s="993"/>
      <c r="O22" s="391"/>
      <c r="P22" s="389"/>
      <c r="Q22" s="334"/>
      <c r="R22" s="334"/>
      <c r="S22" s="334"/>
      <c r="U22" s="387"/>
    </row>
    <row r="23" spans="1:32" x14ac:dyDescent="0.2">
      <c r="A23" s="148"/>
      <c r="B23" s="148"/>
      <c r="C23" s="495" t="s">
        <v>123</v>
      </c>
      <c r="D23" s="496" t="s">
        <v>124</v>
      </c>
      <c r="E23" s="490"/>
      <c r="F23" s="490"/>
      <c r="G23" s="490"/>
      <c r="H23" s="1004"/>
      <c r="I23" s="998"/>
      <c r="J23" s="1001"/>
      <c r="N23" s="993"/>
      <c r="P23" s="389"/>
      <c r="Q23" s="334"/>
      <c r="R23" s="334"/>
      <c r="S23" s="334"/>
    </row>
    <row r="24" spans="1:32" x14ac:dyDescent="0.2">
      <c r="A24" s="148"/>
      <c r="B24" s="148"/>
      <c r="C24" s="495" t="s">
        <v>123</v>
      </c>
      <c r="D24" s="496" t="s">
        <v>124</v>
      </c>
      <c r="E24" s="490"/>
      <c r="F24" s="490"/>
      <c r="G24" s="490"/>
      <c r="H24" s="1005"/>
      <c r="I24" s="999"/>
      <c r="J24" s="1002"/>
      <c r="N24" s="993"/>
      <c r="P24" s="389"/>
      <c r="Q24" s="334"/>
      <c r="R24" s="334"/>
      <c r="S24" s="334"/>
    </row>
    <row r="25" spans="1:32" ht="30.75" customHeight="1" x14ac:dyDescent="0.2">
      <c r="A25" s="148"/>
      <c r="B25" s="148"/>
      <c r="C25" s="495" t="s">
        <v>123</v>
      </c>
      <c r="D25" s="496" t="s">
        <v>123</v>
      </c>
      <c r="E25" s="497"/>
      <c r="F25" s="497"/>
      <c r="G25" s="498" t="s">
        <v>123</v>
      </c>
      <c r="H25" s="499">
        <f>SUM(H26:H28)</f>
        <v>11.7539</v>
      </c>
      <c r="I25" s="498" t="s">
        <v>123</v>
      </c>
      <c r="J25" s="498" t="s">
        <v>123</v>
      </c>
      <c r="N25" s="393"/>
      <c r="P25" s="389"/>
      <c r="Q25" s="334"/>
      <c r="R25" s="334"/>
      <c r="S25" s="334"/>
    </row>
    <row r="26" spans="1:32" x14ac:dyDescent="0.2">
      <c r="A26" s="148"/>
      <c r="B26" s="148"/>
      <c r="C26" s="495" t="s">
        <v>123</v>
      </c>
      <c r="D26" s="496" t="s">
        <v>124</v>
      </c>
      <c r="E26" s="490"/>
      <c r="F26" s="490"/>
      <c r="G26" s="490"/>
      <c r="H26" s="1003">
        <v>11.7539</v>
      </c>
      <c r="I26" s="509">
        <v>5.86</v>
      </c>
      <c r="J26" s="1000" t="s">
        <v>890</v>
      </c>
      <c r="L26" s="718"/>
      <c r="M26" s="719"/>
      <c r="N26" s="993"/>
      <c r="O26" s="391"/>
      <c r="P26" s="389"/>
      <c r="Q26" s="334"/>
      <c r="R26" s="334"/>
      <c r="S26" s="334"/>
      <c r="U26" s="387"/>
    </row>
    <row r="27" spans="1:32" x14ac:dyDescent="0.2">
      <c r="A27" s="148"/>
      <c r="B27" s="148"/>
      <c r="C27" s="495" t="s">
        <v>123</v>
      </c>
      <c r="D27" s="496" t="s">
        <v>124</v>
      </c>
      <c r="E27" s="490"/>
      <c r="F27" s="490"/>
      <c r="G27" s="490"/>
      <c r="H27" s="1004"/>
      <c r="I27" s="510">
        <v>5.67</v>
      </c>
      <c r="J27" s="1001"/>
      <c r="N27" s="993"/>
      <c r="P27" s="389"/>
      <c r="Q27" s="334"/>
      <c r="R27" s="334"/>
      <c r="S27" s="334"/>
    </row>
    <row r="28" spans="1:32" x14ac:dyDescent="0.2">
      <c r="A28" s="148"/>
      <c r="B28" s="148"/>
      <c r="C28" s="495" t="s">
        <v>123</v>
      </c>
      <c r="D28" s="496" t="s">
        <v>124</v>
      </c>
      <c r="E28" s="490"/>
      <c r="F28" s="490"/>
      <c r="G28" s="490"/>
      <c r="H28" s="1005"/>
      <c r="I28" s="510">
        <v>6.82</v>
      </c>
      <c r="J28" s="1002"/>
      <c r="N28" s="993"/>
      <c r="P28" s="389"/>
      <c r="Q28" s="334"/>
      <c r="R28" s="334"/>
      <c r="S28" s="334"/>
    </row>
    <row r="29" spans="1:32" ht="29.25" customHeight="1" x14ac:dyDescent="0.2">
      <c r="A29" s="148"/>
      <c r="B29" s="148"/>
      <c r="C29" s="495" t="s">
        <v>123</v>
      </c>
      <c r="D29" s="496" t="s">
        <v>123</v>
      </c>
      <c r="E29" s="497"/>
      <c r="F29" s="497"/>
      <c r="G29" s="498" t="s">
        <v>123</v>
      </c>
      <c r="H29" s="499">
        <f>SUM(H30:H34)</f>
        <v>22.254899999999999</v>
      </c>
      <c r="I29" s="498" t="s">
        <v>123</v>
      </c>
      <c r="J29" s="498" t="s">
        <v>123</v>
      </c>
      <c r="N29" s="393"/>
      <c r="P29" s="389"/>
      <c r="Q29" s="334"/>
      <c r="R29" s="334"/>
      <c r="S29" s="334"/>
    </row>
    <row r="30" spans="1:32" x14ac:dyDescent="0.2">
      <c r="A30" s="148"/>
      <c r="B30" s="148"/>
      <c r="C30" s="495" t="s">
        <v>123</v>
      </c>
      <c r="D30" s="496" t="s">
        <v>124</v>
      </c>
      <c r="E30" s="490"/>
      <c r="F30" s="490"/>
      <c r="G30" s="490"/>
      <c r="H30" s="1007">
        <v>5.2469999999999999</v>
      </c>
      <c r="I30" s="997">
        <v>29.789000000000001</v>
      </c>
      <c r="J30" s="1001" t="s">
        <v>890</v>
      </c>
      <c r="L30" s="718"/>
      <c r="M30" s="719"/>
      <c r="N30" s="993"/>
      <c r="O30" s="391"/>
      <c r="P30" s="389"/>
      <c r="Q30" s="334"/>
      <c r="R30" s="334"/>
      <c r="S30" s="334"/>
      <c r="U30" s="387"/>
    </row>
    <row r="31" spans="1:32" x14ac:dyDescent="0.2">
      <c r="A31" s="148"/>
      <c r="B31" s="148"/>
      <c r="C31" s="495" t="s">
        <v>123</v>
      </c>
      <c r="D31" s="496" t="s">
        <v>124</v>
      </c>
      <c r="E31" s="490"/>
      <c r="F31" s="490"/>
      <c r="G31" s="490"/>
      <c r="H31" s="1007"/>
      <c r="I31" s="998"/>
      <c r="J31" s="1001"/>
      <c r="N31" s="993"/>
      <c r="P31" s="389"/>
      <c r="Q31" s="334"/>
      <c r="R31" s="334"/>
      <c r="S31" s="334"/>
    </row>
    <row r="32" spans="1:32" x14ac:dyDescent="0.2">
      <c r="A32" s="148"/>
      <c r="B32" s="148"/>
      <c r="C32" s="495" t="s">
        <v>123</v>
      </c>
      <c r="D32" s="496" t="s">
        <v>124</v>
      </c>
      <c r="E32" s="490"/>
      <c r="F32" s="490"/>
      <c r="G32" s="490"/>
      <c r="H32" s="1007">
        <v>17.007899999999999</v>
      </c>
      <c r="I32" s="998"/>
      <c r="J32" s="1001"/>
      <c r="L32" s="718"/>
      <c r="M32" s="719"/>
      <c r="N32" s="993"/>
      <c r="O32" s="391"/>
      <c r="P32" s="389"/>
      <c r="Q32" s="334"/>
      <c r="R32" s="334"/>
      <c r="S32" s="334"/>
      <c r="U32" s="387"/>
    </row>
    <row r="33" spans="1:21" x14ac:dyDescent="0.2">
      <c r="A33" s="148"/>
      <c r="B33" s="148"/>
      <c r="C33" s="495" t="s">
        <v>123</v>
      </c>
      <c r="D33" s="496" t="s">
        <v>124</v>
      </c>
      <c r="E33" s="490"/>
      <c r="F33" s="490"/>
      <c r="G33" s="490"/>
      <c r="H33" s="1007"/>
      <c r="I33" s="998"/>
      <c r="J33" s="1001"/>
      <c r="N33" s="993"/>
      <c r="P33" s="389"/>
      <c r="Q33" s="334"/>
      <c r="R33" s="334"/>
      <c r="S33" s="334"/>
    </row>
    <row r="34" spans="1:21" x14ac:dyDescent="0.2">
      <c r="A34" s="148"/>
      <c r="B34" s="148"/>
      <c r="C34" s="495" t="s">
        <v>123</v>
      </c>
      <c r="D34" s="496" t="s">
        <v>124</v>
      </c>
      <c r="E34" s="490"/>
      <c r="F34" s="490"/>
      <c r="G34" s="490"/>
      <c r="H34" s="1007"/>
      <c r="I34" s="999"/>
      <c r="J34" s="1002"/>
      <c r="N34" s="993"/>
      <c r="P34" s="389"/>
      <c r="Q34" s="334"/>
      <c r="R34" s="334"/>
      <c r="S34" s="334"/>
    </row>
    <row r="35" spans="1:21" ht="29.25" customHeight="1" x14ac:dyDescent="0.2">
      <c r="A35" s="148"/>
      <c r="B35" s="148"/>
      <c r="C35" s="495" t="s">
        <v>123</v>
      </c>
      <c r="D35" s="496" t="s">
        <v>123</v>
      </c>
      <c r="E35" s="497"/>
      <c r="F35" s="497"/>
      <c r="G35" s="498" t="s">
        <v>123</v>
      </c>
      <c r="H35" s="499">
        <f>SUM(H36:H37)</f>
        <v>4.6109999999999998</v>
      </c>
      <c r="I35" s="498" t="s">
        <v>123</v>
      </c>
      <c r="J35" s="498" t="s">
        <v>123</v>
      </c>
      <c r="N35" s="393"/>
      <c r="P35" s="389"/>
      <c r="Q35" s="334"/>
      <c r="R35" s="334"/>
      <c r="S35" s="334"/>
    </row>
    <row r="36" spans="1:21" x14ac:dyDescent="0.2">
      <c r="A36" s="148"/>
      <c r="B36" s="148"/>
      <c r="C36" s="495" t="s">
        <v>123</v>
      </c>
      <c r="D36" s="496" t="s">
        <v>124</v>
      </c>
      <c r="E36" s="490"/>
      <c r="F36" s="490"/>
      <c r="G36" s="490"/>
      <c r="H36" s="1003">
        <v>4.6109999999999998</v>
      </c>
      <c r="I36" s="510">
        <v>2.27</v>
      </c>
      <c r="J36" s="1000" t="s">
        <v>890</v>
      </c>
      <c r="N36" s="993"/>
      <c r="P36" s="389"/>
      <c r="Q36" s="334"/>
      <c r="R36" s="334"/>
      <c r="S36" s="334"/>
    </row>
    <row r="37" spans="1:21" x14ac:dyDescent="0.2">
      <c r="A37" s="148"/>
      <c r="B37" s="148"/>
      <c r="C37" s="495" t="s">
        <v>123</v>
      </c>
      <c r="D37" s="496" t="s">
        <v>124</v>
      </c>
      <c r="E37" s="490"/>
      <c r="F37" s="490"/>
      <c r="G37" s="490"/>
      <c r="H37" s="1005"/>
      <c r="I37" s="510">
        <v>2.25</v>
      </c>
      <c r="J37" s="1002"/>
      <c r="N37" s="993"/>
      <c r="P37" s="389"/>
      <c r="Q37" s="334"/>
      <c r="R37" s="334"/>
      <c r="S37" s="334"/>
    </row>
    <row r="38" spans="1:21" ht="29.25" customHeight="1" x14ac:dyDescent="0.2">
      <c r="A38" s="148"/>
      <c r="B38" s="148"/>
      <c r="C38" s="495" t="s">
        <v>123</v>
      </c>
      <c r="D38" s="496" t="s">
        <v>123</v>
      </c>
      <c r="E38" s="497"/>
      <c r="F38" s="497"/>
      <c r="G38" s="498" t="s">
        <v>123</v>
      </c>
      <c r="H38" s="499">
        <f>SUM(H39:H41)</f>
        <v>22.358799999999999</v>
      </c>
      <c r="I38" s="498" t="s">
        <v>123</v>
      </c>
      <c r="J38" s="498" t="s">
        <v>123</v>
      </c>
      <c r="N38" s="393"/>
      <c r="P38" s="389"/>
      <c r="Q38" s="334"/>
      <c r="R38" s="334"/>
      <c r="S38" s="334"/>
    </row>
    <row r="39" spans="1:21" x14ac:dyDescent="0.2">
      <c r="A39" s="148"/>
      <c r="B39" s="148"/>
      <c r="C39" s="495" t="s">
        <v>123</v>
      </c>
      <c r="D39" s="496" t="s">
        <v>124</v>
      </c>
      <c r="E39" s="490"/>
      <c r="F39" s="490"/>
      <c r="G39" s="490"/>
      <c r="H39" s="511">
        <v>8.2258999999999993</v>
      </c>
      <c r="I39" s="1006" t="s">
        <v>771</v>
      </c>
      <c r="J39" s="1000" t="s">
        <v>890</v>
      </c>
      <c r="L39" s="718"/>
      <c r="M39" s="719"/>
      <c r="N39" s="993"/>
      <c r="O39" s="391"/>
      <c r="P39" s="389"/>
      <c r="Q39" s="334"/>
      <c r="R39" s="334"/>
      <c r="S39" s="334"/>
      <c r="U39" s="387"/>
    </row>
    <row r="40" spans="1:21" x14ac:dyDescent="0.2">
      <c r="A40" s="148"/>
      <c r="B40" s="148"/>
      <c r="C40" s="495" t="s">
        <v>123</v>
      </c>
      <c r="D40" s="496" t="s">
        <v>124</v>
      </c>
      <c r="E40" s="490"/>
      <c r="F40" s="490"/>
      <c r="G40" s="490"/>
      <c r="H40" s="512">
        <v>0.61899999999999999</v>
      </c>
      <c r="I40" s="998"/>
      <c r="J40" s="1001"/>
      <c r="N40" s="993"/>
      <c r="P40" s="389"/>
      <c r="Q40" s="334"/>
      <c r="R40" s="334"/>
      <c r="S40" s="334"/>
      <c r="U40" s="387"/>
    </row>
    <row r="41" spans="1:21" x14ac:dyDescent="0.2">
      <c r="A41" s="148"/>
      <c r="B41" s="148"/>
      <c r="C41" s="495" t="s">
        <v>123</v>
      </c>
      <c r="D41" s="496" t="s">
        <v>124</v>
      </c>
      <c r="E41" s="490"/>
      <c r="F41" s="490"/>
      <c r="G41" s="490"/>
      <c r="H41" s="512">
        <v>13.5139</v>
      </c>
      <c r="I41" s="999"/>
      <c r="J41" s="1002"/>
      <c r="N41" s="993"/>
      <c r="P41" s="389"/>
      <c r="Q41" s="334"/>
      <c r="R41" s="334"/>
      <c r="S41" s="334"/>
      <c r="U41" s="387"/>
    </row>
    <row r="42" spans="1:21" ht="25.5" x14ac:dyDescent="0.2">
      <c r="A42" s="152"/>
      <c r="B42" s="152"/>
      <c r="C42" s="353" t="s">
        <v>128</v>
      </c>
      <c r="D42" s="354" t="s">
        <v>113</v>
      </c>
      <c r="E42" s="355"/>
      <c r="F42" s="355"/>
      <c r="G42" s="355" t="s">
        <v>116</v>
      </c>
      <c r="H42" s="355" t="s">
        <v>129</v>
      </c>
      <c r="I42" s="355" t="s">
        <v>118</v>
      </c>
      <c r="J42" s="355" t="s">
        <v>130</v>
      </c>
      <c r="P42" s="389"/>
      <c r="Q42" s="334"/>
      <c r="R42" s="334"/>
      <c r="S42" s="334"/>
    </row>
    <row r="43" spans="1:21" x14ac:dyDescent="0.2">
      <c r="A43" s="153"/>
      <c r="B43" s="150"/>
      <c r="C43" s="494" t="s">
        <v>131</v>
      </c>
      <c r="D43" s="390" t="s">
        <v>132</v>
      </c>
      <c r="E43" s="390"/>
      <c r="F43" s="390"/>
      <c r="G43" s="390" t="s">
        <v>123</v>
      </c>
      <c r="H43" s="489">
        <f>SUM(H44:H45)</f>
        <v>0</v>
      </c>
      <c r="I43" s="489">
        <f>SUM(I44:I45)</f>
        <v>2.6086300000000002</v>
      </c>
      <c r="J43" s="390" t="s">
        <v>123</v>
      </c>
      <c r="P43" s="389"/>
      <c r="Q43" s="334"/>
      <c r="R43" s="334"/>
      <c r="S43" s="334"/>
    </row>
    <row r="44" spans="1:21" ht="15.6" customHeight="1" x14ac:dyDescent="0.2">
      <c r="A44" s="148"/>
      <c r="B44" s="148"/>
      <c r="C44" s="501"/>
      <c r="D44" s="502" t="s">
        <v>124</v>
      </c>
      <c r="E44" s="490"/>
      <c r="F44" s="490"/>
      <c r="G44" s="490"/>
      <c r="H44" s="504">
        <v>0</v>
      </c>
      <c r="I44" s="505">
        <v>1.6986300000000001</v>
      </c>
      <c r="J44" s="503" t="s">
        <v>890</v>
      </c>
      <c r="K44" s="394"/>
      <c r="L44" s="813"/>
      <c r="P44" s="389"/>
      <c r="Q44" s="334"/>
      <c r="R44" s="334"/>
      <c r="S44" s="334"/>
      <c r="U44" s="387"/>
    </row>
    <row r="45" spans="1:21" x14ac:dyDescent="0.2">
      <c r="A45" s="148"/>
      <c r="B45" s="148"/>
      <c r="C45" s="490" t="s">
        <v>123</v>
      </c>
      <c r="D45" s="496" t="s">
        <v>124</v>
      </c>
      <c r="E45" s="490"/>
      <c r="F45" s="490"/>
      <c r="G45" s="490"/>
      <c r="H45" s="512">
        <v>0</v>
      </c>
      <c r="I45" s="509">
        <v>0.91</v>
      </c>
      <c r="J45" s="506" t="s">
        <v>890</v>
      </c>
      <c r="U45" s="387"/>
    </row>
    <row r="46" spans="1:21" ht="25.5" x14ac:dyDescent="0.2">
      <c r="A46" s="153"/>
      <c r="B46" s="150"/>
      <c r="C46" s="353" t="s">
        <v>133</v>
      </c>
      <c r="D46" s="354" t="s">
        <v>113</v>
      </c>
      <c r="E46" s="355"/>
      <c r="F46" s="355"/>
      <c r="G46" s="355" t="s">
        <v>116</v>
      </c>
      <c r="H46" s="355" t="s">
        <v>129</v>
      </c>
      <c r="I46" s="355" t="s">
        <v>118</v>
      </c>
      <c r="J46" s="355" t="s">
        <v>134</v>
      </c>
    </row>
    <row r="47" spans="1:21" x14ac:dyDescent="0.2">
      <c r="A47" s="153"/>
      <c r="B47" s="150"/>
      <c r="C47" s="494" t="s">
        <v>135</v>
      </c>
      <c r="D47" s="390" t="s">
        <v>136</v>
      </c>
      <c r="E47" s="390"/>
      <c r="F47" s="390"/>
      <c r="G47" s="390" t="s">
        <v>123</v>
      </c>
      <c r="H47" s="489">
        <f>SUM(H48:H49)</f>
        <v>0</v>
      </c>
      <c r="I47" s="489">
        <f>SUM(I48:I49)</f>
        <v>0</v>
      </c>
      <c r="J47" s="390" t="s">
        <v>123</v>
      </c>
    </row>
    <row r="48" spans="1:21" x14ac:dyDescent="0.2">
      <c r="A48" s="153"/>
      <c r="B48" s="150"/>
      <c r="C48" s="490"/>
      <c r="D48" s="491" t="s">
        <v>124</v>
      </c>
      <c r="E48" s="507"/>
      <c r="F48" s="493"/>
      <c r="G48" s="493"/>
      <c r="H48" s="455"/>
      <c r="I48" s="455"/>
      <c r="J48" s="493"/>
    </row>
    <row r="49" spans="1:10" x14ac:dyDescent="0.2">
      <c r="A49" s="153"/>
      <c r="B49" s="150"/>
      <c r="C49" s="490" t="s">
        <v>123</v>
      </c>
      <c r="D49" s="491" t="s">
        <v>124</v>
      </c>
      <c r="E49" s="508"/>
      <c r="F49" s="392"/>
      <c r="G49" s="392"/>
      <c r="H49" s="455"/>
      <c r="I49" s="455"/>
      <c r="J49" s="392"/>
    </row>
    <row r="50" spans="1:10" x14ac:dyDescent="0.2">
      <c r="A50" s="154"/>
      <c r="B50" s="155"/>
      <c r="C50" s="513" t="s">
        <v>123</v>
      </c>
      <c r="D50" s="513" t="s">
        <v>123</v>
      </c>
      <c r="E50" s="513"/>
      <c r="F50" s="513"/>
      <c r="G50" s="513" t="s">
        <v>123</v>
      </c>
      <c r="H50" s="513" t="s">
        <v>123</v>
      </c>
      <c r="I50" s="513" t="s">
        <v>123</v>
      </c>
      <c r="J50" s="514" t="s">
        <v>123</v>
      </c>
    </row>
    <row r="51" spans="1:10" x14ac:dyDescent="0.2">
      <c r="A51" s="152"/>
      <c r="B51" s="152"/>
      <c r="C51" s="157" t="s">
        <v>4</v>
      </c>
      <c r="D51" s="158"/>
      <c r="E51" s="159" t="str">
        <f>'TITLE PAGE'!D9</f>
        <v>Severn Trent Water</v>
      </c>
      <c r="F51" s="151"/>
      <c r="G51" s="151"/>
      <c r="H51" s="151"/>
      <c r="I51" s="151"/>
      <c r="J51" s="160"/>
    </row>
    <row r="52" spans="1:10" x14ac:dyDescent="0.2">
      <c r="A52" s="152"/>
      <c r="B52" s="152"/>
      <c r="C52" s="161" t="s">
        <v>5</v>
      </c>
      <c r="D52" s="162"/>
      <c r="E52" s="163" t="str">
        <f>'TITLE PAGE'!D10</f>
        <v>North Staffordshire</v>
      </c>
      <c r="F52" s="151"/>
      <c r="G52" s="151"/>
      <c r="H52" s="151"/>
      <c r="I52" s="151"/>
      <c r="J52" s="156"/>
    </row>
    <row r="53" spans="1:10" x14ac:dyDescent="0.2">
      <c r="A53" s="152"/>
      <c r="B53" s="152"/>
      <c r="C53" s="161" t="s">
        <v>6</v>
      </c>
      <c r="D53" s="164"/>
      <c r="E53" s="165">
        <f>'TITLE PAGE'!D11</f>
        <v>7</v>
      </c>
      <c r="F53" s="166"/>
      <c r="G53" s="166"/>
      <c r="H53" s="166"/>
      <c r="I53" s="166"/>
      <c r="J53" s="167"/>
    </row>
    <row r="54" spans="1:10" x14ac:dyDescent="0.2">
      <c r="A54" s="152"/>
      <c r="B54" s="152"/>
      <c r="C54" s="161" t="s">
        <v>7</v>
      </c>
      <c r="D54" s="162"/>
      <c r="E54" s="163" t="str">
        <f>'TITLE PAGE'!D12</f>
        <v>Dry Year Annual Average</v>
      </c>
      <c r="F54" s="151"/>
      <c r="G54" s="151"/>
      <c r="H54" s="151"/>
      <c r="I54" s="151"/>
      <c r="J54" s="167"/>
    </row>
    <row r="55" spans="1:10" x14ac:dyDescent="0.2">
      <c r="A55" s="152"/>
      <c r="B55" s="152"/>
      <c r="C55" s="168" t="s">
        <v>8</v>
      </c>
      <c r="D55" s="169"/>
      <c r="E55" s="170" t="str">
        <f>'TITLE PAGE'!D13</f>
        <v>No more than 3 in 100 Temporary Use Bans</v>
      </c>
      <c r="F55" s="151"/>
      <c r="G55" s="151"/>
      <c r="H55" s="151"/>
      <c r="I55" s="151"/>
      <c r="J55" s="171"/>
    </row>
    <row r="56" spans="1:10" x14ac:dyDescent="0.2">
      <c r="A56" s="172"/>
      <c r="B56" s="172"/>
      <c r="C56" s="173"/>
      <c r="D56" s="173"/>
      <c r="E56" s="173"/>
      <c r="F56" s="174"/>
      <c r="G56" s="173"/>
      <c r="H56" s="173"/>
      <c r="I56" s="173"/>
      <c r="J56" s="175"/>
    </row>
    <row r="57" spans="1:10" x14ac:dyDescent="0.2">
      <c r="A57" s="172"/>
      <c r="B57" s="172"/>
      <c r="C57" s="173"/>
      <c r="D57" s="173"/>
      <c r="E57" s="173"/>
      <c r="F57" s="174"/>
      <c r="G57" s="173"/>
      <c r="H57" s="173"/>
      <c r="I57" s="173"/>
      <c r="J57" s="175"/>
    </row>
    <row r="58" spans="1:10" ht="18" x14ac:dyDescent="0.25">
      <c r="A58" s="172"/>
      <c r="B58" s="172"/>
      <c r="C58" s="176"/>
      <c r="D58" s="173"/>
      <c r="E58" s="173"/>
      <c r="F58" s="174"/>
      <c r="G58" s="173"/>
      <c r="H58" s="173"/>
      <c r="I58" s="173"/>
      <c r="J58" s="175"/>
    </row>
  </sheetData>
  <sheetProtection selectLockedCells="1" selectUnlockedCells="1"/>
  <mergeCells count="26">
    <mergeCell ref="I39:I41"/>
    <mergeCell ref="J39:J41"/>
    <mergeCell ref="H26:H28"/>
    <mergeCell ref="J26:J28"/>
    <mergeCell ref="J30:J34"/>
    <mergeCell ref="J36:J37"/>
    <mergeCell ref="I30:I34"/>
    <mergeCell ref="H30:H31"/>
    <mergeCell ref="H32:H34"/>
    <mergeCell ref="H36:H37"/>
    <mergeCell ref="N32:N34"/>
    <mergeCell ref="N36:N37"/>
    <mergeCell ref="N39:N41"/>
    <mergeCell ref="N22:N24"/>
    <mergeCell ref="N18:N20"/>
    <mergeCell ref="N30:N31"/>
    <mergeCell ref="H12:H13"/>
    <mergeCell ref="L1:O1"/>
    <mergeCell ref="P1:S1"/>
    <mergeCell ref="N26:N28"/>
    <mergeCell ref="H18:H20"/>
    <mergeCell ref="I18:I20"/>
    <mergeCell ref="J18:J20"/>
    <mergeCell ref="H22:H24"/>
    <mergeCell ref="I22:I24"/>
    <mergeCell ref="J22:J24"/>
  </mergeCells>
  <conditionalFormatting sqref="J36:J37">
    <cfRule type="cellIs" dxfId="44" priority="36" stopIfTrue="1" operator="equal">
      <formula>""</formula>
    </cfRule>
  </conditionalFormatting>
  <conditionalFormatting sqref="I30 I36:J37">
    <cfRule type="cellIs" dxfId="43" priority="37" stopIfTrue="1" operator="equal">
      <formula>""</formula>
    </cfRule>
  </conditionalFormatting>
  <conditionalFormatting sqref="I5:I15 I30 I36:I37">
    <cfRule type="cellIs" dxfId="42" priority="34" stopIfTrue="1" operator="lessThan">
      <formula>0</formula>
    </cfRule>
    <cfRule type="cellIs" dxfId="41" priority="35" stopIfTrue="1" operator="equal">
      <formula>""</formula>
    </cfRule>
  </conditionalFormatting>
  <conditionalFormatting sqref="I5:I15 I30 I36:J37">
    <cfRule type="cellIs" dxfId="40" priority="32" stopIfTrue="1" operator="equal">
      <formula>""</formula>
    </cfRule>
    <cfRule type="cellIs" dxfId="39" priority="33" stopIfTrue="1" operator="lessThan">
      <formula>0</formula>
    </cfRule>
  </conditionalFormatting>
  <conditionalFormatting sqref="J18 J22 J39 J26">
    <cfRule type="cellIs" dxfId="38" priority="28" stopIfTrue="1" operator="equal">
      <formula>""</formula>
    </cfRule>
  </conditionalFormatting>
  <conditionalFormatting sqref="J26 H22:J22 H18:J18 I39:J39 H39:H41 H26 I26:I28">
    <cfRule type="cellIs" dxfId="37" priority="29" stopIfTrue="1" operator="equal">
      <formula>""</formula>
    </cfRule>
  </conditionalFormatting>
  <conditionalFormatting sqref="H18:I18 H22:I22 H26 H39:H41 I39 I26:I28">
    <cfRule type="cellIs" dxfId="36" priority="30" stopIfTrue="1" operator="lessThan">
      <formula>0</formula>
    </cfRule>
    <cfRule type="cellIs" dxfId="35" priority="31" stopIfTrue="1" operator="equal">
      <formula>""</formula>
    </cfRule>
  </conditionalFormatting>
  <conditionalFormatting sqref="I39:J39 J26 H18:J18 H22:J22 H39:H41 H26 I26:I28">
    <cfRule type="cellIs" dxfId="34" priority="26" stopIfTrue="1" operator="equal">
      <formula>""</formula>
    </cfRule>
    <cfRule type="cellIs" dxfId="33" priority="27" stopIfTrue="1" operator="lessThan">
      <formula>0</formula>
    </cfRule>
  </conditionalFormatting>
  <conditionalFormatting sqref="J44">
    <cfRule type="cellIs" dxfId="32" priority="22" stopIfTrue="1" operator="equal">
      <formula>""</formula>
    </cfRule>
  </conditionalFormatting>
  <conditionalFormatting sqref="I44">
    <cfRule type="cellIs" dxfId="31" priority="23" stopIfTrue="1" operator="lessThan">
      <formula>0</formula>
    </cfRule>
    <cfRule type="cellIs" dxfId="30" priority="24" stopIfTrue="1" operator="equal">
      <formula>""</formula>
    </cfRule>
  </conditionalFormatting>
  <conditionalFormatting sqref="I12:I14">
    <cfRule type="cellIs" dxfId="29" priority="21" stopIfTrue="1" operator="equal">
      <formula>""</formula>
    </cfRule>
  </conditionalFormatting>
  <conditionalFormatting sqref="H36">
    <cfRule type="cellIs" dxfId="28" priority="18" stopIfTrue="1" operator="equal">
      <formula>""</formula>
    </cfRule>
  </conditionalFormatting>
  <conditionalFormatting sqref="H36">
    <cfRule type="cellIs" dxfId="27" priority="19" stopIfTrue="1" operator="lessThan">
      <formula>0</formula>
    </cfRule>
    <cfRule type="cellIs" dxfId="26" priority="20" stopIfTrue="1" operator="equal">
      <formula>""</formula>
    </cfRule>
  </conditionalFormatting>
  <conditionalFormatting sqref="H36">
    <cfRule type="cellIs" dxfId="25" priority="16" stopIfTrue="1" operator="equal">
      <formula>""</formula>
    </cfRule>
    <cfRule type="cellIs" dxfId="24" priority="17" stopIfTrue="1" operator="lessThan">
      <formula>0</formula>
    </cfRule>
  </conditionalFormatting>
  <conditionalFormatting sqref="J45">
    <cfRule type="cellIs" dxfId="23" priority="12" stopIfTrue="1" operator="equal">
      <formula>""</formula>
    </cfRule>
  </conditionalFormatting>
  <conditionalFormatting sqref="I45:J45">
    <cfRule type="cellIs" dxfId="22" priority="13" stopIfTrue="1" operator="equal">
      <formula>""</formula>
    </cfRule>
  </conditionalFormatting>
  <conditionalFormatting sqref="I45">
    <cfRule type="cellIs" dxfId="21" priority="14" stopIfTrue="1" operator="lessThan">
      <formula>0</formula>
    </cfRule>
    <cfRule type="cellIs" dxfId="20" priority="15" stopIfTrue="1" operator="equal">
      <formula>""</formula>
    </cfRule>
  </conditionalFormatting>
  <conditionalFormatting sqref="I45:J45">
    <cfRule type="cellIs" dxfId="19" priority="10" stopIfTrue="1" operator="equal">
      <formula>""</formula>
    </cfRule>
    <cfRule type="cellIs" dxfId="18" priority="11" stopIfTrue="1" operator="lessThan">
      <formula>0</formula>
    </cfRule>
  </conditionalFormatting>
  <conditionalFormatting sqref="H45">
    <cfRule type="cellIs" dxfId="17" priority="5" stopIfTrue="1" operator="equal">
      <formula>""</formula>
    </cfRule>
  </conditionalFormatting>
  <conditionalFormatting sqref="H45">
    <cfRule type="cellIs" dxfId="16" priority="6" stopIfTrue="1" operator="lessThan">
      <formula>0</formula>
    </cfRule>
    <cfRule type="cellIs" dxfId="15" priority="7" stopIfTrue="1" operator="equal">
      <formula>""</formula>
    </cfRule>
  </conditionalFormatting>
  <conditionalFormatting sqref="H45">
    <cfRule type="cellIs" dxfId="14" priority="3" stopIfTrue="1" operator="equal">
      <formula>""</formula>
    </cfRule>
    <cfRule type="cellIs" dxfId="13" priority="4" stopIfTrue="1" operator="lessThan">
      <formula>0</formula>
    </cfRule>
  </conditionalFormatting>
  <dataValidations count="1">
    <dataValidation type="list" allowBlank="1" showInputMessage="1" showErrorMessage="1" sqref="J48:J49">
      <formula1>"Approved, Granted yet to be implemented, Other"</formula1>
    </dataValidation>
  </dataValidation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3"/>
  <sheetViews>
    <sheetView zoomScale="80" zoomScaleNormal="80" workbookViewId="0">
      <selection activeCell="B2" sqref="B2"/>
    </sheetView>
  </sheetViews>
  <sheetFormatPr defaultColWidth="8.88671875" defaultRowHeight="27" customHeight="1" x14ac:dyDescent="0.2"/>
  <cols>
    <col min="1" max="1" width="1.33203125" customWidth="1"/>
    <col min="2" max="2" width="7.88671875" customWidth="1"/>
    <col min="3" max="3" width="8.33203125" customWidth="1"/>
    <col min="4" max="4" width="52.21875" bestFit="1" customWidth="1"/>
    <col min="5" max="5" width="21.33203125" customWidth="1"/>
    <col min="6" max="6" width="9.33203125" customWidth="1"/>
    <col min="7" max="7" width="14.44140625" bestFit="1" customWidth="1"/>
    <col min="8" max="8" width="15.88671875" customWidth="1"/>
    <col min="9" max="11" width="14.88671875" bestFit="1" customWidth="1"/>
    <col min="12" max="36" width="11.44140625" customWidth="1"/>
    <col min="38" max="38" width="10.109375" bestFit="1" customWidth="1"/>
    <col min="39" max="39" width="9.88671875" bestFit="1" customWidth="1"/>
    <col min="40" max="40" width="40.6640625" customWidth="1"/>
    <col min="44" max="44" width="10.109375" bestFit="1" customWidth="1"/>
    <col min="247" max="247" width="1.33203125" customWidth="1"/>
    <col min="248" max="248" width="7.88671875" customWidth="1"/>
    <col min="249" max="249" width="8.33203125" customWidth="1"/>
    <col min="250" max="250" width="23.33203125" customWidth="1"/>
    <col min="251" max="251" width="21.33203125" customWidth="1"/>
    <col min="252" max="252" width="9.33203125" customWidth="1"/>
    <col min="253" max="253" width="8" bestFit="1" customWidth="1"/>
    <col min="254" max="254" width="15.88671875" customWidth="1"/>
    <col min="255" max="282" width="11.44140625" customWidth="1"/>
    <col min="503" max="503" width="1.33203125" customWidth="1"/>
    <col min="504" max="504" width="7.88671875" customWidth="1"/>
    <col min="505" max="505" width="8.33203125" customWidth="1"/>
    <col min="506" max="506" width="23.33203125" customWidth="1"/>
    <col min="507" max="507" width="21.33203125" customWidth="1"/>
    <col min="508" max="508" width="9.33203125" customWidth="1"/>
    <col min="509" max="509" width="8" bestFit="1" customWidth="1"/>
    <col min="510" max="510" width="15.88671875" customWidth="1"/>
    <col min="511" max="538" width="11.44140625" customWidth="1"/>
    <col min="759" max="759" width="1.33203125" customWidth="1"/>
    <col min="760" max="760" width="7.88671875" customWidth="1"/>
    <col min="761" max="761" width="8.33203125" customWidth="1"/>
    <col min="762" max="762" width="23.33203125" customWidth="1"/>
    <col min="763" max="763" width="21.33203125" customWidth="1"/>
    <col min="764" max="764" width="9.33203125" customWidth="1"/>
    <col min="765" max="765" width="8" bestFit="1" customWidth="1"/>
    <col min="766" max="766" width="15.88671875" customWidth="1"/>
    <col min="767" max="794" width="11.44140625" customWidth="1"/>
    <col min="1015" max="1015" width="1.33203125" customWidth="1"/>
    <col min="1016" max="1016" width="7.88671875" customWidth="1"/>
    <col min="1017" max="1017" width="8.33203125" customWidth="1"/>
    <col min="1018" max="1018" width="23.33203125" customWidth="1"/>
    <col min="1019" max="1019" width="21.33203125" customWidth="1"/>
    <col min="1020" max="1020" width="9.33203125" customWidth="1"/>
    <col min="1021" max="1021" width="8" bestFit="1" customWidth="1"/>
    <col min="1022" max="1022" width="15.88671875" customWidth="1"/>
    <col min="1023" max="1050" width="11.44140625" customWidth="1"/>
    <col min="1271" max="1271" width="1.33203125" customWidth="1"/>
    <col min="1272" max="1272" width="7.88671875" customWidth="1"/>
    <col min="1273" max="1273" width="8.33203125" customWidth="1"/>
    <col min="1274" max="1274" width="23.33203125" customWidth="1"/>
    <col min="1275" max="1275" width="21.33203125" customWidth="1"/>
    <col min="1276" max="1276" width="9.33203125" customWidth="1"/>
    <col min="1277" max="1277" width="8" bestFit="1" customWidth="1"/>
    <col min="1278" max="1278" width="15.88671875" customWidth="1"/>
    <col min="1279" max="1306" width="11.44140625" customWidth="1"/>
    <col min="1527" max="1527" width="1.33203125" customWidth="1"/>
    <col min="1528" max="1528" width="7.88671875" customWidth="1"/>
    <col min="1529" max="1529" width="8.33203125" customWidth="1"/>
    <col min="1530" max="1530" width="23.33203125" customWidth="1"/>
    <col min="1531" max="1531" width="21.33203125" customWidth="1"/>
    <col min="1532" max="1532" width="9.33203125" customWidth="1"/>
    <col min="1533" max="1533" width="8" bestFit="1" customWidth="1"/>
    <col min="1534" max="1534" width="15.88671875" customWidth="1"/>
    <col min="1535" max="1562" width="11.44140625" customWidth="1"/>
    <col min="1783" max="1783" width="1.33203125" customWidth="1"/>
    <col min="1784" max="1784" width="7.88671875" customWidth="1"/>
    <col min="1785" max="1785" width="8.33203125" customWidth="1"/>
    <col min="1786" max="1786" width="23.33203125" customWidth="1"/>
    <col min="1787" max="1787" width="21.33203125" customWidth="1"/>
    <col min="1788" max="1788" width="9.33203125" customWidth="1"/>
    <col min="1789" max="1789" width="8" bestFit="1" customWidth="1"/>
    <col min="1790" max="1790" width="15.88671875" customWidth="1"/>
    <col min="1791" max="1818" width="11.44140625" customWidth="1"/>
    <col min="2039" max="2039" width="1.33203125" customWidth="1"/>
    <col min="2040" max="2040" width="7.88671875" customWidth="1"/>
    <col min="2041" max="2041" width="8.33203125" customWidth="1"/>
    <col min="2042" max="2042" width="23.33203125" customWidth="1"/>
    <col min="2043" max="2043" width="21.33203125" customWidth="1"/>
    <col min="2044" max="2044" width="9.33203125" customWidth="1"/>
    <col min="2045" max="2045" width="8" bestFit="1" customWidth="1"/>
    <col min="2046" max="2046" width="15.88671875" customWidth="1"/>
    <col min="2047" max="2074" width="11.44140625" customWidth="1"/>
    <col min="2295" max="2295" width="1.33203125" customWidth="1"/>
    <col min="2296" max="2296" width="7.88671875" customWidth="1"/>
    <col min="2297" max="2297" width="8.33203125" customWidth="1"/>
    <col min="2298" max="2298" width="23.33203125" customWidth="1"/>
    <col min="2299" max="2299" width="21.33203125" customWidth="1"/>
    <col min="2300" max="2300" width="9.33203125" customWidth="1"/>
    <col min="2301" max="2301" width="8" bestFit="1" customWidth="1"/>
    <col min="2302" max="2302" width="15.88671875" customWidth="1"/>
    <col min="2303" max="2330" width="11.44140625" customWidth="1"/>
    <col min="2551" max="2551" width="1.33203125" customWidth="1"/>
    <col min="2552" max="2552" width="7.88671875" customWidth="1"/>
    <col min="2553" max="2553" width="8.33203125" customWidth="1"/>
    <col min="2554" max="2554" width="23.33203125" customWidth="1"/>
    <col min="2555" max="2555" width="21.33203125" customWidth="1"/>
    <col min="2556" max="2556" width="9.33203125" customWidth="1"/>
    <col min="2557" max="2557" width="8" bestFit="1" customWidth="1"/>
    <col min="2558" max="2558" width="15.88671875" customWidth="1"/>
    <col min="2559" max="2586" width="11.44140625" customWidth="1"/>
    <col min="2807" max="2807" width="1.33203125" customWidth="1"/>
    <col min="2808" max="2808" width="7.88671875" customWidth="1"/>
    <col min="2809" max="2809" width="8.33203125" customWidth="1"/>
    <col min="2810" max="2810" width="23.33203125" customWidth="1"/>
    <col min="2811" max="2811" width="21.33203125" customWidth="1"/>
    <col min="2812" max="2812" width="9.33203125" customWidth="1"/>
    <col min="2813" max="2813" width="8" bestFit="1" customWidth="1"/>
    <col min="2814" max="2814" width="15.88671875" customWidth="1"/>
    <col min="2815" max="2842" width="11.44140625" customWidth="1"/>
    <col min="3063" max="3063" width="1.33203125" customWidth="1"/>
    <col min="3064" max="3064" width="7.88671875" customWidth="1"/>
    <col min="3065" max="3065" width="8.33203125" customWidth="1"/>
    <col min="3066" max="3066" width="23.33203125" customWidth="1"/>
    <col min="3067" max="3067" width="21.33203125" customWidth="1"/>
    <col min="3068" max="3068" width="9.33203125" customWidth="1"/>
    <col min="3069" max="3069" width="8" bestFit="1" customWidth="1"/>
    <col min="3070" max="3070" width="15.88671875" customWidth="1"/>
    <col min="3071" max="3098" width="11.44140625" customWidth="1"/>
    <col min="3319" max="3319" width="1.33203125" customWidth="1"/>
    <col min="3320" max="3320" width="7.88671875" customWidth="1"/>
    <col min="3321" max="3321" width="8.33203125" customWidth="1"/>
    <col min="3322" max="3322" width="23.33203125" customWidth="1"/>
    <col min="3323" max="3323" width="21.33203125" customWidth="1"/>
    <col min="3324" max="3324" width="9.33203125" customWidth="1"/>
    <col min="3325" max="3325" width="8" bestFit="1" customWidth="1"/>
    <col min="3326" max="3326" width="15.88671875" customWidth="1"/>
    <col min="3327" max="3354" width="11.44140625" customWidth="1"/>
    <col min="3575" max="3575" width="1.33203125" customWidth="1"/>
    <col min="3576" max="3576" width="7.88671875" customWidth="1"/>
    <col min="3577" max="3577" width="8.33203125" customWidth="1"/>
    <col min="3578" max="3578" width="23.33203125" customWidth="1"/>
    <col min="3579" max="3579" width="21.33203125" customWidth="1"/>
    <col min="3580" max="3580" width="9.33203125" customWidth="1"/>
    <col min="3581" max="3581" width="8" bestFit="1" customWidth="1"/>
    <col min="3582" max="3582" width="15.88671875" customWidth="1"/>
    <col min="3583" max="3610" width="11.44140625" customWidth="1"/>
    <col min="3831" max="3831" width="1.33203125" customWidth="1"/>
    <col min="3832" max="3832" width="7.88671875" customWidth="1"/>
    <col min="3833" max="3833" width="8.33203125" customWidth="1"/>
    <col min="3834" max="3834" width="23.33203125" customWidth="1"/>
    <col min="3835" max="3835" width="21.33203125" customWidth="1"/>
    <col min="3836" max="3836" width="9.33203125" customWidth="1"/>
    <col min="3837" max="3837" width="8" bestFit="1" customWidth="1"/>
    <col min="3838" max="3838" width="15.88671875" customWidth="1"/>
    <col min="3839" max="3866" width="11.44140625" customWidth="1"/>
    <col min="4087" max="4087" width="1.33203125" customWidth="1"/>
    <col min="4088" max="4088" width="7.88671875" customWidth="1"/>
    <col min="4089" max="4089" width="8.33203125" customWidth="1"/>
    <col min="4090" max="4090" width="23.33203125" customWidth="1"/>
    <col min="4091" max="4091" width="21.33203125" customWidth="1"/>
    <col min="4092" max="4092" width="9.33203125" customWidth="1"/>
    <col min="4093" max="4093" width="8" bestFit="1" customWidth="1"/>
    <col min="4094" max="4094" width="15.88671875" customWidth="1"/>
    <col min="4095" max="4122" width="11.44140625" customWidth="1"/>
    <col min="4343" max="4343" width="1.33203125" customWidth="1"/>
    <col min="4344" max="4344" width="7.88671875" customWidth="1"/>
    <col min="4345" max="4345" width="8.33203125" customWidth="1"/>
    <col min="4346" max="4346" width="23.33203125" customWidth="1"/>
    <col min="4347" max="4347" width="21.33203125" customWidth="1"/>
    <col min="4348" max="4348" width="9.33203125" customWidth="1"/>
    <col min="4349" max="4349" width="8" bestFit="1" customWidth="1"/>
    <col min="4350" max="4350" width="15.88671875" customWidth="1"/>
    <col min="4351" max="4378" width="11.44140625" customWidth="1"/>
    <col min="4599" max="4599" width="1.33203125" customWidth="1"/>
    <col min="4600" max="4600" width="7.88671875" customWidth="1"/>
    <col min="4601" max="4601" width="8.33203125" customWidth="1"/>
    <col min="4602" max="4602" width="23.33203125" customWidth="1"/>
    <col min="4603" max="4603" width="21.33203125" customWidth="1"/>
    <col min="4604" max="4604" width="9.33203125" customWidth="1"/>
    <col min="4605" max="4605" width="8" bestFit="1" customWidth="1"/>
    <col min="4606" max="4606" width="15.88671875" customWidth="1"/>
    <col min="4607" max="4634" width="11.44140625" customWidth="1"/>
    <col min="4855" max="4855" width="1.33203125" customWidth="1"/>
    <col min="4856" max="4856" width="7.88671875" customWidth="1"/>
    <col min="4857" max="4857" width="8.33203125" customWidth="1"/>
    <col min="4858" max="4858" width="23.33203125" customWidth="1"/>
    <col min="4859" max="4859" width="21.33203125" customWidth="1"/>
    <col min="4860" max="4860" width="9.33203125" customWidth="1"/>
    <col min="4861" max="4861" width="8" bestFit="1" customWidth="1"/>
    <col min="4862" max="4862" width="15.88671875" customWidth="1"/>
    <col min="4863" max="4890" width="11.44140625" customWidth="1"/>
    <col min="5111" max="5111" width="1.33203125" customWidth="1"/>
    <col min="5112" max="5112" width="7.88671875" customWidth="1"/>
    <col min="5113" max="5113" width="8.33203125" customWidth="1"/>
    <col min="5114" max="5114" width="23.33203125" customWidth="1"/>
    <col min="5115" max="5115" width="21.33203125" customWidth="1"/>
    <col min="5116" max="5116" width="9.33203125" customWidth="1"/>
    <col min="5117" max="5117" width="8" bestFit="1" customWidth="1"/>
    <col min="5118" max="5118" width="15.88671875" customWidth="1"/>
    <col min="5119" max="5146" width="11.44140625" customWidth="1"/>
    <col min="5367" max="5367" width="1.33203125" customWidth="1"/>
    <col min="5368" max="5368" width="7.88671875" customWidth="1"/>
    <col min="5369" max="5369" width="8.33203125" customWidth="1"/>
    <col min="5370" max="5370" width="23.33203125" customWidth="1"/>
    <col min="5371" max="5371" width="21.33203125" customWidth="1"/>
    <col min="5372" max="5372" width="9.33203125" customWidth="1"/>
    <col min="5373" max="5373" width="8" bestFit="1" customWidth="1"/>
    <col min="5374" max="5374" width="15.88671875" customWidth="1"/>
    <col min="5375" max="5402" width="11.44140625" customWidth="1"/>
    <col min="5623" max="5623" width="1.33203125" customWidth="1"/>
    <col min="5624" max="5624" width="7.88671875" customWidth="1"/>
    <col min="5625" max="5625" width="8.33203125" customWidth="1"/>
    <col min="5626" max="5626" width="23.33203125" customWidth="1"/>
    <col min="5627" max="5627" width="21.33203125" customWidth="1"/>
    <col min="5628" max="5628" width="9.33203125" customWidth="1"/>
    <col min="5629" max="5629" width="8" bestFit="1" customWidth="1"/>
    <col min="5630" max="5630" width="15.88671875" customWidth="1"/>
    <col min="5631" max="5658" width="11.44140625" customWidth="1"/>
    <col min="5879" max="5879" width="1.33203125" customWidth="1"/>
    <col min="5880" max="5880" width="7.88671875" customWidth="1"/>
    <col min="5881" max="5881" width="8.33203125" customWidth="1"/>
    <col min="5882" max="5882" width="23.33203125" customWidth="1"/>
    <col min="5883" max="5883" width="21.33203125" customWidth="1"/>
    <col min="5884" max="5884" width="9.33203125" customWidth="1"/>
    <col min="5885" max="5885" width="8" bestFit="1" customWidth="1"/>
    <col min="5886" max="5886" width="15.88671875" customWidth="1"/>
    <col min="5887" max="5914" width="11.44140625" customWidth="1"/>
    <col min="6135" max="6135" width="1.33203125" customWidth="1"/>
    <col min="6136" max="6136" width="7.88671875" customWidth="1"/>
    <col min="6137" max="6137" width="8.33203125" customWidth="1"/>
    <col min="6138" max="6138" width="23.33203125" customWidth="1"/>
    <col min="6139" max="6139" width="21.33203125" customWidth="1"/>
    <col min="6140" max="6140" width="9.33203125" customWidth="1"/>
    <col min="6141" max="6141" width="8" bestFit="1" customWidth="1"/>
    <col min="6142" max="6142" width="15.88671875" customWidth="1"/>
    <col min="6143" max="6170" width="11.44140625" customWidth="1"/>
    <col min="6391" max="6391" width="1.33203125" customWidth="1"/>
    <col min="6392" max="6392" width="7.88671875" customWidth="1"/>
    <col min="6393" max="6393" width="8.33203125" customWidth="1"/>
    <col min="6394" max="6394" width="23.33203125" customWidth="1"/>
    <col min="6395" max="6395" width="21.33203125" customWidth="1"/>
    <col min="6396" max="6396" width="9.33203125" customWidth="1"/>
    <col min="6397" max="6397" width="8" bestFit="1" customWidth="1"/>
    <col min="6398" max="6398" width="15.88671875" customWidth="1"/>
    <col min="6399" max="6426" width="11.44140625" customWidth="1"/>
    <col min="6647" max="6647" width="1.33203125" customWidth="1"/>
    <col min="6648" max="6648" width="7.88671875" customWidth="1"/>
    <col min="6649" max="6649" width="8.33203125" customWidth="1"/>
    <col min="6650" max="6650" width="23.33203125" customWidth="1"/>
    <col min="6651" max="6651" width="21.33203125" customWidth="1"/>
    <col min="6652" max="6652" width="9.33203125" customWidth="1"/>
    <col min="6653" max="6653" width="8" bestFit="1" customWidth="1"/>
    <col min="6654" max="6654" width="15.88671875" customWidth="1"/>
    <col min="6655" max="6682" width="11.44140625" customWidth="1"/>
    <col min="6903" max="6903" width="1.33203125" customWidth="1"/>
    <col min="6904" max="6904" width="7.88671875" customWidth="1"/>
    <col min="6905" max="6905" width="8.33203125" customWidth="1"/>
    <col min="6906" max="6906" width="23.33203125" customWidth="1"/>
    <col min="6907" max="6907" width="21.33203125" customWidth="1"/>
    <col min="6908" max="6908" width="9.33203125" customWidth="1"/>
    <col min="6909" max="6909" width="8" bestFit="1" customWidth="1"/>
    <col min="6910" max="6910" width="15.88671875" customWidth="1"/>
    <col min="6911" max="6938" width="11.44140625" customWidth="1"/>
    <col min="7159" max="7159" width="1.33203125" customWidth="1"/>
    <col min="7160" max="7160" width="7.88671875" customWidth="1"/>
    <col min="7161" max="7161" width="8.33203125" customWidth="1"/>
    <col min="7162" max="7162" width="23.33203125" customWidth="1"/>
    <col min="7163" max="7163" width="21.33203125" customWidth="1"/>
    <col min="7164" max="7164" width="9.33203125" customWidth="1"/>
    <col min="7165" max="7165" width="8" bestFit="1" customWidth="1"/>
    <col min="7166" max="7166" width="15.88671875" customWidth="1"/>
    <col min="7167" max="7194" width="11.44140625" customWidth="1"/>
    <col min="7415" max="7415" width="1.33203125" customWidth="1"/>
    <col min="7416" max="7416" width="7.88671875" customWidth="1"/>
    <col min="7417" max="7417" width="8.33203125" customWidth="1"/>
    <col min="7418" max="7418" width="23.33203125" customWidth="1"/>
    <col min="7419" max="7419" width="21.33203125" customWidth="1"/>
    <col min="7420" max="7420" width="9.33203125" customWidth="1"/>
    <col min="7421" max="7421" width="8" bestFit="1" customWidth="1"/>
    <col min="7422" max="7422" width="15.88671875" customWidth="1"/>
    <col min="7423" max="7450" width="11.44140625" customWidth="1"/>
    <col min="7671" max="7671" width="1.33203125" customWidth="1"/>
    <col min="7672" max="7672" width="7.88671875" customWidth="1"/>
    <col min="7673" max="7673" width="8.33203125" customWidth="1"/>
    <col min="7674" max="7674" width="23.33203125" customWidth="1"/>
    <col min="7675" max="7675" width="21.33203125" customWidth="1"/>
    <col min="7676" max="7676" width="9.33203125" customWidth="1"/>
    <col min="7677" max="7677" width="8" bestFit="1" customWidth="1"/>
    <col min="7678" max="7678" width="15.88671875" customWidth="1"/>
    <col min="7679" max="7706" width="11.44140625" customWidth="1"/>
    <col min="7927" max="7927" width="1.33203125" customWidth="1"/>
    <col min="7928" max="7928" width="7.88671875" customWidth="1"/>
    <col min="7929" max="7929" width="8.33203125" customWidth="1"/>
    <col min="7930" max="7930" width="23.33203125" customWidth="1"/>
    <col min="7931" max="7931" width="21.33203125" customWidth="1"/>
    <col min="7932" max="7932" width="9.33203125" customWidth="1"/>
    <col min="7933" max="7933" width="8" bestFit="1" customWidth="1"/>
    <col min="7934" max="7934" width="15.88671875" customWidth="1"/>
    <col min="7935" max="7962" width="11.44140625" customWidth="1"/>
    <col min="8183" max="8183" width="1.33203125" customWidth="1"/>
    <col min="8184" max="8184" width="7.88671875" customWidth="1"/>
    <col min="8185" max="8185" width="8.33203125" customWidth="1"/>
    <col min="8186" max="8186" width="23.33203125" customWidth="1"/>
    <col min="8187" max="8187" width="21.33203125" customWidth="1"/>
    <col min="8188" max="8188" width="9.33203125" customWidth="1"/>
    <col min="8189" max="8189" width="8" bestFit="1" customWidth="1"/>
    <col min="8190" max="8190" width="15.88671875" customWidth="1"/>
    <col min="8191" max="8218" width="11.44140625" customWidth="1"/>
    <col min="8439" max="8439" width="1.33203125" customWidth="1"/>
    <col min="8440" max="8440" width="7.88671875" customWidth="1"/>
    <col min="8441" max="8441" width="8.33203125" customWidth="1"/>
    <col min="8442" max="8442" width="23.33203125" customWidth="1"/>
    <col min="8443" max="8443" width="21.33203125" customWidth="1"/>
    <col min="8444" max="8444" width="9.33203125" customWidth="1"/>
    <col min="8445" max="8445" width="8" bestFit="1" customWidth="1"/>
    <col min="8446" max="8446" width="15.88671875" customWidth="1"/>
    <col min="8447" max="8474" width="11.44140625" customWidth="1"/>
    <col min="8695" max="8695" width="1.33203125" customWidth="1"/>
    <col min="8696" max="8696" width="7.88671875" customWidth="1"/>
    <col min="8697" max="8697" width="8.33203125" customWidth="1"/>
    <col min="8698" max="8698" width="23.33203125" customWidth="1"/>
    <col min="8699" max="8699" width="21.33203125" customWidth="1"/>
    <col min="8700" max="8700" width="9.33203125" customWidth="1"/>
    <col min="8701" max="8701" width="8" bestFit="1" customWidth="1"/>
    <col min="8702" max="8702" width="15.88671875" customWidth="1"/>
    <col min="8703" max="8730" width="11.44140625" customWidth="1"/>
    <col min="8951" max="8951" width="1.33203125" customWidth="1"/>
    <col min="8952" max="8952" width="7.88671875" customWidth="1"/>
    <col min="8953" max="8953" width="8.33203125" customWidth="1"/>
    <col min="8954" max="8954" width="23.33203125" customWidth="1"/>
    <col min="8955" max="8955" width="21.33203125" customWidth="1"/>
    <col min="8956" max="8956" width="9.33203125" customWidth="1"/>
    <col min="8957" max="8957" width="8" bestFit="1" customWidth="1"/>
    <col min="8958" max="8958" width="15.88671875" customWidth="1"/>
    <col min="8959" max="8986" width="11.44140625" customWidth="1"/>
    <col min="9207" max="9207" width="1.33203125" customWidth="1"/>
    <col min="9208" max="9208" width="7.88671875" customWidth="1"/>
    <col min="9209" max="9209" width="8.33203125" customWidth="1"/>
    <col min="9210" max="9210" width="23.33203125" customWidth="1"/>
    <col min="9211" max="9211" width="21.33203125" customWidth="1"/>
    <col min="9212" max="9212" width="9.33203125" customWidth="1"/>
    <col min="9213" max="9213" width="8" bestFit="1" customWidth="1"/>
    <col min="9214" max="9214" width="15.88671875" customWidth="1"/>
    <col min="9215" max="9242" width="11.44140625" customWidth="1"/>
    <col min="9463" max="9463" width="1.33203125" customWidth="1"/>
    <col min="9464" max="9464" width="7.88671875" customWidth="1"/>
    <col min="9465" max="9465" width="8.33203125" customWidth="1"/>
    <col min="9466" max="9466" width="23.33203125" customWidth="1"/>
    <col min="9467" max="9467" width="21.33203125" customWidth="1"/>
    <col min="9468" max="9468" width="9.33203125" customWidth="1"/>
    <col min="9469" max="9469" width="8" bestFit="1" customWidth="1"/>
    <col min="9470" max="9470" width="15.88671875" customWidth="1"/>
    <col min="9471" max="9498" width="11.44140625" customWidth="1"/>
    <col min="9719" max="9719" width="1.33203125" customWidth="1"/>
    <col min="9720" max="9720" width="7.88671875" customWidth="1"/>
    <col min="9721" max="9721" width="8.33203125" customWidth="1"/>
    <col min="9722" max="9722" width="23.33203125" customWidth="1"/>
    <col min="9723" max="9723" width="21.33203125" customWidth="1"/>
    <col min="9724" max="9724" width="9.33203125" customWidth="1"/>
    <col min="9725" max="9725" width="8" bestFit="1" customWidth="1"/>
    <col min="9726" max="9726" width="15.88671875" customWidth="1"/>
    <col min="9727" max="9754" width="11.44140625" customWidth="1"/>
    <col min="9975" max="9975" width="1.33203125" customWidth="1"/>
    <col min="9976" max="9976" width="7.88671875" customWidth="1"/>
    <col min="9977" max="9977" width="8.33203125" customWidth="1"/>
    <col min="9978" max="9978" width="23.33203125" customWidth="1"/>
    <col min="9979" max="9979" width="21.33203125" customWidth="1"/>
    <col min="9980" max="9980" width="9.33203125" customWidth="1"/>
    <col min="9981" max="9981" width="8" bestFit="1" customWidth="1"/>
    <col min="9982" max="9982" width="15.88671875" customWidth="1"/>
    <col min="9983" max="10010" width="11.44140625" customWidth="1"/>
    <col min="10231" max="10231" width="1.33203125" customWidth="1"/>
    <col min="10232" max="10232" width="7.88671875" customWidth="1"/>
    <col min="10233" max="10233" width="8.33203125" customWidth="1"/>
    <col min="10234" max="10234" width="23.33203125" customWidth="1"/>
    <col min="10235" max="10235" width="21.33203125" customWidth="1"/>
    <col min="10236" max="10236" width="9.33203125" customWidth="1"/>
    <col min="10237" max="10237" width="8" bestFit="1" customWidth="1"/>
    <col min="10238" max="10238" width="15.88671875" customWidth="1"/>
    <col min="10239" max="10266" width="11.44140625" customWidth="1"/>
    <col min="10487" max="10487" width="1.33203125" customWidth="1"/>
    <col min="10488" max="10488" width="7.88671875" customWidth="1"/>
    <col min="10489" max="10489" width="8.33203125" customWidth="1"/>
    <col min="10490" max="10490" width="23.33203125" customWidth="1"/>
    <col min="10491" max="10491" width="21.33203125" customWidth="1"/>
    <col min="10492" max="10492" width="9.33203125" customWidth="1"/>
    <col min="10493" max="10493" width="8" bestFit="1" customWidth="1"/>
    <col min="10494" max="10494" width="15.88671875" customWidth="1"/>
    <col min="10495" max="10522" width="11.44140625" customWidth="1"/>
    <col min="10743" max="10743" width="1.33203125" customWidth="1"/>
    <col min="10744" max="10744" width="7.88671875" customWidth="1"/>
    <col min="10745" max="10745" width="8.33203125" customWidth="1"/>
    <col min="10746" max="10746" width="23.33203125" customWidth="1"/>
    <col min="10747" max="10747" width="21.33203125" customWidth="1"/>
    <col min="10748" max="10748" width="9.33203125" customWidth="1"/>
    <col min="10749" max="10749" width="8" bestFit="1" customWidth="1"/>
    <col min="10750" max="10750" width="15.88671875" customWidth="1"/>
    <col min="10751" max="10778" width="11.44140625" customWidth="1"/>
    <col min="10999" max="10999" width="1.33203125" customWidth="1"/>
    <col min="11000" max="11000" width="7.88671875" customWidth="1"/>
    <col min="11001" max="11001" width="8.33203125" customWidth="1"/>
    <col min="11002" max="11002" width="23.33203125" customWidth="1"/>
    <col min="11003" max="11003" width="21.33203125" customWidth="1"/>
    <col min="11004" max="11004" width="9.33203125" customWidth="1"/>
    <col min="11005" max="11005" width="8" bestFit="1" customWidth="1"/>
    <col min="11006" max="11006" width="15.88671875" customWidth="1"/>
    <col min="11007" max="11034" width="11.44140625" customWidth="1"/>
    <col min="11255" max="11255" width="1.33203125" customWidth="1"/>
    <col min="11256" max="11256" width="7.88671875" customWidth="1"/>
    <col min="11257" max="11257" width="8.33203125" customWidth="1"/>
    <col min="11258" max="11258" width="23.33203125" customWidth="1"/>
    <col min="11259" max="11259" width="21.33203125" customWidth="1"/>
    <col min="11260" max="11260" width="9.33203125" customWidth="1"/>
    <col min="11261" max="11261" width="8" bestFit="1" customWidth="1"/>
    <col min="11262" max="11262" width="15.88671875" customWidth="1"/>
    <col min="11263" max="11290" width="11.44140625" customWidth="1"/>
    <col min="11511" max="11511" width="1.33203125" customWidth="1"/>
    <col min="11512" max="11512" width="7.88671875" customWidth="1"/>
    <col min="11513" max="11513" width="8.33203125" customWidth="1"/>
    <col min="11514" max="11514" width="23.33203125" customWidth="1"/>
    <col min="11515" max="11515" width="21.33203125" customWidth="1"/>
    <col min="11516" max="11516" width="9.33203125" customWidth="1"/>
    <col min="11517" max="11517" width="8" bestFit="1" customWidth="1"/>
    <col min="11518" max="11518" width="15.88671875" customWidth="1"/>
    <col min="11519" max="11546" width="11.44140625" customWidth="1"/>
    <col min="11767" max="11767" width="1.33203125" customWidth="1"/>
    <col min="11768" max="11768" width="7.88671875" customWidth="1"/>
    <col min="11769" max="11769" width="8.33203125" customWidth="1"/>
    <col min="11770" max="11770" width="23.33203125" customWidth="1"/>
    <col min="11771" max="11771" width="21.33203125" customWidth="1"/>
    <col min="11772" max="11772" width="9.33203125" customWidth="1"/>
    <col min="11773" max="11773" width="8" bestFit="1" customWidth="1"/>
    <col min="11774" max="11774" width="15.88671875" customWidth="1"/>
    <col min="11775" max="11802" width="11.44140625" customWidth="1"/>
    <col min="12023" max="12023" width="1.33203125" customWidth="1"/>
    <col min="12024" max="12024" width="7.88671875" customWidth="1"/>
    <col min="12025" max="12025" width="8.33203125" customWidth="1"/>
    <col min="12026" max="12026" width="23.33203125" customWidth="1"/>
    <col min="12027" max="12027" width="21.33203125" customWidth="1"/>
    <col min="12028" max="12028" width="9.33203125" customWidth="1"/>
    <col min="12029" max="12029" width="8" bestFit="1" customWidth="1"/>
    <col min="12030" max="12030" width="15.88671875" customWidth="1"/>
    <col min="12031" max="12058" width="11.44140625" customWidth="1"/>
    <col min="12279" max="12279" width="1.33203125" customWidth="1"/>
    <col min="12280" max="12280" width="7.88671875" customWidth="1"/>
    <col min="12281" max="12281" width="8.33203125" customWidth="1"/>
    <col min="12282" max="12282" width="23.33203125" customWidth="1"/>
    <col min="12283" max="12283" width="21.33203125" customWidth="1"/>
    <col min="12284" max="12284" width="9.33203125" customWidth="1"/>
    <col min="12285" max="12285" width="8" bestFit="1" customWidth="1"/>
    <col min="12286" max="12286" width="15.88671875" customWidth="1"/>
    <col min="12287" max="12314" width="11.44140625" customWidth="1"/>
    <col min="12535" max="12535" width="1.33203125" customWidth="1"/>
    <col min="12536" max="12536" width="7.88671875" customWidth="1"/>
    <col min="12537" max="12537" width="8.33203125" customWidth="1"/>
    <col min="12538" max="12538" width="23.33203125" customWidth="1"/>
    <col min="12539" max="12539" width="21.33203125" customWidth="1"/>
    <col min="12540" max="12540" width="9.33203125" customWidth="1"/>
    <col min="12541" max="12541" width="8" bestFit="1" customWidth="1"/>
    <col min="12542" max="12542" width="15.88671875" customWidth="1"/>
    <col min="12543" max="12570" width="11.44140625" customWidth="1"/>
    <col min="12791" max="12791" width="1.33203125" customWidth="1"/>
    <col min="12792" max="12792" width="7.88671875" customWidth="1"/>
    <col min="12793" max="12793" width="8.33203125" customWidth="1"/>
    <col min="12794" max="12794" width="23.33203125" customWidth="1"/>
    <col min="12795" max="12795" width="21.33203125" customWidth="1"/>
    <col min="12796" max="12796" width="9.33203125" customWidth="1"/>
    <col min="12797" max="12797" width="8" bestFit="1" customWidth="1"/>
    <col min="12798" max="12798" width="15.88671875" customWidth="1"/>
    <col min="12799" max="12826" width="11.44140625" customWidth="1"/>
    <col min="13047" max="13047" width="1.33203125" customWidth="1"/>
    <col min="13048" max="13048" width="7.88671875" customWidth="1"/>
    <col min="13049" max="13049" width="8.33203125" customWidth="1"/>
    <col min="13050" max="13050" width="23.33203125" customWidth="1"/>
    <col min="13051" max="13051" width="21.33203125" customWidth="1"/>
    <col min="13052" max="13052" width="9.33203125" customWidth="1"/>
    <col min="13053" max="13053" width="8" bestFit="1" customWidth="1"/>
    <col min="13054" max="13054" width="15.88671875" customWidth="1"/>
    <col min="13055" max="13082" width="11.44140625" customWidth="1"/>
    <col min="13303" max="13303" width="1.33203125" customWidth="1"/>
    <col min="13304" max="13304" width="7.88671875" customWidth="1"/>
    <col min="13305" max="13305" width="8.33203125" customWidth="1"/>
    <col min="13306" max="13306" width="23.33203125" customWidth="1"/>
    <col min="13307" max="13307" width="21.33203125" customWidth="1"/>
    <col min="13308" max="13308" width="9.33203125" customWidth="1"/>
    <col min="13309" max="13309" width="8" bestFit="1" customWidth="1"/>
    <col min="13310" max="13310" width="15.88671875" customWidth="1"/>
    <col min="13311" max="13338" width="11.44140625" customWidth="1"/>
    <col min="13559" max="13559" width="1.33203125" customWidth="1"/>
    <col min="13560" max="13560" width="7.88671875" customWidth="1"/>
    <col min="13561" max="13561" width="8.33203125" customWidth="1"/>
    <col min="13562" max="13562" width="23.33203125" customWidth="1"/>
    <col min="13563" max="13563" width="21.33203125" customWidth="1"/>
    <col min="13564" max="13564" width="9.33203125" customWidth="1"/>
    <col min="13565" max="13565" width="8" bestFit="1" customWidth="1"/>
    <col min="13566" max="13566" width="15.88671875" customWidth="1"/>
    <col min="13567" max="13594" width="11.44140625" customWidth="1"/>
    <col min="13815" max="13815" width="1.33203125" customWidth="1"/>
    <col min="13816" max="13816" width="7.88671875" customWidth="1"/>
    <col min="13817" max="13817" width="8.33203125" customWidth="1"/>
    <col min="13818" max="13818" width="23.33203125" customWidth="1"/>
    <col min="13819" max="13819" width="21.33203125" customWidth="1"/>
    <col min="13820" max="13820" width="9.33203125" customWidth="1"/>
    <col min="13821" max="13821" width="8" bestFit="1" customWidth="1"/>
    <col min="13822" max="13822" width="15.88671875" customWidth="1"/>
    <col min="13823" max="13850" width="11.44140625" customWidth="1"/>
    <col min="14071" max="14071" width="1.33203125" customWidth="1"/>
    <col min="14072" max="14072" width="7.88671875" customWidth="1"/>
    <col min="14073" max="14073" width="8.33203125" customWidth="1"/>
    <col min="14074" max="14074" width="23.33203125" customWidth="1"/>
    <col min="14075" max="14075" width="21.33203125" customWidth="1"/>
    <col min="14076" max="14076" width="9.33203125" customWidth="1"/>
    <col min="14077" max="14077" width="8" bestFit="1" customWidth="1"/>
    <col min="14078" max="14078" width="15.88671875" customWidth="1"/>
    <col min="14079" max="14106" width="11.44140625" customWidth="1"/>
    <col min="14327" max="14327" width="1.33203125" customWidth="1"/>
    <col min="14328" max="14328" width="7.88671875" customWidth="1"/>
    <col min="14329" max="14329" width="8.33203125" customWidth="1"/>
    <col min="14330" max="14330" width="23.33203125" customWidth="1"/>
    <col min="14331" max="14331" width="21.33203125" customWidth="1"/>
    <col min="14332" max="14332" width="9.33203125" customWidth="1"/>
    <col min="14333" max="14333" width="8" bestFit="1" customWidth="1"/>
    <col min="14334" max="14334" width="15.88671875" customWidth="1"/>
    <col min="14335" max="14362" width="11.44140625" customWidth="1"/>
    <col min="14583" max="14583" width="1.33203125" customWidth="1"/>
    <col min="14584" max="14584" width="7.88671875" customWidth="1"/>
    <col min="14585" max="14585" width="8.33203125" customWidth="1"/>
    <col min="14586" max="14586" width="23.33203125" customWidth="1"/>
    <col min="14587" max="14587" width="21.33203125" customWidth="1"/>
    <col min="14588" max="14588" width="9.33203125" customWidth="1"/>
    <col min="14589" max="14589" width="8" bestFit="1" customWidth="1"/>
    <col min="14590" max="14590" width="15.88671875" customWidth="1"/>
    <col min="14591" max="14618" width="11.44140625" customWidth="1"/>
    <col min="14839" max="14839" width="1.33203125" customWidth="1"/>
    <col min="14840" max="14840" width="7.88671875" customWidth="1"/>
    <col min="14841" max="14841" width="8.33203125" customWidth="1"/>
    <col min="14842" max="14842" width="23.33203125" customWidth="1"/>
    <col min="14843" max="14843" width="21.33203125" customWidth="1"/>
    <col min="14844" max="14844" width="9.33203125" customWidth="1"/>
    <col min="14845" max="14845" width="8" bestFit="1" customWidth="1"/>
    <col min="14846" max="14846" width="15.88671875" customWidth="1"/>
    <col min="14847" max="14874" width="11.44140625" customWidth="1"/>
    <col min="15095" max="15095" width="1.33203125" customWidth="1"/>
    <col min="15096" max="15096" width="7.88671875" customWidth="1"/>
    <col min="15097" max="15097" width="8.33203125" customWidth="1"/>
    <col min="15098" max="15098" width="23.33203125" customWidth="1"/>
    <col min="15099" max="15099" width="21.33203125" customWidth="1"/>
    <col min="15100" max="15100" width="9.33203125" customWidth="1"/>
    <col min="15101" max="15101" width="8" bestFit="1" customWidth="1"/>
    <col min="15102" max="15102" width="15.88671875" customWidth="1"/>
    <col min="15103" max="15130" width="11.44140625" customWidth="1"/>
    <col min="15351" max="15351" width="1.33203125" customWidth="1"/>
    <col min="15352" max="15352" width="7.88671875" customWidth="1"/>
    <col min="15353" max="15353" width="8.33203125" customWidth="1"/>
    <col min="15354" max="15354" width="23.33203125" customWidth="1"/>
    <col min="15355" max="15355" width="21.33203125" customWidth="1"/>
    <col min="15356" max="15356" width="9.33203125" customWidth="1"/>
    <col min="15357" max="15357" width="8" bestFit="1" customWidth="1"/>
    <col min="15358" max="15358" width="15.88671875" customWidth="1"/>
    <col min="15359" max="15386" width="11.44140625" customWidth="1"/>
    <col min="15607" max="15607" width="1.33203125" customWidth="1"/>
    <col min="15608" max="15608" width="7.88671875" customWidth="1"/>
    <col min="15609" max="15609" width="8.33203125" customWidth="1"/>
    <col min="15610" max="15610" width="23.33203125" customWidth="1"/>
    <col min="15611" max="15611" width="21.33203125" customWidth="1"/>
    <col min="15612" max="15612" width="9.33203125" customWidth="1"/>
    <col min="15613" max="15613" width="8" bestFit="1" customWidth="1"/>
    <col min="15614" max="15614" width="15.88671875" customWidth="1"/>
    <col min="15615" max="15642" width="11.44140625" customWidth="1"/>
    <col min="15863" max="15863" width="1.33203125" customWidth="1"/>
    <col min="15864" max="15864" width="7.88671875" customWidth="1"/>
    <col min="15865" max="15865" width="8.33203125" customWidth="1"/>
    <col min="15866" max="15866" width="23.33203125" customWidth="1"/>
    <col min="15867" max="15867" width="21.33203125" customWidth="1"/>
    <col min="15868" max="15868" width="9.33203125" customWidth="1"/>
    <col min="15869" max="15869" width="8" bestFit="1" customWidth="1"/>
    <col min="15870" max="15870" width="15.88671875" customWidth="1"/>
    <col min="15871" max="15898" width="11.44140625" customWidth="1"/>
    <col min="16119" max="16119" width="1.33203125" customWidth="1"/>
    <col min="16120" max="16120" width="7.88671875" customWidth="1"/>
    <col min="16121" max="16121" width="8.33203125" customWidth="1"/>
    <col min="16122" max="16122" width="23.33203125" customWidth="1"/>
    <col min="16123" max="16123" width="21.33203125" customWidth="1"/>
    <col min="16124" max="16124" width="9.33203125" customWidth="1"/>
    <col min="16125" max="16125" width="8" bestFit="1" customWidth="1"/>
    <col min="16126" max="16126" width="15.88671875" customWidth="1"/>
    <col min="16127" max="16154" width="11.44140625" customWidth="1"/>
  </cols>
  <sheetData>
    <row r="1" spans="1:45" ht="27" customHeight="1" thickBot="1" x14ac:dyDescent="0.3">
      <c r="A1" s="135"/>
      <c r="B1" s="178"/>
      <c r="C1" s="179" t="s">
        <v>137</v>
      </c>
      <c r="D1" s="180"/>
      <c r="E1" s="181"/>
      <c r="F1" s="182"/>
      <c r="G1" s="182"/>
      <c r="H1" s="183"/>
      <c r="I1" s="1008"/>
      <c r="J1" s="1009"/>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Q1" s="1015"/>
      <c r="AR1" s="1015"/>
    </row>
    <row r="2" spans="1:45" ht="27" customHeight="1" thickBot="1" x14ac:dyDescent="0.25">
      <c r="A2" s="187"/>
      <c r="B2" s="188"/>
      <c r="C2" s="276" t="s">
        <v>112</v>
      </c>
      <c r="D2" s="189" t="s">
        <v>138</v>
      </c>
      <c r="E2" s="877" t="s">
        <v>113</v>
      </c>
      <c r="F2" s="189" t="s">
        <v>139</v>
      </c>
      <c r="G2" s="189" t="s">
        <v>140</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388"/>
      <c r="AM2" s="388"/>
      <c r="AN2" s="388"/>
      <c r="AO2" s="388"/>
      <c r="AQ2" s="388"/>
      <c r="AR2" s="388"/>
      <c r="AS2" s="388"/>
    </row>
    <row r="3" spans="1:45" ht="27" customHeight="1" x14ac:dyDescent="0.2">
      <c r="A3" s="190"/>
      <c r="B3" s="878"/>
      <c r="C3" s="822" t="s">
        <v>141</v>
      </c>
      <c r="D3" s="879" t="s">
        <v>142</v>
      </c>
      <c r="E3" s="720" t="s">
        <v>124</v>
      </c>
      <c r="F3" s="721" t="s">
        <v>75</v>
      </c>
      <c r="G3" s="721">
        <v>2</v>
      </c>
      <c r="H3" s="516">
        <v>135.26288775239803</v>
      </c>
      <c r="I3" s="323">
        <v>135.26288775239803</v>
      </c>
      <c r="J3" s="323">
        <v>135.26288775239803</v>
      </c>
      <c r="K3" s="323">
        <v>135.26288775239803</v>
      </c>
      <c r="L3" s="477">
        <v>135.26288775239803</v>
      </c>
      <c r="M3" s="477">
        <v>135.26288775239803</v>
      </c>
      <c r="N3" s="477">
        <v>135.26288775239803</v>
      </c>
      <c r="O3" s="477">
        <v>135.26288775239803</v>
      </c>
      <c r="P3" s="477">
        <v>135.26288775239803</v>
      </c>
      <c r="Q3" s="477">
        <v>135.26288775239803</v>
      </c>
      <c r="R3" s="477">
        <v>135.26288775239803</v>
      </c>
      <c r="S3" s="477">
        <v>135.26288775239803</v>
      </c>
      <c r="T3" s="477">
        <v>135.26288775239803</v>
      </c>
      <c r="U3" s="477">
        <v>135.26288775239803</v>
      </c>
      <c r="V3" s="477">
        <v>135.26288775239803</v>
      </c>
      <c r="W3" s="477">
        <v>135.26288775239803</v>
      </c>
      <c r="X3" s="477">
        <v>135.26288775239803</v>
      </c>
      <c r="Y3" s="477">
        <v>135.26288775239803</v>
      </c>
      <c r="Z3" s="477">
        <v>135.26288775239803</v>
      </c>
      <c r="AA3" s="477">
        <v>135.26288775239803</v>
      </c>
      <c r="AB3" s="477">
        <v>135.26288775239803</v>
      </c>
      <c r="AC3" s="477">
        <v>135.26288775239803</v>
      </c>
      <c r="AD3" s="477">
        <v>135.26288775239803</v>
      </c>
      <c r="AE3" s="477">
        <v>135.26288775239803</v>
      </c>
      <c r="AF3" s="477">
        <v>135.26288775239803</v>
      </c>
      <c r="AG3" s="477">
        <v>135.26288775239803</v>
      </c>
      <c r="AH3" s="477">
        <v>135.26288775239803</v>
      </c>
      <c r="AI3" s="477">
        <v>135.26288775239803</v>
      </c>
      <c r="AJ3" s="478">
        <v>135.26288775239803</v>
      </c>
      <c r="AL3" s="712"/>
      <c r="AM3" s="151"/>
      <c r="AN3" s="393"/>
      <c r="AO3" s="391"/>
      <c r="AR3" s="387"/>
    </row>
    <row r="4" spans="1:45" ht="27" customHeight="1" x14ac:dyDescent="0.2">
      <c r="A4" s="191"/>
      <c r="B4" s="1010" t="s">
        <v>143</v>
      </c>
      <c r="C4" s="880" t="s">
        <v>144</v>
      </c>
      <c r="D4" s="881" t="s">
        <v>145</v>
      </c>
      <c r="E4" s="882" t="s">
        <v>146</v>
      </c>
      <c r="F4" s="724" t="s">
        <v>75</v>
      </c>
      <c r="G4" s="724">
        <v>2</v>
      </c>
      <c r="H4" s="518">
        <f t="shared" ref="H4:AJ4" si="0">SUM(H5:H6)</f>
        <v>0</v>
      </c>
      <c r="I4" s="322">
        <f t="shared" si="0"/>
        <v>0</v>
      </c>
      <c r="J4" s="322">
        <f t="shared" si="0"/>
        <v>0</v>
      </c>
      <c r="K4" s="322">
        <f t="shared" si="0"/>
        <v>0</v>
      </c>
      <c r="L4" s="475">
        <f t="shared" si="0"/>
        <v>0</v>
      </c>
      <c r="M4" s="475">
        <f t="shared" si="0"/>
        <v>0</v>
      </c>
      <c r="N4" s="475">
        <f t="shared" si="0"/>
        <v>0</v>
      </c>
      <c r="O4" s="475">
        <f t="shared" si="0"/>
        <v>0</v>
      </c>
      <c r="P4" s="475">
        <f t="shared" si="0"/>
        <v>0</v>
      </c>
      <c r="Q4" s="475">
        <f t="shared" si="0"/>
        <v>0</v>
      </c>
      <c r="R4" s="475">
        <f t="shared" si="0"/>
        <v>0</v>
      </c>
      <c r="S4" s="475">
        <f t="shared" si="0"/>
        <v>0</v>
      </c>
      <c r="T4" s="475">
        <f t="shared" si="0"/>
        <v>0</v>
      </c>
      <c r="U4" s="475">
        <f t="shared" si="0"/>
        <v>0</v>
      </c>
      <c r="V4" s="475">
        <f t="shared" si="0"/>
        <v>0</v>
      </c>
      <c r="W4" s="475">
        <f t="shared" si="0"/>
        <v>0</v>
      </c>
      <c r="X4" s="475">
        <f t="shared" si="0"/>
        <v>0</v>
      </c>
      <c r="Y4" s="475">
        <f t="shared" si="0"/>
        <v>0</v>
      </c>
      <c r="Z4" s="475">
        <f t="shared" si="0"/>
        <v>0</v>
      </c>
      <c r="AA4" s="475">
        <f t="shared" si="0"/>
        <v>0</v>
      </c>
      <c r="AB4" s="475">
        <f t="shared" si="0"/>
        <v>0</v>
      </c>
      <c r="AC4" s="475">
        <f t="shared" si="0"/>
        <v>0</v>
      </c>
      <c r="AD4" s="475">
        <f t="shared" si="0"/>
        <v>0</v>
      </c>
      <c r="AE4" s="475">
        <f t="shared" si="0"/>
        <v>0</v>
      </c>
      <c r="AF4" s="475">
        <f t="shared" si="0"/>
        <v>0</v>
      </c>
      <c r="AG4" s="475">
        <f t="shared" si="0"/>
        <v>0</v>
      </c>
      <c r="AH4" s="475">
        <f t="shared" si="0"/>
        <v>0</v>
      </c>
      <c r="AI4" s="475">
        <f t="shared" si="0"/>
        <v>0</v>
      </c>
      <c r="AJ4" s="725">
        <f t="shared" si="0"/>
        <v>0</v>
      </c>
      <c r="AL4" s="387"/>
      <c r="AO4" s="391"/>
      <c r="AR4" s="387"/>
    </row>
    <row r="5" spans="1:45" ht="27" customHeight="1" x14ac:dyDescent="0.2">
      <c r="A5" s="192"/>
      <c r="B5" s="1010"/>
      <c r="C5" s="457" t="s">
        <v>147</v>
      </c>
      <c r="D5" s="883" t="s">
        <v>148</v>
      </c>
      <c r="E5" s="491" t="s">
        <v>124</v>
      </c>
      <c r="F5" s="710" t="s">
        <v>75</v>
      </c>
      <c r="G5" s="710">
        <v>2</v>
      </c>
      <c r="H5" s="518">
        <v>0</v>
      </c>
      <c r="I5" s="322">
        <v>0</v>
      </c>
      <c r="J5" s="322">
        <v>0</v>
      </c>
      <c r="K5" s="322">
        <v>0</v>
      </c>
      <c r="L5" s="455">
        <v>0</v>
      </c>
      <c r="M5" s="455">
        <v>0</v>
      </c>
      <c r="N5" s="455">
        <v>0</v>
      </c>
      <c r="O5" s="455">
        <v>0</v>
      </c>
      <c r="P5" s="455">
        <v>0</v>
      </c>
      <c r="Q5" s="455">
        <v>0</v>
      </c>
      <c r="R5" s="455">
        <v>0</v>
      </c>
      <c r="S5" s="455">
        <v>0</v>
      </c>
      <c r="T5" s="455">
        <v>0</v>
      </c>
      <c r="U5" s="455">
        <v>0</v>
      </c>
      <c r="V5" s="455">
        <v>0</v>
      </c>
      <c r="W5" s="455">
        <v>0</v>
      </c>
      <c r="X5" s="455">
        <v>0</v>
      </c>
      <c r="Y5" s="455">
        <v>0</v>
      </c>
      <c r="Z5" s="455">
        <v>0</v>
      </c>
      <c r="AA5" s="455">
        <v>0</v>
      </c>
      <c r="AB5" s="455">
        <v>0</v>
      </c>
      <c r="AC5" s="455">
        <v>0</v>
      </c>
      <c r="AD5" s="455">
        <v>0</v>
      </c>
      <c r="AE5" s="455">
        <v>0</v>
      </c>
      <c r="AF5" s="455">
        <v>0</v>
      </c>
      <c r="AG5" s="455">
        <v>0</v>
      </c>
      <c r="AH5" s="455">
        <v>0</v>
      </c>
      <c r="AI5" s="455">
        <v>0</v>
      </c>
      <c r="AJ5" s="479">
        <v>0</v>
      </c>
    </row>
    <row r="6" spans="1:45" ht="27" customHeight="1" x14ac:dyDescent="0.2">
      <c r="A6" s="193"/>
      <c r="B6" s="1010"/>
      <c r="C6" s="457" t="s">
        <v>123</v>
      </c>
      <c r="D6" s="525" t="s">
        <v>123</v>
      </c>
      <c r="E6" s="525" t="s">
        <v>123</v>
      </c>
      <c r="F6" s="525" t="s">
        <v>123</v>
      </c>
      <c r="G6" s="525">
        <v>2</v>
      </c>
      <c r="H6" s="518"/>
      <c r="I6" s="322" t="s">
        <v>123</v>
      </c>
      <c r="J6" s="322" t="s">
        <v>123</v>
      </c>
      <c r="K6" s="322" t="s">
        <v>123</v>
      </c>
      <c r="L6" s="455"/>
      <c r="M6" s="455" t="s">
        <v>123</v>
      </c>
      <c r="N6" s="455" t="s">
        <v>123</v>
      </c>
      <c r="O6" s="455" t="s">
        <v>123</v>
      </c>
      <c r="P6" s="455" t="s">
        <v>123</v>
      </c>
      <c r="Q6" s="455" t="s">
        <v>123</v>
      </c>
      <c r="R6" s="455" t="s">
        <v>123</v>
      </c>
      <c r="S6" s="455" t="s">
        <v>123</v>
      </c>
      <c r="T6" s="455" t="s">
        <v>123</v>
      </c>
      <c r="U6" s="455" t="s">
        <v>123</v>
      </c>
      <c r="V6" s="455" t="s">
        <v>123</v>
      </c>
      <c r="W6" s="455" t="s">
        <v>123</v>
      </c>
      <c r="X6" s="455" t="s">
        <v>123</v>
      </c>
      <c r="Y6" s="455" t="s">
        <v>123</v>
      </c>
      <c r="Z6" s="455" t="s">
        <v>123</v>
      </c>
      <c r="AA6" s="455" t="s">
        <v>123</v>
      </c>
      <c r="AB6" s="455" t="s">
        <v>123</v>
      </c>
      <c r="AC6" s="455" t="s">
        <v>123</v>
      </c>
      <c r="AD6" s="455" t="s">
        <v>123</v>
      </c>
      <c r="AE6" s="455" t="s">
        <v>123</v>
      </c>
      <c r="AF6" s="455" t="s">
        <v>123</v>
      </c>
      <c r="AG6" s="455" t="s">
        <v>123</v>
      </c>
      <c r="AH6" s="455" t="s">
        <v>123</v>
      </c>
      <c r="AI6" s="455" t="s">
        <v>123</v>
      </c>
      <c r="AJ6" s="479" t="s">
        <v>123</v>
      </c>
    </row>
    <row r="7" spans="1:45" ht="27" customHeight="1" x14ac:dyDescent="0.2">
      <c r="A7" s="191"/>
      <c r="B7" s="1010"/>
      <c r="C7" s="880" t="s">
        <v>149</v>
      </c>
      <c r="D7" s="881" t="s">
        <v>150</v>
      </c>
      <c r="E7" s="882" t="s">
        <v>151</v>
      </c>
      <c r="F7" s="724" t="s">
        <v>75</v>
      </c>
      <c r="G7" s="724">
        <v>2</v>
      </c>
      <c r="H7" s="518">
        <f>SUM(H8:H9)</f>
        <v>0</v>
      </c>
      <c r="I7" s="322">
        <f t="shared" ref="I7:AJ7" si="1">SUM(I8:I9)</f>
        <v>0</v>
      </c>
      <c r="J7" s="322">
        <f t="shared" si="1"/>
        <v>0</v>
      </c>
      <c r="K7" s="322">
        <f t="shared" si="1"/>
        <v>0</v>
      </c>
      <c r="L7" s="475">
        <f t="shared" si="1"/>
        <v>0</v>
      </c>
      <c r="M7" s="475">
        <f t="shared" si="1"/>
        <v>0</v>
      </c>
      <c r="N7" s="475">
        <f t="shared" si="1"/>
        <v>0</v>
      </c>
      <c r="O7" s="475">
        <f t="shared" si="1"/>
        <v>0</v>
      </c>
      <c r="P7" s="475">
        <f t="shared" si="1"/>
        <v>0</v>
      </c>
      <c r="Q7" s="475">
        <f t="shared" si="1"/>
        <v>0</v>
      </c>
      <c r="R7" s="475">
        <f t="shared" si="1"/>
        <v>0</v>
      </c>
      <c r="S7" s="475">
        <f t="shared" si="1"/>
        <v>0</v>
      </c>
      <c r="T7" s="475">
        <f t="shared" si="1"/>
        <v>0</v>
      </c>
      <c r="U7" s="475">
        <f t="shared" si="1"/>
        <v>0</v>
      </c>
      <c r="V7" s="475">
        <f t="shared" si="1"/>
        <v>0</v>
      </c>
      <c r="W7" s="475">
        <f t="shared" si="1"/>
        <v>0</v>
      </c>
      <c r="X7" s="475">
        <f t="shared" si="1"/>
        <v>0</v>
      </c>
      <c r="Y7" s="475">
        <f t="shared" si="1"/>
        <v>0</v>
      </c>
      <c r="Z7" s="475">
        <f t="shared" si="1"/>
        <v>0</v>
      </c>
      <c r="AA7" s="475">
        <f t="shared" si="1"/>
        <v>0</v>
      </c>
      <c r="AB7" s="475">
        <f t="shared" si="1"/>
        <v>0</v>
      </c>
      <c r="AC7" s="475">
        <f t="shared" si="1"/>
        <v>0</v>
      </c>
      <c r="AD7" s="475">
        <f t="shared" si="1"/>
        <v>0</v>
      </c>
      <c r="AE7" s="475">
        <f t="shared" si="1"/>
        <v>0</v>
      </c>
      <c r="AF7" s="475">
        <f t="shared" si="1"/>
        <v>0</v>
      </c>
      <c r="AG7" s="475">
        <f t="shared" si="1"/>
        <v>0</v>
      </c>
      <c r="AH7" s="475">
        <f t="shared" si="1"/>
        <v>0</v>
      </c>
      <c r="AI7" s="475">
        <f t="shared" si="1"/>
        <v>0</v>
      </c>
      <c r="AJ7" s="725">
        <f t="shared" si="1"/>
        <v>0</v>
      </c>
      <c r="AL7" s="387"/>
      <c r="AO7" s="391"/>
      <c r="AR7" s="387"/>
    </row>
    <row r="8" spans="1:45" ht="27" customHeight="1" x14ac:dyDescent="0.2">
      <c r="A8" s="192"/>
      <c r="B8" s="1010"/>
      <c r="C8" s="457" t="s">
        <v>152</v>
      </c>
      <c r="D8" s="883" t="s">
        <v>153</v>
      </c>
      <c r="E8" s="491" t="s">
        <v>124</v>
      </c>
      <c r="F8" s="710" t="s">
        <v>75</v>
      </c>
      <c r="G8" s="710">
        <v>2</v>
      </c>
      <c r="H8" s="518">
        <v>0</v>
      </c>
      <c r="I8" s="322">
        <v>0</v>
      </c>
      <c r="J8" s="322">
        <v>0</v>
      </c>
      <c r="K8" s="322">
        <v>0</v>
      </c>
      <c r="L8" s="455">
        <v>0</v>
      </c>
      <c r="M8" s="455">
        <v>0</v>
      </c>
      <c r="N8" s="455">
        <v>0</v>
      </c>
      <c r="O8" s="455">
        <v>0</v>
      </c>
      <c r="P8" s="455">
        <v>0</v>
      </c>
      <c r="Q8" s="455">
        <v>0</v>
      </c>
      <c r="R8" s="455">
        <v>0</v>
      </c>
      <c r="S8" s="455">
        <v>0</v>
      </c>
      <c r="T8" s="455">
        <v>0</v>
      </c>
      <c r="U8" s="455">
        <v>0</v>
      </c>
      <c r="V8" s="455">
        <v>0</v>
      </c>
      <c r="W8" s="455">
        <v>0</v>
      </c>
      <c r="X8" s="455">
        <v>0</v>
      </c>
      <c r="Y8" s="455">
        <v>0</v>
      </c>
      <c r="Z8" s="455">
        <v>0</v>
      </c>
      <c r="AA8" s="455">
        <v>0</v>
      </c>
      <c r="AB8" s="455">
        <v>0</v>
      </c>
      <c r="AC8" s="455">
        <v>0</v>
      </c>
      <c r="AD8" s="455">
        <v>0</v>
      </c>
      <c r="AE8" s="455">
        <v>0</v>
      </c>
      <c r="AF8" s="455">
        <v>0</v>
      </c>
      <c r="AG8" s="455">
        <v>0</v>
      </c>
      <c r="AH8" s="455">
        <v>0</v>
      </c>
      <c r="AI8" s="455">
        <v>0</v>
      </c>
      <c r="AJ8" s="479">
        <v>0</v>
      </c>
    </row>
    <row r="9" spans="1:45" ht="27" customHeight="1" x14ac:dyDescent="0.2">
      <c r="A9" s="194"/>
      <c r="B9" s="1010"/>
      <c r="C9" s="824" t="s">
        <v>123</v>
      </c>
      <c r="D9" s="525" t="s">
        <v>123</v>
      </c>
      <c r="E9" s="525" t="s">
        <v>123</v>
      </c>
      <c r="F9" s="525" t="s">
        <v>123</v>
      </c>
      <c r="G9" s="525">
        <v>2</v>
      </c>
      <c r="H9" s="518" t="s">
        <v>123</v>
      </c>
      <c r="I9" s="322" t="s">
        <v>123</v>
      </c>
      <c r="J9" s="322" t="s">
        <v>123</v>
      </c>
      <c r="K9" s="322" t="s">
        <v>123</v>
      </c>
      <c r="L9" s="455" t="s">
        <v>123</v>
      </c>
      <c r="M9" s="455" t="s">
        <v>123</v>
      </c>
      <c r="N9" s="455" t="s">
        <v>123</v>
      </c>
      <c r="O9" s="455" t="s">
        <v>123</v>
      </c>
      <c r="P9" s="455" t="s">
        <v>123</v>
      </c>
      <c r="Q9" s="455" t="s">
        <v>123</v>
      </c>
      <c r="R9" s="455" t="s">
        <v>123</v>
      </c>
      <c r="S9" s="455" t="s">
        <v>123</v>
      </c>
      <c r="T9" s="455" t="s">
        <v>123</v>
      </c>
      <c r="U9" s="455" t="s">
        <v>123</v>
      </c>
      <c r="V9" s="455" t="s">
        <v>123</v>
      </c>
      <c r="W9" s="455" t="s">
        <v>123</v>
      </c>
      <c r="X9" s="455" t="s">
        <v>123</v>
      </c>
      <c r="Y9" s="455" t="s">
        <v>123</v>
      </c>
      <c r="Z9" s="455" t="s">
        <v>123</v>
      </c>
      <c r="AA9" s="455" t="s">
        <v>123</v>
      </c>
      <c r="AB9" s="455" t="s">
        <v>123</v>
      </c>
      <c r="AC9" s="455" t="s">
        <v>123</v>
      </c>
      <c r="AD9" s="455" t="s">
        <v>123</v>
      </c>
      <c r="AE9" s="455" t="s">
        <v>123</v>
      </c>
      <c r="AF9" s="455" t="s">
        <v>123</v>
      </c>
      <c r="AG9" s="455" t="s">
        <v>123</v>
      </c>
      <c r="AH9" s="455" t="s">
        <v>123</v>
      </c>
      <c r="AI9" s="455" t="s">
        <v>123</v>
      </c>
      <c r="AJ9" s="479" t="s">
        <v>123</v>
      </c>
    </row>
    <row r="10" spans="1:45" ht="27" customHeight="1" x14ac:dyDescent="0.2">
      <c r="A10" s="191"/>
      <c r="B10" s="1010"/>
      <c r="C10" s="880" t="s">
        <v>154</v>
      </c>
      <c r="D10" s="881" t="s">
        <v>155</v>
      </c>
      <c r="E10" s="882" t="s">
        <v>156</v>
      </c>
      <c r="F10" s="724" t="s">
        <v>75</v>
      </c>
      <c r="G10" s="724">
        <v>2</v>
      </c>
      <c r="H10" s="518">
        <f>SUM(H11:H13)</f>
        <v>0</v>
      </c>
      <c r="I10" s="322">
        <f t="shared" ref="I10:AJ10" si="2">SUM(I11:I13)</f>
        <v>0</v>
      </c>
      <c r="J10" s="322">
        <f t="shared" si="2"/>
        <v>0</v>
      </c>
      <c r="K10" s="322">
        <f t="shared" si="2"/>
        <v>0</v>
      </c>
      <c r="L10" s="475">
        <f t="shared" si="2"/>
        <v>0</v>
      </c>
      <c r="M10" s="475">
        <f t="shared" si="2"/>
        <v>0</v>
      </c>
      <c r="N10" s="475">
        <f t="shared" si="2"/>
        <v>0</v>
      </c>
      <c r="O10" s="475">
        <f t="shared" si="2"/>
        <v>0</v>
      </c>
      <c r="P10" s="475">
        <f t="shared" si="2"/>
        <v>0</v>
      </c>
      <c r="Q10" s="475">
        <f t="shared" si="2"/>
        <v>0</v>
      </c>
      <c r="R10" s="475">
        <f t="shared" si="2"/>
        <v>0</v>
      </c>
      <c r="S10" s="475">
        <f t="shared" si="2"/>
        <v>0</v>
      </c>
      <c r="T10" s="475">
        <f t="shared" si="2"/>
        <v>0</v>
      </c>
      <c r="U10" s="475">
        <f t="shared" si="2"/>
        <v>0</v>
      </c>
      <c r="V10" s="475">
        <f t="shared" si="2"/>
        <v>0</v>
      </c>
      <c r="W10" s="475">
        <f t="shared" si="2"/>
        <v>0</v>
      </c>
      <c r="X10" s="475">
        <f t="shared" si="2"/>
        <v>0</v>
      </c>
      <c r="Y10" s="475">
        <f t="shared" si="2"/>
        <v>0</v>
      </c>
      <c r="Z10" s="475">
        <f t="shared" si="2"/>
        <v>0</v>
      </c>
      <c r="AA10" s="475">
        <f t="shared" si="2"/>
        <v>0</v>
      </c>
      <c r="AB10" s="475">
        <f t="shared" si="2"/>
        <v>0</v>
      </c>
      <c r="AC10" s="475">
        <f t="shared" si="2"/>
        <v>0</v>
      </c>
      <c r="AD10" s="475">
        <f t="shared" si="2"/>
        <v>0</v>
      </c>
      <c r="AE10" s="475">
        <f t="shared" si="2"/>
        <v>0</v>
      </c>
      <c r="AF10" s="475">
        <f t="shared" si="2"/>
        <v>0</v>
      </c>
      <c r="AG10" s="475">
        <f t="shared" si="2"/>
        <v>0</v>
      </c>
      <c r="AH10" s="475">
        <f t="shared" si="2"/>
        <v>0</v>
      </c>
      <c r="AI10" s="475">
        <f t="shared" si="2"/>
        <v>0</v>
      </c>
      <c r="AJ10" s="725">
        <f t="shared" si="2"/>
        <v>0</v>
      </c>
      <c r="AL10" s="387"/>
      <c r="AO10" s="391"/>
      <c r="AR10" s="387"/>
    </row>
    <row r="11" spans="1:45" ht="27" customHeight="1" x14ac:dyDescent="0.2">
      <c r="A11" s="194"/>
      <c r="B11" s="1010"/>
      <c r="C11" s="824" t="s">
        <v>157</v>
      </c>
      <c r="D11" s="884" t="s">
        <v>829</v>
      </c>
      <c r="E11" s="491" t="s">
        <v>124</v>
      </c>
      <c r="F11" s="710" t="s">
        <v>75</v>
      </c>
      <c r="G11" s="710">
        <v>2</v>
      </c>
      <c r="H11" s="518">
        <v>0</v>
      </c>
      <c r="I11" s="322">
        <v>0</v>
      </c>
      <c r="J11" s="322">
        <v>0</v>
      </c>
      <c r="K11" s="322">
        <v>0</v>
      </c>
      <c r="L11" s="455">
        <v>0</v>
      </c>
      <c r="M11" s="455">
        <v>0</v>
      </c>
      <c r="N11" s="455">
        <v>0</v>
      </c>
      <c r="O11" s="455">
        <v>0</v>
      </c>
      <c r="P11" s="455">
        <v>0</v>
      </c>
      <c r="Q11" s="455">
        <v>0</v>
      </c>
      <c r="R11" s="455">
        <v>0</v>
      </c>
      <c r="S11" s="455">
        <v>0</v>
      </c>
      <c r="T11" s="455">
        <v>0</v>
      </c>
      <c r="U11" s="455">
        <v>0</v>
      </c>
      <c r="V11" s="455">
        <v>0</v>
      </c>
      <c r="W11" s="455">
        <v>0</v>
      </c>
      <c r="X11" s="455">
        <v>0</v>
      </c>
      <c r="Y11" s="455">
        <v>0</v>
      </c>
      <c r="Z11" s="455">
        <v>0</v>
      </c>
      <c r="AA11" s="455">
        <v>0</v>
      </c>
      <c r="AB11" s="455">
        <v>0</v>
      </c>
      <c r="AC11" s="455">
        <v>0</v>
      </c>
      <c r="AD11" s="455">
        <v>0</v>
      </c>
      <c r="AE11" s="455">
        <v>0</v>
      </c>
      <c r="AF11" s="455">
        <v>0</v>
      </c>
      <c r="AG11" s="455">
        <v>0</v>
      </c>
      <c r="AH11" s="455">
        <v>0</v>
      </c>
      <c r="AI11" s="455">
        <v>0</v>
      </c>
      <c r="AJ11" s="479">
        <v>0</v>
      </c>
    </row>
    <row r="12" spans="1:45" ht="27" customHeight="1" x14ac:dyDescent="0.2">
      <c r="A12" s="192"/>
      <c r="B12" s="1010"/>
      <c r="C12" s="457" t="s">
        <v>158</v>
      </c>
      <c r="D12" s="386" t="s">
        <v>159</v>
      </c>
      <c r="E12" s="491" t="s">
        <v>124</v>
      </c>
      <c r="F12" s="710" t="s">
        <v>75</v>
      </c>
      <c r="G12" s="710">
        <v>2</v>
      </c>
      <c r="H12" s="518">
        <v>0</v>
      </c>
      <c r="I12" s="322">
        <v>0</v>
      </c>
      <c r="J12" s="322">
        <v>0</v>
      </c>
      <c r="K12" s="322">
        <v>0</v>
      </c>
      <c r="L12" s="455">
        <v>0</v>
      </c>
      <c r="M12" s="455">
        <v>0</v>
      </c>
      <c r="N12" s="455">
        <v>0</v>
      </c>
      <c r="O12" s="455">
        <v>0</v>
      </c>
      <c r="P12" s="455">
        <v>0</v>
      </c>
      <c r="Q12" s="455">
        <v>0</v>
      </c>
      <c r="R12" s="455">
        <v>0</v>
      </c>
      <c r="S12" s="455">
        <v>0</v>
      </c>
      <c r="T12" s="455">
        <v>0</v>
      </c>
      <c r="U12" s="455">
        <v>0</v>
      </c>
      <c r="V12" s="455">
        <v>0</v>
      </c>
      <c r="W12" s="455">
        <v>0</v>
      </c>
      <c r="X12" s="455">
        <v>0</v>
      </c>
      <c r="Y12" s="455">
        <v>0</v>
      </c>
      <c r="Z12" s="455">
        <v>0</v>
      </c>
      <c r="AA12" s="455">
        <v>0</v>
      </c>
      <c r="AB12" s="455">
        <v>0</v>
      </c>
      <c r="AC12" s="455">
        <v>0</v>
      </c>
      <c r="AD12" s="455">
        <v>0</v>
      </c>
      <c r="AE12" s="455">
        <v>0</v>
      </c>
      <c r="AF12" s="455">
        <v>0</v>
      </c>
      <c r="AG12" s="455">
        <v>0</v>
      </c>
      <c r="AH12" s="455">
        <v>0</v>
      </c>
      <c r="AI12" s="455">
        <v>0</v>
      </c>
      <c r="AJ12" s="479">
        <v>0</v>
      </c>
    </row>
    <row r="13" spans="1:45" ht="27" customHeight="1" x14ac:dyDescent="0.2">
      <c r="A13" s="193"/>
      <c r="B13" s="1010"/>
      <c r="C13" s="457" t="s">
        <v>123</v>
      </c>
      <c r="D13" s="324"/>
      <c r="E13" s="491" t="s">
        <v>123</v>
      </c>
      <c r="F13" s="525" t="s">
        <v>123</v>
      </c>
      <c r="G13" s="525">
        <v>2</v>
      </c>
      <c r="H13" s="518" t="s">
        <v>123</v>
      </c>
      <c r="I13" s="322" t="s">
        <v>123</v>
      </c>
      <c r="J13" s="322" t="s">
        <v>123</v>
      </c>
      <c r="K13" s="322" t="s">
        <v>123</v>
      </c>
      <c r="L13" s="455" t="s">
        <v>123</v>
      </c>
      <c r="M13" s="455" t="s">
        <v>123</v>
      </c>
      <c r="N13" s="455" t="s">
        <v>123</v>
      </c>
      <c r="O13" s="455" t="s">
        <v>123</v>
      </c>
      <c r="P13" s="455" t="s">
        <v>123</v>
      </c>
      <c r="Q13" s="455" t="s">
        <v>123</v>
      </c>
      <c r="R13" s="455" t="s">
        <v>123</v>
      </c>
      <c r="S13" s="455" t="s">
        <v>123</v>
      </c>
      <c r="T13" s="455" t="s">
        <v>123</v>
      </c>
      <c r="U13" s="455" t="s">
        <v>123</v>
      </c>
      <c r="V13" s="455" t="s">
        <v>123</v>
      </c>
      <c r="W13" s="455" t="s">
        <v>123</v>
      </c>
      <c r="X13" s="455" t="s">
        <v>123</v>
      </c>
      <c r="Y13" s="455" t="s">
        <v>123</v>
      </c>
      <c r="Z13" s="455" t="s">
        <v>123</v>
      </c>
      <c r="AA13" s="455" t="s">
        <v>123</v>
      </c>
      <c r="AB13" s="455" t="s">
        <v>123</v>
      </c>
      <c r="AC13" s="455" t="s">
        <v>123</v>
      </c>
      <c r="AD13" s="455" t="s">
        <v>123</v>
      </c>
      <c r="AE13" s="455" t="s">
        <v>123</v>
      </c>
      <c r="AF13" s="455" t="s">
        <v>123</v>
      </c>
      <c r="AG13" s="455" t="s">
        <v>123</v>
      </c>
      <c r="AH13" s="455" t="s">
        <v>123</v>
      </c>
      <c r="AI13" s="455" t="s">
        <v>123</v>
      </c>
      <c r="AJ13" s="479" t="s">
        <v>123</v>
      </c>
    </row>
    <row r="14" spans="1:45" ht="27" customHeight="1" x14ac:dyDescent="0.2">
      <c r="A14" s="152"/>
      <c r="B14" s="1010"/>
      <c r="C14" s="517" t="s">
        <v>160</v>
      </c>
      <c r="D14" s="881" t="s">
        <v>161</v>
      </c>
      <c r="E14" s="882" t="s">
        <v>162</v>
      </c>
      <c r="F14" s="724" t="s">
        <v>75</v>
      </c>
      <c r="G14" s="724">
        <v>2</v>
      </c>
      <c r="H14" s="518">
        <f>SUM(H15:H16)</f>
        <v>0</v>
      </c>
      <c r="I14" s="322">
        <f t="shared" ref="I14:AJ14" si="3">SUM(I15:I16)</f>
        <v>0</v>
      </c>
      <c r="J14" s="322">
        <f t="shared" si="3"/>
        <v>0</v>
      </c>
      <c r="K14" s="322">
        <f t="shared" si="3"/>
        <v>0</v>
      </c>
      <c r="L14" s="475">
        <f t="shared" si="3"/>
        <v>0</v>
      </c>
      <c r="M14" s="475">
        <f t="shared" si="3"/>
        <v>0</v>
      </c>
      <c r="N14" s="475">
        <f t="shared" si="3"/>
        <v>0</v>
      </c>
      <c r="O14" s="475">
        <f t="shared" si="3"/>
        <v>0</v>
      </c>
      <c r="P14" s="475">
        <f t="shared" si="3"/>
        <v>0</v>
      </c>
      <c r="Q14" s="475">
        <f t="shared" si="3"/>
        <v>0</v>
      </c>
      <c r="R14" s="475">
        <f t="shared" si="3"/>
        <v>0</v>
      </c>
      <c r="S14" s="475">
        <f t="shared" si="3"/>
        <v>0</v>
      </c>
      <c r="T14" s="475">
        <f t="shared" si="3"/>
        <v>0</v>
      </c>
      <c r="U14" s="475">
        <f t="shared" si="3"/>
        <v>0</v>
      </c>
      <c r="V14" s="475">
        <f t="shared" si="3"/>
        <v>0</v>
      </c>
      <c r="W14" s="475">
        <f t="shared" si="3"/>
        <v>0</v>
      </c>
      <c r="X14" s="475">
        <f t="shared" si="3"/>
        <v>0</v>
      </c>
      <c r="Y14" s="475">
        <f t="shared" si="3"/>
        <v>0</v>
      </c>
      <c r="Z14" s="475">
        <f t="shared" si="3"/>
        <v>0</v>
      </c>
      <c r="AA14" s="475">
        <f t="shared" si="3"/>
        <v>0</v>
      </c>
      <c r="AB14" s="475">
        <f t="shared" si="3"/>
        <v>0</v>
      </c>
      <c r="AC14" s="475">
        <f t="shared" si="3"/>
        <v>0</v>
      </c>
      <c r="AD14" s="475">
        <f t="shared" si="3"/>
        <v>0</v>
      </c>
      <c r="AE14" s="475">
        <f t="shared" si="3"/>
        <v>0</v>
      </c>
      <c r="AF14" s="475">
        <f t="shared" si="3"/>
        <v>0</v>
      </c>
      <c r="AG14" s="475">
        <f t="shared" si="3"/>
        <v>0</v>
      </c>
      <c r="AH14" s="475">
        <f t="shared" si="3"/>
        <v>0</v>
      </c>
      <c r="AI14" s="475">
        <f t="shared" si="3"/>
        <v>0</v>
      </c>
      <c r="AJ14" s="725">
        <f t="shared" si="3"/>
        <v>0</v>
      </c>
      <c r="AL14" s="387"/>
      <c r="AO14" s="391"/>
      <c r="AR14" s="387"/>
    </row>
    <row r="15" spans="1:45" ht="27" customHeight="1" x14ac:dyDescent="0.2">
      <c r="A15" s="192"/>
      <c r="B15" s="1010"/>
      <c r="C15" s="457" t="s">
        <v>163</v>
      </c>
      <c r="D15" s="386" t="s">
        <v>164</v>
      </c>
      <c r="E15" s="491" t="s">
        <v>124</v>
      </c>
      <c r="F15" s="710" t="s">
        <v>75</v>
      </c>
      <c r="G15" s="710">
        <v>2</v>
      </c>
      <c r="H15" s="518">
        <v>0</v>
      </c>
      <c r="I15" s="322">
        <v>0</v>
      </c>
      <c r="J15" s="322">
        <v>0</v>
      </c>
      <c r="K15" s="322">
        <v>0</v>
      </c>
      <c r="L15" s="455">
        <v>0</v>
      </c>
      <c r="M15" s="455">
        <v>0</v>
      </c>
      <c r="N15" s="455">
        <v>0</v>
      </c>
      <c r="O15" s="455">
        <v>0</v>
      </c>
      <c r="P15" s="455">
        <v>0</v>
      </c>
      <c r="Q15" s="455">
        <v>0</v>
      </c>
      <c r="R15" s="455">
        <v>0</v>
      </c>
      <c r="S15" s="455">
        <v>0</v>
      </c>
      <c r="T15" s="455">
        <v>0</v>
      </c>
      <c r="U15" s="455">
        <v>0</v>
      </c>
      <c r="V15" s="455">
        <v>0</v>
      </c>
      <c r="W15" s="455">
        <v>0</v>
      </c>
      <c r="X15" s="455">
        <v>0</v>
      </c>
      <c r="Y15" s="455">
        <v>0</v>
      </c>
      <c r="Z15" s="455">
        <v>0</v>
      </c>
      <c r="AA15" s="455">
        <v>0</v>
      </c>
      <c r="AB15" s="455">
        <v>0</v>
      </c>
      <c r="AC15" s="455">
        <v>0</v>
      </c>
      <c r="AD15" s="455">
        <v>0</v>
      </c>
      <c r="AE15" s="455">
        <v>0</v>
      </c>
      <c r="AF15" s="455">
        <v>0</v>
      </c>
      <c r="AG15" s="455">
        <v>0</v>
      </c>
      <c r="AH15" s="455">
        <v>0</v>
      </c>
      <c r="AI15" s="455">
        <v>0</v>
      </c>
      <c r="AJ15" s="479">
        <v>0</v>
      </c>
    </row>
    <row r="16" spans="1:45" ht="27" customHeight="1" x14ac:dyDescent="0.2">
      <c r="A16" s="193"/>
      <c r="B16" s="1010"/>
      <c r="C16" s="457" t="s">
        <v>123</v>
      </c>
      <c r="D16" s="324"/>
      <c r="E16" s="491" t="s">
        <v>123</v>
      </c>
      <c r="F16" s="710" t="s">
        <v>75</v>
      </c>
      <c r="G16" s="710">
        <v>2</v>
      </c>
      <c r="H16" s="518" t="s">
        <v>123</v>
      </c>
      <c r="I16" s="322" t="s">
        <v>123</v>
      </c>
      <c r="J16" s="322" t="s">
        <v>123</v>
      </c>
      <c r="K16" s="322" t="s">
        <v>123</v>
      </c>
      <c r="L16" s="455" t="s">
        <v>123</v>
      </c>
      <c r="M16" s="455" t="s">
        <v>123</v>
      </c>
      <c r="N16" s="455" t="s">
        <v>123</v>
      </c>
      <c r="O16" s="455" t="s">
        <v>123</v>
      </c>
      <c r="P16" s="455" t="s">
        <v>123</v>
      </c>
      <c r="Q16" s="455" t="s">
        <v>123</v>
      </c>
      <c r="R16" s="455" t="s">
        <v>123</v>
      </c>
      <c r="S16" s="455" t="s">
        <v>123</v>
      </c>
      <c r="T16" s="455" t="s">
        <v>123</v>
      </c>
      <c r="U16" s="455" t="s">
        <v>123</v>
      </c>
      <c r="V16" s="455" t="s">
        <v>123</v>
      </c>
      <c r="W16" s="455" t="s">
        <v>123</v>
      </c>
      <c r="X16" s="455" t="s">
        <v>123</v>
      </c>
      <c r="Y16" s="455" t="s">
        <v>123</v>
      </c>
      <c r="Z16" s="455" t="s">
        <v>123</v>
      </c>
      <c r="AA16" s="455" t="s">
        <v>123</v>
      </c>
      <c r="AB16" s="455" t="s">
        <v>123</v>
      </c>
      <c r="AC16" s="455" t="s">
        <v>123</v>
      </c>
      <c r="AD16" s="455" t="s">
        <v>123</v>
      </c>
      <c r="AE16" s="455" t="s">
        <v>123</v>
      </c>
      <c r="AF16" s="455" t="s">
        <v>123</v>
      </c>
      <c r="AG16" s="455" t="s">
        <v>123</v>
      </c>
      <c r="AH16" s="455" t="s">
        <v>123</v>
      </c>
      <c r="AI16" s="455" t="s">
        <v>123</v>
      </c>
      <c r="AJ16" s="479" t="s">
        <v>123</v>
      </c>
      <c r="AL16" s="719"/>
      <c r="AM16" s="719"/>
      <c r="AN16" s="719"/>
    </row>
    <row r="17" spans="1:44" ht="27" customHeight="1" thickBot="1" x14ac:dyDescent="0.25">
      <c r="A17" s="152"/>
      <c r="B17" s="1011"/>
      <c r="C17" s="885" t="s">
        <v>165</v>
      </c>
      <c r="D17" s="886" t="s">
        <v>166</v>
      </c>
      <c r="E17" s="887" t="s">
        <v>167</v>
      </c>
      <c r="F17" s="888" t="s">
        <v>75</v>
      </c>
      <c r="G17" s="888">
        <v>2</v>
      </c>
      <c r="H17" s="723">
        <f>SUM('1. BL Licences'!H4,'1. BL Licences'!H16,'1. BL Licences'!H43,'1. BL Licences'!H47)</f>
        <v>132.95710000000003</v>
      </c>
      <c r="I17" s="349">
        <f>H17</f>
        <v>132.95710000000003</v>
      </c>
      <c r="J17" s="349">
        <f>I17</f>
        <v>132.95710000000003</v>
      </c>
      <c r="K17" s="349">
        <f>J17</f>
        <v>132.95710000000003</v>
      </c>
      <c r="L17" s="746">
        <f>$H$17</f>
        <v>132.95710000000003</v>
      </c>
      <c r="M17" s="746">
        <f>$H$17</f>
        <v>132.95710000000003</v>
      </c>
      <c r="N17" s="746">
        <f>$H$17</f>
        <v>132.95710000000003</v>
      </c>
      <c r="O17" s="746">
        <f t="shared" ref="O17:AJ17" si="4">$H$17</f>
        <v>132.95710000000003</v>
      </c>
      <c r="P17" s="746">
        <f t="shared" si="4"/>
        <v>132.95710000000003</v>
      </c>
      <c r="Q17" s="746">
        <f t="shared" si="4"/>
        <v>132.95710000000003</v>
      </c>
      <c r="R17" s="746">
        <f t="shared" si="4"/>
        <v>132.95710000000003</v>
      </c>
      <c r="S17" s="746">
        <f t="shared" si="4"/>
        <v>132.95710000000003</v>
      </c>
      <c r="T17" s="746">
        <f t="shared" si="4"/>
        <v>132.95710000000003</v>
      </c>
      <c r="U17" s="746">
        <f t="shared" si="4"/>
        <v>132.95710000000003</v>
      </c>
      <c r="V17" s="746">
        <f t="shared" si="4"/>
        <v>132.95710000000003</v>
      </c>
      <c r="W17" s="746">
        <f t="shared" si="4"/>
        <v>132.95710000000003</v>
      </c>
      <c r="X17" s="746">
        <f t="shared" si="4"/>
        <v>132.95710000000003</v>
      </c>
      <c r="Y17" s="746">
        <f t="shared" si="4"/>
        <v>132.95710000000003</v>
      </c>
      <c r="Z17" s="746">
        <f t="shared" si="4"/>
        <v>132.95710000000003</v>
      </c>
      <c r="AA17" s="746">
        <f t="shared" si="4"/>
        <v>132.95710000000003</v>
      </c>
      <c r="AB17" s="746">
        <f t="shared" si="4"/>
        <v>132.95710000000003</v>
      </c>
      <c r="AC17" s="746">
        <f t="shared" si="4"/>
        <v>132.95710000000003</v>
      </c>
      <c r="AD17" s="746">
        <f t="shared" si="4"/>
        <v>132.95710000000003</v>
      </c>
      <c r="AE17" s="746">
        <f t="shared" si="4"/>
        <v>132.95710000000003</v>
      </c>
      <c r="AF17" s="746">
        <f t="shared" si="4"/>
        <v>132.95710000000003</v>
      </c>
      <c r="AG17" s="746">
        <f t="shared" si="4"/>
        <v>132.95710000000003</v>
      </c>
      <c r="AH17" s="746">
        <f t="shared" si="4"/>
        <v>132.95710000000003</v>
      </c>
      <c r="AI17" s="746">
        <f t="shared" si="4"/>
        <v>132.95710000000003</v>
      </c>
      <c r="AJ17" s="747">
        <f t="shared" si="4"/>
        <v>132.95710000000003</v>
      </c>
      <c r="AL17" s="718"/>
      <c r="AM17" s="719"/>
      <c r="AN17" s="719"/>
      <c r="AO17" s="391"/>
      <c r="AR17" s="387"/>
    </row>
    <row r="18" spans="1:44" ht="27" customHeight="1" x14ac:dyDescent="0.2">
      <c r="A18" s="152"/>
      <c r="B18" s="1012" t="s">
        <v>168</v>
      </c>
      <c r="C18" s="515" t="s">
        <v>169</v>
      </c>
      <c r="D18" s="889" t="s">
        <v>170</v>
      </c>
      <c r="E18" s="890" t="s">
        <v>171</v>
      </c>
      <c r="F18" s="891" t="s">
        <v>75</v>
      </c>
      <c r="G18" s="891">
        <v>2</v>
      </c>
      <c r="H18" s="516">
        <f>H19+H20+H23</f>
        <v>0</v>
      </c>
      <c r="I18" s="323">
        <f>I19+I20+I23</f>
        <v>0</v>
      </c>
      <c r="J18" s="323">
        <f>J19+J20+J23</f>
        <v>0</v>
      </c>
      <c r="K18" s="323">
        <f>K19+K20+K23</f>
        <v>0</v>
      </c>
      <c r="L18" s="892">
        <f t="shared" ref="L18:AJ18" si="5">L19+L20+L23</f>
        <v>-1.6</v>
      </c>
      <c r="M18" s="892">
        <f t="shared" si="5"/>
        <v>-2</v>
      </c>
      <c r="N18" s="892">
        <f t="shared" si="5"/>
        <v>-2.4000000000000004</v>
      </c>
      <c r="O18" s="892">
        <f t="shared" si="5"/>
        <v>-2.8</v>
      </c>
      <c r="P18" s="892">
        <f t="shared" si="5"/>
        <v>-3.2</v>
      </c>
      <c r="Q18" s="892">
        <f t="shared" si="5"/>
        <v>-39.6</v>
      </c>
      <c r="R18" s="892">
        <f t="shared" si="5"/>
        <v>-40</v>
      </c>
      <c r="S18" s="892">
        <f t="shared" si="5"/>
        <v>-40.4</v>
      </c>
      <c r="T18" s="892">
        <f t="shared" si="5"/>
        <v>-40.799999999999997</v>
      </c>
      <c r="U18" s="892">
        <f t="shared" si="5"/>
        <v>-41.2</v>
      </c>
      <c r="V18" s="892">
        <f t="shared" si="5"/>
        <v>-41.5</v>
      </c>
      <c r="W18" s="892">
        <f t="shared" si="5"/>
        <v>-41.6</v>
      </c>
      <c r="X18" s="892">
        <f t="shared" si="5"/>
        <v>-41.7</v>
      </c>
      <c r="Y18" s="892">
        <f t="shared" si="5"/>
        <v>-41.8</v>
      </c>
      <c r="Z18" s="892">
        <f t="shared" si="5"/>
        <v>-41.9</v>
      </c>
      <c r="AA18" s="892">
        <f t="shared" si="5"/>
        <v>-42</v>
      </c>
      <c r="AB18" s="892">
        <f t="shared" si="5"/>
        <v>-42.1</v>
      </c>
      <c r="AC18" s="892">
        <f t="shared" si="5"/>
        <v>-42.2</v>
      </c>
      <c r="AD18" s="892">
        <f t="shared" si="5"/>
        <v>-42.3</v>
      </c>
      <c r="AE18" s="892">
        <f t="shared" si="5"/>
        <v>-42.4</v>
      </c>
      <c r="AF18" s="892">
        <f t="shared" si="5"/>
        <v>-42.5</v>
      </c>
      <c r="AG18" s="892">
        <f t="shared" si="5"/>
        <v>-42.6</v>
      </c>
      <c r="AH18" s="892">
        <f t="shared" si="5"/>
        <v>-42.7</v>
      </c>
      <c r="AI18" s="892">
        <f t="shared" si="5"/>
        <v>-42.8</v>
      </c>
      <c r="AJ18" s="893">
        <f t="shared" si="5"/>
        <v>-42.9</v>
      </c>
    </row>
    <row r="19" spans="1:44" ht="25.5" x14ac:dyDescent="0.2">
      <c r="A19" s="152"/>
      <c r="B19" s="1013"/>
      <c r="C19" s="457" t="s">
        <v>172</v>
      </c>
      <c r="D19" s="894" t="s">
        <v>173</v>
      </c>
      <c r="E19" s="491" t="s">
        <v>174</v>
      </c>
      <c r="F19" s="710" t="s">
        <v>75</v>
      </c>
      <c r="G19" s="710">
        <v>2</v>
      </c>
      <c r="H19" s="726">
        <v>0</v>
      </c>
      <c r="I19" s="322">
        <v>0</v>
      </c>
      <c r="J19" s="322">
        <v>0</v>
      </c>
      <c r="K19" s="322">
        <v>0</v>
      </c>
      <c r="L19" s="455">
        <v>-1.6</v>
      </c>
      <c r="M19" s="455">
        <v>-2</v>
      </c>
      <c r="N19" s="455">
        <v>-2.4000000000000004</v>
      </c>
      <c r="O19" s="455">
        <v>-2.8</v>
      </c>
      <c r="P19" s="455">
        <v>-3.2</v>
      </c>
      <c r="Q19" s="455">
        <v>-3.5999999999999996</v>
      </c>
      <c r="R19" s="455">
        <v>-4</v>
      </c>
      <c r="S19" s="455">
        <v>-4.3999999999999995</v>
      </c>
      <c r="T19" s="455">
        <v>-4.8000000000000007</v>
      </c>
      <c r="U19" s="455">
        <v>-5.2</v>
      </c>
      <c r="V19" s="455">
        <v>-5.5</v>
      </c>
      <c r="W19" s="455">
        <v>-5.6</v>
      </c>
      <c r="X19" s="455">
        <v>-5.6999999999999993</v>
      </c>
      <c r="Y19" s="455">
        <v>-5.8</v>
      </c>
      <c r="Z19" s="455">
        <v>-5.8999999999999995</v>
      </c>
      <c r="AA19" s="455">
        <v>-6</v>
      </c>
      <c r="AB19" s="455">
        <v>-6.1</v>
      </c>
      <c r="AC19" s="455">
        <v>-6.2000000000000011</v>
      </c>
      <c r="AD19" s="455">
        <v>-6.3000000000000007</v>
      </c>
      <c r="AE19" s="455">
        <v>-6.4</v>
      </c>
      <c r="AF19" s="455">
        <v>-6.5</v>
      </c>
      <c r="AG19" s="455">
        <v>-6.6000000000000005</v>
      </c>
      <c r="AH19" s="455">
        <v>-6.7</v>
      </c>
      <c r="AI19" s="455">
        <v>-6.8</v>
      </c>
      <c r="AJ19" s="479">
        <v>-6.8999999999999995</v>
      </c>
      <c r="AL19" s="387"/>
      <c r="AM19" s="387"/>
      <c r="AO19" s="391"/>
      <c r="AR19" s="387"/>
    </row>
    <row r="20" spans="1:44" ht="27" customHeight="1" x14ac:dyDescent="0.2">
      <c r="A20" s="152"/>
      <c r="B20" s="1013"/>
      <c r="C20" s="517" t="s">
        <v>175</v>
      </c>
      <c r="D20" s="881" t="s">
        <v>176</v>
      </c>
      <c r="E20" s="882" t="s">
        <v>177</v>
      </c>
      <c r="F20" s="724" t="s">
        <v>75</v>
      </c>
      <c r="G20" s="724">
        <v>2</v>
      </c>
      <c r="H20" s="518">
        <f t="shared" ref="H20:AJ20" si="6">SUM(H21:H22)</f>
        <v>0</v>
      </c>
      <c r="I20" s="322">
        <f t="shared" si="6"/>
        <v>0</v>
      </c>
      <c r="J20" s="322">
        <f t="shared" si="6"/>
        <v>0</v>
      </c>
      <c r="K20" s="322">
        <f t="shared" si="6"/>
        <v>0</v>
      </c>
      <c r="L20" s="475">
        <f>SUM(L21:L22)</f>
        <v>0</v>
      </c>
      <c r="M20" s="475">
        <f t="shared" si="6"/>
        <v>0</v>
      </c>
      <c r="N20" s="475">
        <f t="shared" si="6"/>
        <v>0</v>
      </c>
      <c r="O20" s="475">
        <f t="shared" si="6"/>
        <v>0</v>
      </c>
      <c r="P20" s="475">
        <f t="shared" si="6"/>
        <v>0</v>
      </c>
      <c r="Q20" s="475">
        <f t="shared" si="6"/>
        <v>-36</v>
      </c>
      <c r="R20" s="475">
        <f t="shared" si="6"/>
        <v>-36</v>
      </c>
      <c r="S20" s="475">
        <f t="shared" si="6"/>
        <v>-36</v>
      </c>
      <c r="T20" s="475">
        <f t="shared" si="6"/>
        <v>-36</v>
      </c>
      <c r="U20" s="475">
        <f t="shared" si="6"/>
        <v>-36</v>
      </c>
      <c r="V20" s="475">
        <f t="shared" si="6"/>
        <v>-36</v>
      </c>
      <c r="W20" s="475">
        <f t="shared" si="6"/>
        <v>-36</v>
      </c>
      <c r="X20" s="475">
        <f t="shared" si="6"/>
        <v>-36</v>
      </c>
      <c r="Y20" s="475">
        <f t="shared" si="6"/>
        <v>-36</v>
      </c>
      <c r="Z20" s="475">
        <f t="shared" si="6"/>
        <v>-36</v>
      </c>
      <c r="AA20" s="475">
        <f t="shared" si="6"/>
        <v>-36</v>
      </c>
      <c r="AB20" s="475">
        <f t="shared" si="6"/>
        <v>-36</v>
      </c>
      <c r="AC20" s="475">
        <f t="shared" si="6"/>
        <v>-36</v>
      </c>
      <c r="AD20" s="475">
        <f t="shared" si="6"/>
        <v>-36</v>
      </c>
      <c r="AE20" s="475">
        <f t="shared" si="6"/>
        <v>-36</v>
      </c>
      <c r="AF20" s="475">
        <f t="shared" si="6"/>
        <v>-36</v>
      </c>
      <c r="AG20" s="475">
        <f t="shared" si="6"/>
        <v>-36</v>
      </c>
      <c r="AH20" s="475">
        <f t="shared" si="6"/>
        <v>-36</v>
      </c>
      <c r="AI20" s="475">
        <f t="shared" si="6"/>
        <v>-36</v>
      </c>
      <c r="AJ20" s="725">
        <f t="shared" si="6"/>
        <v>-36</v>
      </c>
    </row>
    <row r="21" spans="1:44" ht="27" customHeight="1" x14ac:dyDescent="0.2">
      <c r="A21" s="192"/>
      <c r="B21" s="1013"/>
      <c r="C21" s="457" t="s">
        <v>178</v>
      </c>
      <c r="D21" s="526" t="s">
        <v>863</v>
      </c>
      <c r="E21" s="491" t="s">
        <v>179</v>
      </c>
      <c r="F21" s="710" t="s">
        <v>75</v>
      </c>
      <c r="G21" s="710">
        <v>2</v>
      </c>
      <c r="H21" s="518">
        <v>0</v>
      </c>
      <c r="I21" s="322">
        <v>0</v>
      </c>
      <c r="J21" s="322">
        <v>0</v>
      </c>
      <c r="K21" s="322">
        <v>0</v>
      </c>
      <c r="L21" s="455">
        <v>0</v>
      </c>
      <c r="M21" s="455">
        <v>0</v>
      </c>
      <c r="N21" s="455">
        <v>0</v>
      </c>
      <c r="O21" s="455">
        <v>0</v>
      </c>
      <c r="P21" s="455">
        <v>0</v>
      </c>
      <c r="Q21" s="455">
        <v>-36</v>
      </c>
      <c r="R21" s="455">
        <v>-36</v>
      </c>
      <c r="S21" s="455">
        <v>-36</v>
      </c>
      <c r="T21" s="455">
        <v>-36</v>
      </c>
      <c r="U21" s="455">
        <v>-36</v>
      </c>
      <c r="V21" s="455">
        <v>-36</v>
      </c>
      <c r="W21" s="455">
        <v>-36</v>
      </c>
      <c r="X21" s="455">
        <v>-36</v>
      </c>
      <c r="Y21" s="455">
        <v>-36</v>
      </c>
      <c r="Z21" s="455">
        <v>-36</v>
      </c>
      <c r="AA21" s="455">
        <v>-36</v>
      </c>
      <c r="AB21" s="455">
        <v>-36</v>
      </c>
      <c r="AC21" s="455">
        <v>-36</v>
      </c>
      <c r="AD21" s="455">
        <v>-36</v>
      </c>
      <c r="AE21" s="455">
        <v>-36</v>
      </c>
      <c r="AF21" s="455">
        <v>-36</v>
      </c>
      <c r="AG21" s="455">
        <v>-36</v>
      </c>
      <c r="AH21" s="455">
        <v>-36</v>
      </c>
      <c r="AI21" s="455">
        <v>-36</v>
      </c>
      <c r="AJ21" s="479">
        <v>-36</v>
      </c>
      <c r="AL21" s="387"/>
      <c r="AM21" s="387"/>
      <c r="AO21" s="391"/>
      <c r="AR21" s="387"/>
    </row>
    <row r="22" spans="1:44" ht="27" customHeight="1" x14ac:dyDescent="0.2">
      <c r="A22" s="152"/>
      <c r="B22" s="1013"/>
      <c r="C22" s="457" t="s">
        <v>123</v>
      </c>
      <c r="D22" s="525" t="s">
        <v>622</v>
      </c>
      <c r="E22" s="491" t="s">
        <v>123</v>
      </c>
      <c r="F22" s="525" t="s">
        <v>123</v>
      </c>
      <c r="G22" s="525">
        <v>2</v>
      </c>
      <c r="H22" s="518">
        <v>0</v>
      </c>
      <c r="I22" s="322">
        <v>0</v>
      </c>
      <c r="J22" s="322">
        <v>0</v>
      </c>
      <c r="K22" s="322">
        <v>0</v>
      </c>
      <c r="L22" s="455">
        <v>0</v>
      </c>
      <c r="M22" s="455">
        <v>0</v>
      </c>
      <c r="N22" s="455">
        <v>0</v>
      </c>
      <c r="O22" s="455">
        <v>0</v>
      </c>
      <c r="P22" s="455">
        <v>0</v>
      </c>
      <c r="Q22" s="455">
        <v>0</v>
      </c>
      <c r="R22" s="455">
        <v>0</v>
      </c>
      <c r="S22" s="455">
        <v>0</v>
      </c>
      <c r="T22" s="455">
        <v>0</v>
      </c>
      <c r="U22" s="455">
        <v>0</v>
      </c>
      <c r="V22" s="455">
        <v>0</v>
      </c>
      <c r="W22" s="455">
        <v>0</v>
      </c>
      <c r="X22" s="455">
        <v>0</v>
      </c>
      <c r="Y22" s="455">
        <v>0</v>
      </c>
      <c r="Z22" s="455">
        <v>0</v>
      </c>
      <c r="AA22" s="455">
        <v>0</v>
      </c>
      <c r="AB22" s="455">
        <v>0</v>
      </c>
      <c r="AC22" s="455">
        <v>0</v>
      </c>
      <c r="AD22" s="455">
        <v>0</v>
      </c>
      <c r="AE22" s="455">
        <v>0</v>
      </c>
      <c r="AF22" s="455">
        <v>0</v>
      </c>
      <c r="AG22" s="455">
        <v>0</v>
      </c>
      <c r="AH22" s="455">
        <v>0</v>
      </c>
      <c r="AI22" s="455">
        <v>0</v>
      </c>
      <c r="AJ22" s="479">
        <v>0</v>
      </c>
    </row>
    <row r="23" spans="1:44" ht="27" customHeight="1" x14ac:dyDescent="0.2">
      <c r="A23" s="152"/>
      <c r="B23" s="1013"/>
      <c r="C23" s="457" t="s">
        <v>180</v>
      </c>
      <c r="D23" s="894" t="s">
        <v>181</v>
      </c>
      <c r="E23" s="491" t="s">
        <v>174</v>
      </c>
      <c r="F23" s="710" t="s">
        <v>75</v>
      </c>
      <c r="G23" s="710">
        <v>2</v>
      </c>
      <c r="H23" s="518">
        <v>0</v>
      </c>
      <c r="I23" s="322">
        <v>0</v>
      </c>
      <c r="J23" s="322">
        <v>0</v>
      </c>
      <c r="K23" s="322">
        <v>0</v>
      </c>
      <c r="L23" s="455">
        <v>0</v>
      </c>
      <c r="M23" s="455">
        <v>0</v>
      </c>
      <c r="N23" s="455">
        <v>0</v>
      </c>
      <c r="O23" s="455">
        <v>0</v>
      </c>
      <c r="P23" s="455">
        <v>0</v>
      </c>
      <c r="Q23" s="455">
        <v>0</v>
      </c>
      <c r="R23" s="455">
        <v>0</v>
      </c>
      <c r="S23" s="455">
        <v>0</v>
      </c>
      <c r="T23" s="455">
        <v>0</v>
      </c>
      <c r="U23" s="455">
        <v>0</v>
      </c>
      <c r="V23" s="455">
        <v>0</v>
      </c>
      <c r="W23" s="455">
        <v>0</v>
      </c>
      <c r="X23" s="455">
        <v>0</v>
      </c>
      <c r="Y23" s="455">
        <v>0</v>
      </c>
      <c r="Z23" s="455">
        <v>0</v>
      </c>
      <c r="AA23" s="455">
        <v>0</v>
      </c>
      <c r="AB23" s="455">
        <v>0</v>
      </c>
      <c r="AC23" s="455">
        <v>0</v>
      </c>
      <c r="AD23" s="455">
        <v>0</v>
      </c>
      <c r="AE23" s="455">
        <v>0</v>
      </c>
      <c r="AF23" s="455">
        <v>0</v>
      </c>
      <c r="AG23" s="455">
        <v>0</v>
      </c>
      <c r="AH23" s="455">
        <v>0</v>
      </c>
      <c r="AI23" s="455">
        <v>0</v>
      </c>
      <c r="AJ23" s="479">
        <v>0</v>
      </c>
    </row>
    <row r="24" spans="1:44" ht="27" customHeight="1" x14ac:dyDescent="0.2">
      <c r="A24" s="152"/>
      <c r="B24" s="1013"/>
      <c r="C24" s="457" t="s">
        <v>182</v>
      </c>
      <c r="D24" s="894" t="s">
        <v>183</v>
      </c>
      <c r="E24" s="491" t="s">
        <v>124</v>
      </c>
      <c r="F24" s="710" t="s">
        <v>75</v>
      </c>
      <c r="G24" s="710">
        <v>2</v>
      </c>
      <c r="H24" s="518">
        <v>2.3038903556457937</v>
      </c>
      <c r="I24" s="322">
        <v>2.3038903556457937</v>
      </c>
      <c r="J24" s="322">
        <v>2.3038903556457937</v>
      </c>
      <c r="K24" s="322">
        <v>2.3038903556457937</v>
      </c>
      <c r="L24" s="455">
        <v>2.3038903556457937</v>
      </c>
      <c r="M24" s="455">
        <v>2.3038903556457937</v>
      </c>
      <c r="N24" s="455">
        <v>2.3038903556457937</v>
      </c>
      <c r="O24" s="455">
        <v>2.3038903556457937</v>
      </c>
      <c r="P24" s="455">
        <v>2.3038903556457937</v>
      </c>
      <c r="Q24" s="455">
        <v>2.3038903556457937</v>
      </c>
      <c r="R24" s="455">
        <v>2.3038903556457937</v>
      </c>
      <c r="S24" s="455">
        <v>2.3038903556457937</v>
      </c>
      <c r="T24" s="455">
        <v>2.3038903556457937</v>
      </c>
      <c r="U24" s="455">
        <v>2.3038903556457937</v>
      </c>
      <c r="V24" s="455">
        <v>2.3038903556457937</v>
      </c>
      <c r="W24" s="455">
        <v>2.3038903556457937</v>
      </c>
      <c r="X24" s="455">
        <v>2.3038903556457937</v>
      </c>
      <c r="Y24" s="455">
        <v>2.3038903556457937</v>
      </c>
      <c r="Z24" s="455">
        <v>2.3038903556457937</v>
      </c>
      <c r="AA24" s="455">
        <v>2.3038903556457937</v>
      </c>
      <c r="AB24" s="455">
        <v>2.3038903556457937</v>
      </c>
      <c r="AC24" s="455">
        <v>2.3038903556457937</v>
      </c>
      <c r="AD24" s="455">
        <v>2.3038903556457937</v>
      </c>
      <c r="AE24" s="455">
        <v>2.3038903556457937</v>
      </c>
      <c r="AF24" s="455">
        <v>2.3038903556457937</v>
      </c>
      <c r="AG24" s="455">
        <v>2.3038903556457937</v>
      </c>
      <c r="AH24" s="455">
        <v>2.3038903556457937</v>
      </c>
      <c r="AI24" s="455">
        <v>2.3038903556457937</v>
      </c>
      <c r="AJ24" s="479">
        <v>2.3038903556457937</v>
      </c>
      <c r="AL24" s="712"/>
      <c r="AM24" s="151"/>
      <c r="AN24" s="393"/>
      <c r="AO24" s="391"/>
      <c r="AR24" s="387"/>
    </row>
    <row r="25" spans="1:44" ht="27" customHeight="1" thickBot="1" x14ac:dyDescent="0.25">
      <c r="A25" s="152"/>
      <c r="B25" s="1014"/>
      <c r="C25" s="521" t="s">
        <v>184</v>
      </c>
      <c r="D25" s="895" t="s">
        <v>185</v>
      </c>
      <c r="E25" s="734" t="s">
        <v>124</v>
      </c>
      <c r="F25" s="735" t="s">
        <v>75</v>
      </c>
      <c r="G25" s="735">
        <v>2</v>
      </c>
      <c r="H25" s="522">
        <v>1.69</v>
      </c>
      <c r="I25" s="281">
        <v>1.69</v>
      </c>
      <c r="J25" s="281">
        <v>1.69</v>
      </c>
      <c r="K25" s="281">
        <v>1.69</v>
      </c>
      <c r="L25" s="523">
        <v>1.69</v>
      </c>
      <c r="M25" s="523">
        <v>1.69</v>
      </c>
      <c r="N25" s="523">
        <v>1.69</v>
      </c>
      <c r="O25" s="523">
        <v>1.69</v>
      </c>
      <c r="P25" s="523">
        <v>1.69</v>
      </c>
      <c r="Q25" s="523">
        <v>1.69</v>
      </c>
      <c r="R25" s="523">
        <v>1.69</v>
      </c>
      <c r="S25" s="523">
        <v>1.69</v>
      </c>
      <c r="T25" s="523">
        <v>1.69</v>
      </c>
      <c r="U25" s="523">
        <v>1.69</v>
      </c>
      <c r="V25" s="523">
        <v>1.69</v>
      </c>
      <c r="W25" s="523">
        <v>1.69</v>
      </c>
      <c r="X25" s="523">
        <v>1.69</v>
      </c>
      <c r="Y25" s="523">
        <v>1.69</v>
      </c>
      <c r="Z25" s="523">
        <v>1.69</v>
      </c>
      <c r="AA25" s="523">
        <v>1.69</v>
      </c>
      <c r="AB25" s="523">
        <v>1.69</v>
      </c>
      <c r="AC25" s="523">
        <v>1.69</v>
      </c>
      <c r="AD25" s="523">
        <v>1.69</v>
      </c>
      <c r="AE25" s="523">
        <v>1.69</v>
      </c>
      <c r="AF25" s="523">
        <v>1.69</v>
      </c>
      <c r="AG25" s="523">
        <v>1.69</v>
      </c>
      <c r="AH25" s="523">
        <v>1.69</v>
      </c>
      <c r="AI25" s="523">
        <v>1.69</v>
      </c>
      <c r="AJ25" s="736">
        <v>1.69</v>
      </c>
      <c r="AL25" s="718"/>
      <c r="AM25" s="719"/>
      <c r="AN25" s="719"/>
      <c r="AO25" s="391"/>
      <c r="AP25" s="391"/>
      <c r="AR25" s="387"/>
    </row>
    <row r="26" spans="1:44" ht="27" customHeight="1" x14ac:dyDescent="0.25">
      <c r="A26" s="172"/>
      <c r="B26" s="196"/>
      <c r="C26" s="174"/>
      <c r="D26" s="197"/>
      <c r="E26" s="198"/>
      <c r="F26" s="197"/>
      <c r="G26" s="197"/>
      <c r="H26" s="199"/>
      <c r="I26" s="200"/>
      <c r="J26" s="201"/>
      <c r="K26" s="174"/>
      <c r="L26" s="201"/>
      <c r="M26" s="202"/>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row>
    <row r="27" spans="1:44" ht="27" customHeight="1" x14ac:dyDescent="0.25">
      <c r="A27" s="172"/>
      <c r="B27" s="196"/>
      <c r="C27" s="174"/>
      <c r="D27" s="174"/>
      <c r="E27" s="203"/>
      <c r="F27" s="174"/>
      <c r="G27" s="174"/>
      <c r="H27" s="174"/>
      <c r="I27" s="177"/>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row>
    <row r="28" spans="1:44" ht="27" customHeight="1" x14ac:dyDescent="0.25">
      <c r="A28" s="172"/>
      <c r="B28" s="196"/>
      <c r="C28" s="197"/>
      <c r="D28" s="157" t="str">
        <f>'TITLE PAGE'!B9</f>
        <v>Company:</v>
      </c>
      <c r="E28" s="316" t="str">
        <f>'TITLE PAGE'!D9</f>
        <v>Severn Trent Water</v>
      </c>
      <c r="F28" s="197"/>
      <c r="G28" s="197"/>
      <c r="H28" s="197"/>
      <c r="I28" s="197"/>
      <c r="J28" s="197"/>
      <c r="K28" s="174"/>
      <c r="L28" s="197"/>
      <c r="M28" s="197"/>
      <c r="N28" s="197"/>
      <c r="O28" s="197"/>
      <c r="P28" s="174"/>
      <c r="Q28" s="174"/>
      <c r="R28" s="174"/>
      <c r="S28" s="174"/>
      <c r="T28" s="174"/>
      <c r="U28" s="174"/>
      <c r="V28" s="174"/>
      <c r="W28" s="174"/>
      <c r="X28" s="174"/>
      <c r="Y28" s="174"/>
      <c r="Z28" s="174"/>
      <c r="AA28" s="174"/>
      <c r="AB28" s="174"/>
      <c r="AC28" s="174"/>
      <c r="AD28" s="174"/>
      <c r="AE28" s="174"/>
      <c r="AF28" s="174"/>
      <c r="AG28" s="174"/>
      <c r="AH28" s="174"/>
      <c r="AI28" s="174"/>
      <c r="AJ28" s="174"/>
    </row>
    <row r="29" spans="1:44" ht="27" customHeight="1" x14ac:dyDescent="0.25">
      <c r="A29" s="172"/>
      <c r="B29" s="196"/>
      <c r="C29" s="197"/>
      <c r="D29" s="161" t="str">
        <f>'TITLE PAGE'!B10</f>
        <v>Resource Zone Name:</v>
      </c>
      <c r="E29" s="317" t="str">
        <f>'TITLE PAGE'!D10</f>
        <v>North Staffordshire</v>
      </c>
      <c r="F29" s="197"/>
      <c r="G29" s="197"/>
      <c r="H29" s="197"/>
      <c r="I29" s="197"/>
      <c r="J29" s="197"/>
      <c r="K29" s="174"/>
      <c r="L29" s="197"/>
      <c r="M29" s="197"/>
      <c r="N29" s="197"/>
      <c r="O29" s="197"/>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4" ht="27" customHeight="1" x14ac:dyDescent="0.2">
      <c r="A30" s="172"/>
      <c r="B30" s="204"/>
      <c r="C30" s="197"/>
      <c r="D30" s="161" t="str">
        <f>'TITLE PAGE'!B11</f>
        <v>Resource Zone Number:</v>
      </c>
      <c r="E30" s="318">
        <f>'TITLE PAGE'!D11</f>
        <v>7</v>
      </c>
      <c r="F30" s="197"/>
      <c r="G30" s="197"/>
      <c r="H30" s="197"/>
      <c r="I30" s="197"/>
      <c r="J30" s="197"/>
      <c r="K30" s="174"/>
      <c r="L30" s="197"/>
      <c r="M30" s="197"/>
      <c r="N30" s="197"/>
      <c r="O30" s="197"/>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44" ht="27" customHeight="1" x14ac:dyDescent="0.25">
      <c r="A31" s="172"/>
      <c r="B31" s="196"/>
      <c r="C31" s="197"/>
      <c r="D31" s="161" t="str">
        <f>'TITLE PAGE'!B12</f>
        <v xml:space="preserve">Planning Scenario Name:                                                                     </v>
      </c>
      <c r="E31" s="317" t="str">
        <f>'TITLE PAGE'!D12</f>
        <v>Dry Year Annual Average</v>
      </c>
      <c r="F31" s="197"/>
      <c r="G31" s="197"/>
      <c r="H31" s="197"/>
      <c r="I31" s="197"/>
      <c r="J31" s="197"/>
      <c r="K31" s="174"/>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44" ht="27" customHeight="1" x14ac:dyDescent="0.25">
      <c r="A32" s="172"/>
      <c r="B32" s="196"/>
      <c r="C32" s="197"/>
      <c r="D32" s="168" t="str">
        <f>'TITLE PAGE'!B13</f>
        <v xml:space="preserve">Chosen Level of Service:  </v>
      </c>
      <c r="E32" s="205" t="str">
        <f>'TITLE PAGE'!D13</f>
        <v>No more than 3 in 100 Temporary Use Bans</v>
      </c>
      <c r="F32" s="197"/>
      <c r="G32" s="197"/>
      <c r="H32" s="197"/>
      <c r="I32" s="197"/>
      <c r="J32" s="197"/>
      <c r="K32" s="174"/>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27" customHeight="1" x14ac:dyDescent="0.25">
      <c r="A33" s="172"/>
      <c r="B33" s="196"/>
      <c r="C33" s="197"/>
      <c r="D33" s="197"/>
      <c r="E33" s="206"/>
      <c r="F33" s="197"/>
      <c r="G33" s="197"/>
      <c r="H33" s="197"/>
      <c r="I33" s="197"/>
      <c r="J33" s="197"/>
      <c r="K33" s="174"/>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sheetData>
  <sheetProtection algorithmName="SHA-512" hashValue="gNJ2p7Kuinf0aPBg9ARilJF+6VSvrHeq/xOYh+NN6JUl9p5JxTzPymIjMJJ9/w9mxAKX3i4j9D5qIy5amB/cXQ==" saltValue="fsY/9DJwhgCpuGVM3r4tYQ==" spinCount="100000" sheet="1" objects="1" scenarios="1" selectLockedCells="1" selectUnlockedCells="1"/>
  <mergeCells count="4">
    <mergeCell ref="I1:J1"/>
    <mergeCell ref="B4:B17"/>
    <mergeCell ref="B18:B25"/>
    <mergeCell ref="AQ1:AR1"/>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zoomScale="80" zoomScaleNormal="80" workbookViewId="0">
      <selection activeCell="B13" sqref="B13:B31"/>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2" max="252" width="2.109375" customWidth="1"/>
    <col min="253" max="254" width="6.88671875" customWidth="1"/>
    <col min="255" max="255" width="43.44140625" customWidth="1"/>
    <col min="256" max="256" width="38.109375" customWidth="1"/>
    <col min="257" max="257" width="6.88671875" customWidth="1"/>
    <col min="258" max="258" width="8.21875" bestFit="1" customWidth="1"/>
    <col min="259" max="259" width="13.21875" customWidth="1"/>
    <col min="260" max="287" width="11.44140625" customWidth="1"/>
    <col min="508" max="508" width="2.109375" customWidth="1"/>
    <col min="509" max="510" width="6.88671875" customWidth="1"/>
    <col min="511" max="511" width="43.44140625" customWidth="1"/>
    <col min="512" max="512" width="38.109375" customWidth="1"/>
    <col min="513" max="513" width="6.88671875" customWidth="1"/>
    <col min="514" max="514" width="8.21875" bestFit="1" customWidth="1"/>
    <col min="515" max="515" width="13.21875" customWidth="1"/>
    <col min="516" max="543" width="11.44140625" customWidth="1"/>
    <col min="764" max="764" width="2.109375" customWidth="1"/>
    <col min="765" max="766" width="6.88671875" customWidth="1"/>
    <col min="767" max="767" width="43.44140625" customWidth="1"/>
    <col min="768" max="768" width="38.109375" customWidth="1"/>
    <col min="769" max="769" width="6.88671875" customWidth="1"/>
    <col min="770" max="770" width="8.21875" bestFit="1" customWidth="1"/>
    <col min="771" max="771" width="13.21875" customWidth="1"/>
    <col min="772" max="799" width="11.44140625" customWidth="1"/>
    <col min="1020" max="1020" width="2.109375" customWidth="1"/>
    <col min="1021" max="1022" width="6.88671875" customWidth="1"/>
    <col min="1023" max="1023" width="43.44140625" customWidth="1"/>
    <col min="1024" max="1024" width="38.109375" customWidth="1"/>
    <col min="1025" max="1025" width="6.88671875" customWidth="1"/>
    <col min="1026" max="1026" width="8.21875" bestFit="1" customWidth="1"/>
    <col min="1027" max="1027" width="13.21875" customWidth="1"/>
    <col min="1028" max="1055" width="11.44140625" customWidth="1"/>
    <col min="1276" max="1276" width="2.109375" customWidth="1"/>
    <col min="1277" max="1278" width="6.88671875" customWidth="1"/>
    <col min="1279" max="1279" width="43.44140625" customWidth="1"/>
    <col min="1280" max="1280" width="38.109375" customWidth="1"/>
    <col min="1281" max="1281" width="6.88671875" customWidth="1"/>
    <col min="1282" max="1282" width="8.21875" bestFit="1" customWidth="1"/>
    <col min="1283" max="1283" width="13.21875" customWidth="1"/>
    <col min="1284" max="1311" width="11.44140625" customWidth="1"/>
    <col min="1532" max="1532" width="2.109375" customWidth="1"/>
    <col min="1533" max="1534" width="6.88671875" customWidth="1"/>
    <col min="1535" max="1535" width="43.44140625" customWidth="1"/>
    <col min="1536" max="1536" width="38.109375" customWidth="1"/>
    <col min="1537" max="1537" width="6.88671875" customWidth="1"/>
    <col min="1538" max="1538" width="8.21875" bestFit="1" customWidth="1"/>
    <col min="1539" max="1539" width="13.21875" customWidth="1"/>
    <col min="1540" max="1567" width="11.44140625" customWidth="1"/>
    <col min="1788" max="1788" width="2.109375" customWidth="1"/>
    <col min="1789" max="1790" width="6.88671875" customWidth="1"/>
    <col min="1791" max="1791" width="43.44140625" customWidth="1"/>
    <col min="1792" max="1792" width="38.109375" customWidth="1"/>
    <col min="1793" max="1793" width="6.88671875" customWidth="1"/>
    <col min="1794" max="1794" width="8.21875" bestFit="1" customWidth="1"/>
    <col min="1795" max="1795" width="13.21875" customWidth="1"/>
    <col min="1796" max="1823" width="11.44140625" customWidth="1"/>
    <col min="2044" max="2044" width="2.109375" customWidth="1"/>
    <col min="2045" max="2046" width="6.88671875" customWidth="1"/>
    <col min="2047" max="2047" width="43.44140625" customWidth="1"/>
    <col min="2048" max="2048" width="38.109375" customWidth="1"/>
    <col min="2049" max="2049" width="6.88671875" customWidth="1"/>
    <col min="2050" max="2050" width="8.21875" bestFit="1" customWidth="1"/>
    <col min="2051" max="2051" width="13.21875" customWidth="1"/>
    <col min="2052" max="2079" width="11.44140625" customWidth="1"/>
    <col min="2300" max="2300" width="2.109375" customWidth="1"/>
    <col min="2301" max="2302" width="6.88671875" customWidth="1"/>
    <col min="2303" max="2303" width="43.44140625" customWidth="1"/>
    <col min="2304" max="2304" width="38.109375" customWidth="1"/>
    <col min="2305" max="2305" width="6.88671875" customWidth="1"/>
    <col min="2306" max="2306" width="8.21875" bestFit="1" customWidth="1"/>
    <col min="2307" max="2307" width="13.21875" customWidth="1"/>
    <col min="2308" max="2335" width="11.44140625" customWidth="1"/>
    <col min="2556" max="2556" width="2.109375" customWidth="1"/>
    <col min="2557" max="2558" width="6.88671875" customWidth="1"/>
    <col min="2559" max="2559" width="43.44140625" customWidth="1"/>
    <col min="2560" max="2560" width="38.109375" customWidth="1"/>
    <col min="2561" max="2561" width="6.88671875" customWidth="1"/>
    <col min="2562" max="2562" width="8.21875" bestFit="1" customWidth="1"/>
    <col min="2563" max="2563" width="13.21875" customWidth="1"/>
    <col min="2564" max="2591" width="11.44140625" customWidth="1"/>
    <col min="2812" max="2812" width="2.109375" customWidth="1"/>
    <col min="2813" max="2814" width="6.88671875" customWidth="1"/>
    <col min="2815" max="2815" width="43.44140625" customWidth="1"/>
    <col min="2816" max="2816" width="38.109375" customWidth="1"/>
    <col min="2817" max="2817" width="6.88671875" customWidth="1"/>
    <col min="2818" max="2818" width="8.21875" bestFit="1" customWidth="1"/>
    <col min="2819" max="2819" width="13.21875" customWidth="1"/>
    <col min="2820" max="2847" width="11.44140625" customWidth="1"/>
    <col min="3068" max="3068" width="2.109375" customWidth="1"/>
    <col min="3069" max="3070" width="6.88671875" customWidth="1"/>
    <col min="3071" max="3071" width="43.44140625" customWidth="1"/>
    <col min="3072" max="3072" width="38.109375" customWidth="1"/>
    <col min="3073" max="3073" width="6.88671875" customWidth="1"/>
    <col min="3074" max="3074" width="8.21875" bestFit="1" customWidth="1"/>
    <col min="3075" max="3075" width="13.21875" customWidth="1"/>
    <col min="3076" max="3103" width="11.44140625" customWidth="1"/>
    <col min="3324" max="3324" width="2.109375" customWidth="1"/>
    <col min="3325" max="3326" width="6.88671875" customWidth="1"/>
    <col min="3327" max="3327" width="43.44140625" customWidth="1"/>
    <col min="3328" max="3328" width="38.109375" customWidth="1"/>
    <col min="3329" max="3329" width="6.88671875" customWidth="1"/>
    <col min="3330" max="3330" width="8.21875" bestFit="1" customWidth="1"/>
    <col min="3331" max="3331" width="13.21875" customWidth="1"/>
    <col min="3332" max="3359" width="11.44140625" customWidth="1"/>
    <col min="3580" max="3580" width="2.109375" customWidth="1"/>
    <col min="3581" max="3582" width="6.88671875" customWidth="1"/>
    <col min="3583" max="3583" width="43.44140625" customWidth="1"/>
    <col min="3584" max="3584" width="38.109375" customWidth="1"/>
    <col min="3585" max="3585" width="6.88671875" customWidth="1"/>
    <col min="3586" max="3586" width="8.21875" bestFit="1" customWidth="1"/>
    <col min="3587" max="3587" width="13.21875" customWidth="1"/>
    <col min="3588" max="3615" width="11.44140625" customWidth="1"/>
    <col min="3836" max="3836" width="2.109375" customWidth="1"/>
    <col min="3837" max="3838" width="6.88671875" customWidth="1"/>
    <col min="3839" max="3839" width="43.44140625" customWidth="1"/>
    <col min="3840" max="3840" width="38.109375" customWidth="1"/>
    <col min="3841" max="3841" width="6.88671875" customWidth="1"/>
    <col min="3842" max="3842" width="8.21875" bestFit="1" customWidth="1"/>
    <col min="3843" max="3843" width="13.21875" customWidth="1"/>
    <col min="3844" max="3871" width="11.44140625" customWidth="1"/>
    <col min="4092" max="4092" width="2.109375" customWidth="1"/>
    <col min="4093" max="4094" width="6.88671875" customWidth="1"/>
    <col min="4095" max="4095" width="43.44140625" customWidth="1"/>
    <col min="4096" max="4096" width="38.109375" customWidth="1"/>
    <col min="4097" max="4097" width="6.88671875" customWidth="1"/>
    <col min="4098" max="4098" width="8.21875" bestFit="1" customWidth="1"/>
    <col min="4099" max="4099" width="13.21875" customWidth="1"/>
    <col min="4100" max="4127" width="11.44140625" customWidth="1"/>
    <col min="4348" max="4348" width="2.109375" customWidth="1"/>
    <col min="4349" max="4350" width="6.88671875" customWidth="1"/>
    <col min="4351" max="4351" width="43.44140625" customWidth="1"/>
    <col min="4352" max="4352" width="38.109375" customWidth="1"/>
    <col min="4353" max="4353" width="6.88671875" customWidth="1"/>
    <col min="4354" max="4354" width="8.21875" bestFit="1" customWidth="1"/>
    <col min="4355" max="4355" width="13.21875" customWidth="1"/>
    <col min="4356" max="4383" width="11.44140625" customWidth="1"/>
    <col min="4604" max="4604" width="2.109375" customWidth="1"/>
    <col min="4605" max="4606" width="6.88671875" customWidth="1"/>
    <col min="4607" max="4607" width="43.44140625" customWidth="1"/>
    <col min="4608" max="4608" width="38.109375" customWidth="1"/>
    <col min="4609" max="4609" width="6.88671875" customWidth="1"/>
    <col min="4610" max="4610" width="8.21875" bestFit="1" customWidth="1"/>
    <col min="4611" max="4611" width="13.21875" customWidth="1"/>
    <col min="4612" max="4639" width="11.44140625" customWidth="1"/>
    <col min="4860" max="4860" width="2.109375" customWidth="1"/>
    <col min="4861" max="4862" width="6.88671875" customWidth="1"/>
    <col min="4863" max="4863" width="43.44140625" customWidth="1"/>
    <col min="4864" max="4864" width="38.109375" customWidth="1"/>
    <col min="4865" max="4865" width="6.88671875" customWidth="1"/>
    <col min="4866" max="4866" width="8.21875" bestFit="1" customWidth="1"/>
    <col min="4867" max="4867" width="13.21875" customWidth="1"/>
    <col min="4868" max="4895" width="11.44140625" customWidth="1"/>
    <col min="5116" max="5116" width="2.109375" customWidth="1"/>
    <col min="5117" max="5118" width="6.88671875" customWidth="1"/>
    <col min="5119" max="5119" width="43.44140625" customWidth="1"/>
    <col min="5120" max="5120" width="38.109375" customWidth="1"/>
    <col min="5121" max="5121" width="6.88671875" customWidth="1"/>
    <col min="5122" max="5122" width="8.21875" bestFit="1" customWidth="1"/>
    <col min="5123" max="5123" width="13.21875" customWidth="1"/>
    <col min="5124" max="5151" width="11.44140625" customWidth="1"/>
    <col min="5372" max="5372" width="2.109375" customWidth="1"/>
    <col min="5373" max="5374" width="6.88671875" customWidth="1"/>
    <col min="5375" max="5375" width="43.44140625" customWidth="1"/>
    <col min="5376" max="5376" width="38.109375" customWidth="1"/>
    <col min="5377" max="5377" width="6.88671875" customWidth="1"/>
    <col min="5378" max="5378" width="8.21875" bestFit="1" customWidth="1"/>
    <col min="5379" max="5379" width="13.21875" customWidth="1"/>
    <col min="5380" max="5407" width="11.44140625" customWidth="1"/>
    <col min="5628" max="5628" width="2.109375" customWidth="1"/>
    <col min="5629" max="5630" width="6.88671875" customWidth="1"/>
    <col min="5631" max="5631" width="43.44140625" customWidth="1"/>
    <col min="5632" max="5632" width="38.109375" customWidth="1"/>
    <col min="5633" max="5633" width="6.88671875" customWidth="1"/>
    <col min="5634" max="5634" width="8.21875" bestFit="1" customWidth="1"/>
    <col min="5635" max="5635" width="13.21875" customWidth="1"/>
    <col min="5636" max="5663" width="11.44140625" customWidth="1"/>
    <col min="5884" max="5884" width="2.109375" customWidth="1"/>
    <col min="5885" max="5886" width="6.88671875" customWidth="1"/>
    <col min="5887" max="5887" width="43.44140625" customWidth="1"/>
    <col min="5888" max="5888" width="38.109375" customWidth="1"/>
    <col min="5889" max="5889" width="6.88671875" customWidth="1"/>
    <col min="5890" max="5890" width="8.21875" bestFit="1" customWidth="1"/>
    <col min="5891" max="5891" width="13.21875" customWidth="1"/>
    <col min="5892" max="5919" width="11.44140625" customWidth="1"/>
    <col min="6140" max="6140" width="2.109375" customWidth="1"/>
    <col min="6141" max="6142" width="6.88671875" customWidth="1"/>
    <col min="6143" max="6143" width="43.44140625" customWidth="1"/>
    <col min="6144" max="6144" width="38.109375" customWidth="1"/>
    <col min="6145" max="6145" width="6.88671875" customWidth="1"/>
    <col min="6146" max="6146" width="8.21875" bestFit="1" customWidth="1"/>
    <col min="6147" max="6147" width="13.21875" customWidth="1"/>
    <col min="6148" max="6175" width="11.44140625" customWidth="1"/>
    <col min="6396" max="6396" width="2.109375" customWidth="1"/>
    <col min="6397" max="6398" width="6.88671875" customWidth="1"/>
    <col min="6399" max="6399" width="43.44140625" customWidth="1"/>
    <col min="6400" max="6400" width="38.109375" customWidth="1"/>
    <col min="6401" max="6401" width="6.88671875" customWidth="1"/>
    <col min="6402" max="6402" width="8.21875" bestFit="1" customWidth="1"/>
    <col min="6403" max="6403" width="13.21875" customWidth="1"/>
    <col min="6404" max="6431" width="11.44140625" customWidth="1"/>
    <col min="6652" max="6652" width="2.109375" customWidth="1"/>
    <col min="6653" max="6654" width="6.88671875" customWidth="1"/>
    <col min="6655" max="6655" width="43.44140625" customWidth="1"/>
    <col min="6656" max="6656" width="38.109375" customWidth="1"/>
    <col min="6657" max="6657" width="6.88671875" customWidth="1"/>
    <col min="6658" max="6658" width="8.21875" bestFit="1" customWidth="1"/>
    <col min="6659" max="6659" width="13.21875" customWidth="1"/>
    <col min="6660" max="6687" width="11.44140625" customWidth="1"/>
    <col min="6908" max="6908" width="2.109375" customWidth="1"/>
    <col min="6909" max="6910" width="6.88671875" customWidth="1"/>
    <col min="6911" max="6911" width="43.44140625" customWidth="1"/>
    <col min="6912" max="6912" width="38.109375" customWidth="1"/>
    <col min="6913" max="6913" width="6.88671875" customWidth="1"/>
    <col min="6914" max="6914" width="8.21875" bestFit="1" customWidth="1"/>
    <col min="6915" max="6915" width="13.21875" customWidth="1"/>
    <col min="6916" max="6943" width="11.44140625" customWidth="1"/>
    <col min="7164" max="7164" width="2.109375" customWidth="1"/>
    <col min="7165" max="7166" width="6.88671875" customWidth="1"/>
    <col min="7167" max="7167" width="43.44140625" customWidth="1"/>
    <col min="7168" max="7168" width="38.109375" customWidth="1"/>
    <col min="7169" max="7169" width="6.88671875" customWidth="1"/>
    <col min="7170" max="7170" width="8.21875" bestFit="1" customWidth="1"/>
    <col min="7171" max="7171" width="13.21875" customWidth="1"/>
    <col min="7172" max="7199" width="11.44140625" customWidth="1"/>
    <col min="7420" max="7420" width="2.109375" customWidth="1"/>
    <col min="7421" max="7422" width="6.88671875" customWidth="1"/>
    <col min="7423" max="7423" width="43.44140625" customWidth="1"/>
    <col min="7424" max="7424" width="38.109375" customWidth="1"/>
    <col min="7425" max="7425" width="6.88671875" customWidth="1"/>
    <col min="7426" max="7426" width="8.21875" bestFit="1" customWidth="1"/>
    <col min="7427" max="7427" width="13.21875" customWidth="1"/>
    <col min="7428" max="7455" width="11.44140625" customWidth="1"/>
    <col min="7676" max="7676" width="2.109375" customWidth="1"/>
    <col min="7677" max="7678" width="6.88671875" customWidth="1"/>
    <col min="7679" max="7679" width="43.44140625" customWidth="1"/>
    <col min="7680" max="7680" width="38.109375" customWidth="1"/>
    <col min="7681" max="7681" width="6.88671875" customWidth="1"/>
    <col min="7682" max="7682" width="8.21875" bestFit="1" customWidth="1"/>
    <col min="7683" max="7683" width="13.21875" customWidth="1"/>
    <col min="7684" max="7711" width="11.44140625" customWidth="1"/>
    <col min="7932" max="7932" width="2.109375" customWidth="1"/>
    <col min="7933" max="7934" width="6.88671875" customWidth="1"/>
    <col min="7935" max="7935" width="43.44140625" customWidth="1"/>
    <col min="7936" max="7936" width="38.109375" customWidth="1"/>
    <col min="7937" max="7937" width="6.88671875" customWidth="1"/>
    <col min="7938" max="7938" width="8.21875" bestFit="1" customWidth="1"/>
    <col min="7939" max="7939" width="13.21875" customWidth="1"/>
    <col min="7940" max="7967" width="11.44140625" customWidth="1"/>
    <col min="8188" max="8188" width="2.109375" customWidth="1"/>
    <col min="8189" max="8190" width="6.88671875" customWidth="1"/>
    <col min="8191" max="8191" width="43.44140625" customWidth="1"/>
    <col min="8192" max="8192" width="38.109375" customWidth="1"/>
    <col min="8193" max="8193" width="6.88671875" customWidth="1"/>
    <col min="8194" max="8194" width="8.21875" bestFit="1" customWidth="1"/>
    <col min="8195" max="8195" width="13.21875" customWidth="1"/>
    <col min="8196" max="8223" width="11.44140625" customWidth="1"/>
    <col min="8444" max="8444" width="2.109375" customWidth="1"/>
    <col min="8445" max="8446" width="6.88671875" customWidth="1"/>
    <col min="8447" max="8447" width="43.44140625" customWidth="1"/>
    <col min="8448" max="8448" width="38.109375" customWidth="1"/>
    <col min="8449" max="8449" width="6.88671875" customWidth="1"/>
    <col min="8450" max="8450" width="8.21875" bestFit="1" customWidth="1"/>
    <col min="8451" max="8451" width="13.21875" customWidth="1"/>
    <col min="8452" max="8479" width="11.44140625" customWidth="1"/>
    <col min="8700" max="8700" width="2.109375" customWidth="1"/>
    <col min="8701" max="8702" width="6.88671875" customWidth="1"/>
    <col min="8703" max="8703" width="43.44140625" customWidth="1"/>
    <col min="8704" max="8704" width="38.109375" customWidth="1"/>
    <col min="8705" max="8705" width="6.88671875" customWidth="1"/>
    <col min="8706" max="8706" width="8.21875" bestFit="1" customWidth="1"/>
    <col min="8707" max="8707" width="13.21875" customWidth="1"/>
    <col min="8708" max="8735" width="11.44140625" customWidth="1"/>
    <col min="8956" max="8956" width="2.109375" customWidth="1"/>
    <col min="8957" max="8958" width="6.88671875" customWidth="1"/>
    <col min="8959" max="8959" width="43.44140625" customWidth="1"/>
    <col min="8960" max="8960" width="38.109375" customWidth="1"/>
    <col min="8961" max="8961" width="6.88671875" customWidth="1"/>
    <col min="8962" max="8962" width="8.21875" bestFit="1" customWidth="1"/>
    <col min="8963" max="8963" width="13.21875" customWidth="1"/>
    <col min="8964" max="8991" width="11.44140625" customWidth="1"/>
    <col min="9212" max="9212" width="2.109375" customWidth="1"/>
    <col min="9213" max="9214" width="6.88671875" customWidth="1"/>
    <col min="9215" max="9215" width="43.44140625" customWidth="1"/>
    <col min="9216" max="9216" width="38.109375" customWidth="1"/>
    <col min="9217" max="9217" width="6.88671875" customWidth="1"/>
    <col min="9218" max="9218" width="8.21875" bestFit="1" customWidth="1"/>
    <col min="9219" max="9219" width="13.21875" customWidth="1"/>
    <col min="9220" max="9247" width="11.44140625" customWidth="1"/>
    <col min="9468" max="9468" width="2.109375" customWidth="1"/>
    <col min="9469" max="9470" width="6.88671875" customWidth="1"/>
    <col min="9471" max="9471" width="43.44140625" customWidth="1"/>
    <col min="9472" max="9472" width="38.109375" customWidth="1"/>
    <col min="9473" max="9473" width="6.88671875" customWidth="1"/>
    <col min="9474" max="9474" width="8.21875" bestFit="1" customWidth="1"/>
    <col min="9475" max="9475" width="13.21875" customWidth="1"/>
    <col min="9476" max="9503" width="11.44140625" customWidth="1"/>
    <col min="9724" max="9724" width="2.109375" customWidth="1"/>
    <col min="9725" max="9726" width="6.88671875" customWidth="1"/>
    <col min="9727" max="9727" width="43.44140625" customWidth="1"/>
    <col min="9728" max="9728" width="38.109375" customWidth="1"/>
    <col min="9729" max="9729" width="6.88671875" customWidth="1"/>
    <col min="9730" max="9730" width="8.21875" bestFit="1" customWidth="1"/>
    <col min="9731" max="9731" width="13.21875" customWidth="1"/>
    <col min="9732" max="9759" width="11.44140625" customWidth="1"/>
    <col min="9980" max="9980" width="2.109375" customWidth="1"/>
    <col min="9981" max="9982" width="6.88671875" customWidth="1"/>
    <col min="9983" max="9983" width="43.44140625" customWidth="1"/>
    <col min="9984" max="9984" width="38.109375" customWidth="1"/>
    <col min="9985" max="9985" width="6.88671875" customWidth="1"/>
    <col min="9986" max="9986" width="8.21875" bestFit="1" customWidth="1"/>
    <col min="9987" max="9987" width="13.21875" customWidth="1"/>
    <col min="9988" max="10015" width="11.44140625" customWidth="1"/>
    <col min="10236" max="10236" width="2.109375" customWidth="1"/>
    <col min="10237" max="10238" width="6.88671875" customWidth="1"/>
    <col min="10239" max="10239" width="43.44140625" customWidth="1"/>
    <col min="10240" max="10240" width="38.109375" customWidth="1"/>
    <col min="10241" max="10241" width="6.88671875" customWidth="1"/>
    <col min="10242" max="10242" width="8.21875" bestFit="1" customWidth="1"/>
    <col min="10243" max="10243" width="13.21875" customWidth="1"/>
    <col min="10244" max="10271" width="11.44140625" customWidth="1"/>
    <col min="10492" max="10492" width="2.109375" customWidth="1"/>
    <col min="10493" max="10494" width="6.88671875" customWidth="1"/>
    <col min="10495" max="10495" width="43.44140625" customWidth="1"/>
    <col min="10496" max="10496" width="38.109375" customWidth="1"/>
    <col min="10497" max="10497" width="6.88671875" customWidth="1"/>
    <col min="10498" max="10498" width="8.21875" bestFit="1" customWidth="1"/>
    <col min="10499" max="10499" width="13.21875" customWidth="1"/>
    <col min="10500" max="10527" width="11.44140625" customWidth="1"/>
    <col min="10748" max="10748" width="2.109375" customWidth="1"/>
    <col min="10749" max="10750" width="6.88671875" customWidth="1"/>
    <col min="10751" max="10751" width="43.44140625" customWidth="1"/>
    <col min="10752" max="10752" width="38.109375" customWidth="1"/>
    <col min="10753" max="10753" width="6.88671875" customWidth="1"/>
    <col min="10754" max="10754" width="8.21875" bestFit="1" customWidth="1"/>
    <col min="10755" max="10755" width="13.21875" customWidth="1"/>
    <col min="10756" max="10783" width="11.44140625" customWidth="1"/>
    <col min="11004" max="11004" width="2.109375" customWidth="1"/>
    <col min="11005" max="11006" width="6.88671875" customWidth="1"/>
    <col min="11007" max="11007" width="43.44140625" customWidth="1"/>
    <col min="11008" max="11008" width="38.109375" customWidth="1"/>
    <col min="11009" max="11009" width="6.88671875" customWidth="1"/>
    <col min="11010" max="11010" width="8.21875" bestFit="1" customWidth="1"/>
    <col min="11011" max="11011" width="13.21875" customWidth="1"/>
    <col min="11012" max="11039" width="11.44140625" customWidth="1"/>
    <col min="11260" max="11260" width="2.109375" customWidth="1"/>
    <col min="11261" max="11262" width="6.88671875" customWidth="1"/>
    <col min="11263" max="11263" width="43.44140625" customWidth="1"/>
    <col min="11264" max="11264" width="38.109375" customWidth="1"/>
    <col min="11265" max="11265" width="6.88671875" customWidth="1"/>
    <col min="11266" max="11266" width="8.21875" bestFit="1" customWidth="1"/>
    <col min="11267" max="11267" width="13.21875" customWidth="1"/>
    <col min="11268" max="11295" width="11.44140625" customWidth="1"/>
    <col min="11516" max="11516" width="2.109375" customWidth="1"/>
    <col min="11517" max="11518" width="6.88671875" customWidth="1"/>
    <col min="11519" max="11519" width="43.44140625" customWidth="1"/>
    <col min="11520" max="11520" width="38.109375" customWidth="1"/>
    <col min="11521" max="11521" width="6.88671875" customWidth="1"/>
    <col min="11522" max="11522" width="8.21875" bestFit="1" customWidth="1"/>
    <col min="11523" max="11523" width="13.21875" customWidth="1"/>
    <col min="11524" max="11551" width="11.44140625" customWidth="1"/>
    <col min="11772" max="11772" width="2.109375" customWidth="1"/>
    <col min="11773" max="11774" width="6.88671875" customWidth="1"/>
    <col min="11775" max="11775" width="43.44140625" customWidth="1"/>
    <col min="11776" max="11776" width="38.109375" customWidth="1"/>
    <col min="11777" max="11777" width="6.88671875" customWidth="1"/>
    <col min="11778" max="11778" width="8.21875" bestFit="1" customWidth="1"/>
    <col min="11779" max="11779" width="13.21875" customWidth="1"/>
    <col min="11780" max="11807" width="11.44140625" customWidth="1"/>
    <col min="12028" max="12028" width="2.109375" customWidth="1"/>
    <col min="12029" max="12030" width="6.88671875" customWidth="1"/>
    <col min="12031" max="12031" width="43.44140625" customWidth="1"/>
    <col min="12032" max="12032" width="38.109375" customWidth="1"/>
    <col min="12033" max="12033" width="6.88671875" customWidth="1"/>
    <col min="12034" max="12034" width="8.21875" bestFit="1" customWidth="1"/>
    <col min="12035" max="12035" width="13.21875" customWidth="1"/>
    <col min="12036" max="12063" width="11.44140625" customWidth="1"/>
    <col min="12284" max="12284" width="2.109375" customWidth="1"/>
    <col min="12285" max="12286" width="6.88671875" customWidth="1"/>
    <col min="12287" max="12287" width="43.44140625" customWidth="1"/>
    <col min="12288" max="12288" width="38.109375" customWidth="1"/>
    <col min="12289" max="12289" width="6.88671875" customWidth="1"/>
    <col min="12290" max="12290" width="8.21875" bestFit="1" customWidth="1"/>
    <col min="12291" max="12291" width="13.21875" customWidth="1"/>
    <col min="12292" max="12319" width="11.44140625" customWidth="1"/>
    <col min="12540" max="12540" width="2.109375" customWidth="1"/>
    <col min="12541" max="12542" width="6.88671875" customWidth="1"/>
    <col min="12543" max="12543" width="43.44140625" customWidth="1"/>
    <col min="12544" max="12544" width="38.109375" customWidth="1"/>
    <col min="12545" max="12545" width="6.88671875" customWidth="1"/>
    <col min="12546" max="12546" width="8.21875" bestFit="1" customWidth="1"/>
    <col min="12547" max="12547" width="13.21875" customWidth="1"/>
    <col min="12548" max="12575" width="11.44140625" customWidth="1"/>
    <col min="12796" max="12796" width="2.109375" customWidth="1"/>
    <col min="12797" max="12798" width="6.88671875" customWidth="1"/>
    <col min="12799" max="12799" width="43.44140625" customWidth="1"/>
    <col min="12800" max="12800" width="38.109375" customWidth="1"/>
    <col min="12801" max="12801" width="6.88671875" customWidth="1"/>
    <col min="12802" max="12802" width="8.21875" bestFit="1" customWidth="1"/>
    <col min="12803" max="12803" width="13.21875" customWidth="1"/>
    <col min="12804" max="12831" width="11.44140625" customWidth="1"/>
    <col min="13052" max="13052" width="2.109375" customWidth="1"/>
    <col min="13053" max="13054" width="6.88671875" customWidth="1"/>
    <col min="13055" max="13055" width="43.44140625" customWidth="1"/>
    <col min="13056" max="13056" width="38.109375" customWidth="1"/>
    <col min="13057" max="13057" width="6.88671875" customWidth="1"/>
    <col min="13058" max="13058" width="8.21875" bestFit="1" customWidth="1"/>
    <col min="13059" max="13059" width="13.21875" customWidth="1"/>
    <col min="13060" max="13087" width="11.44140625" customWidth="1"/>
    <col min="13308" max="13308" width="2.109375" customWidth="1"/>
    <col min="13309" max="13310" width="6.88671875" customWidth="1"/>
    <col min="13311" max="13311" width="43.44140625" customWidth="1"/>
    <col min="13312" max="13312" width="38.109375" customWidth="1"/>
    <col min="13313" max="13313" width="6.88671875" customWidth="1"/>
    <col min="13314" max="13314" width="8.21875" bestFit="1" customWidth="1"/>
    <col min="13315" max="13315" width="13.21875" customWidth="1"/>
    <col min="13316" max="13343" width="11.44140625" customWidth="1"/>
    <col min="13564" max="13564" width="2.109375" customWidth="1"/>
    <col min="13565" max="13566" width="6.88671875" customWidth="1"/>
    <col min="13567" max="13567" width="43.44140625" customWidth="1"/>
    <col min="13568" max="13568" width="38.109375" customWidth="1"/>
    <col min="13569" max="13569" width="6.88671875" customWidth="1"/>
    <col min="13570" max="13570" width="8.21875" bestFit="1" customWidth="1"/>
    <col min="13571" max="13571" width="13.21875" customWidth="1"/>
    <col min="13572" max="13599" width="11.44140625" customWidth="1"/>
    <col min="13820" max="13820" width="2.109375" customWidth="1"/>
    <col min="13821" max="13822" width="6.88671875" customWidth="1"/>
    <col min="13823" max="13823" width="43.44140625" customWidth="1"/>
    <col min="13824" max="13824" width="38.109375" customWidth="1"/>
    <col min="13825" max="13825" width="6.88671875" customWidth="1"/>
    <col min="13826" max="13826" width="8.21875" bestFit="1" customWidth="1"/>
    <col min="13827" max="13827" width="13.21875" customWidth="1"/>
    <col min="13828" max="13855" width="11.44140625" customWidth="1"/>
    <col min="14076" max="14076" width="2.109375" customWidth="1"/>
    <col min="14077" max="14078" width="6.88671875" customWidth="1"/>
    <col min="14079" max="14079" width="43.44140625" customWidth="1"/>
    <col min="14080" max="14080" width="38.109375" customWidth="1"/>
    <col min="14081" max="14081" width="6.88671875" customWidth="1"/>
    <col min="14082" max="14082" width="8.21875" bestFit="1" customWidth="1"/>
    <col min="14083" max="14083" width="13.21875" customWidth="1"/>
    <col min="14084" max="14111" width="11.44140625" customWidth="1"/>
    <col min="14332" max="14332" width="2.109375" customWidth="1"/>
    <col min="14333" max="14334" width="6.88671875" customWidth="1"/>
    <col min="14335" max="14335" width="43.44140625" customWidth="1"/>
    <col min="14336" max="14336" width="38.109375" customWidth="1"/>
    <col min="14337" max="14337" width="6.88671875" customWidth="1"/>
    <col min="14338" max="14338" width="8.21875" bestFit="1" customWidth="1"/>
    <col min="14339" max="14339" width="13.21875" customWidth="1"/>
    <col min="14340" max="14367" width="11.44140625" customWidth="1"/>
    <col min="14588" max="14588" width="2.109375" customWidth="1"/>
    <col min="14589" max="14590" width="6.88671875" customWidth="1"/>
    <col min="14591" max="14591" width="43.44140625" customWidth="1"/>
    <col min="14592" max="14592" width="38.109375" customWidth="1"/>
    <col min="14593" max="14593" width="6.88671875" customWidth="1"/>
    <col min="14594" max="14594" width="8.21875" bestFit="1" customWidth="1"/>
    <col min="14595" max="14595" width="13.21875" customWidth="1"/>
    <col min="14596" max="14623" width="11.44140625" customWidth="1"/>
    <col min="14844" max="14844" width="2.109375" customWidth="1"/>
    <col min="14845" max="14846" width="6.88671875" customWidth="1"/>
    <col min="14847" max="14847" width="43.44140625" customWidth="1"/>
    <col min="14848" max="14848" width="38.109375" customWidth="1"/>
    <col min="14849" max="14849" width="6.88671875" customWidth="1"/>
    <col min="14850" max="14850" width="8.21875" bestFit="1" customWidth="1"/>
    <col min="14851" max="14851" width="13.21875" customWidth="1"/>
    <col min="14852" max="14879" width="11.44140625" customWidth="1"/>
    <col min="15100" max="15100" width="2.109375" customWidth="1"/>
    <col min="15101" max="15102" width="6.88671875" customWidth="1"/>
    <col min="15103" max="15103" width="43.44140625" customWidth="1"/>
    <col min="15104" max="15104" width="38.109375" customWidth="1"/>
    <col min="15105" max="15105" width="6.88671875" customWidth="1"/>
    <col min="15106" max="15106" width="8.21875" bestFit="1" customWidth="1"/>
    <col min="15107" max="15107" width="13.21875" customWidth="1"/>
    <col min="15108" max="15135" width="11.44140625" customWidth="1"/>
    <col min="15356" max="15356" width="2.109375" customWidth="1"/>
    <col min="15357" max="15358" width="6.88671875" customWidth="1"/>
    <col min="15359" max="15359" width="43.44140625" customWidth="1"/>
    <col min="15360" max="15360" width="38.109375" customWidth="1"/>
    <col min="15361" max="15361" width="6.88671875" customWidth="1"/>
    <col min="15362" max="15362" width="8.21875" bestFit="1" customWidth="1"/>
    <col min="15363" max="15363" width="13.21875" customWidth="1"/>
    <col min="15364" max="15391" width="11.44140625" customWidth="1"/>
    <col min="15612" max="15612" width="2.109375" customWidth="1"/>
    <col min="15613" max="15614" width="6.88671875" customWidth="1"/>
    <col min="15615" max="15615" width="43.44140625" customWidth="1"/>
    <col min="15616" max="15616" width="38.109375" customWidth="1"/>
    <col min="15617" max="15617" width="6.88671875" customWidth="1"/>
    <col min="15618" max="15618" width="8.21875" bestFit="1" customWidth="1"/>
    <col min="15619" max="15619" width="13.21875" customWidth="1"/>
    <col min="15620" max="15647" width="11.44140625" customWidth="1"/>
    <col min="15868" max="15868" width="2.109375" customWidth="1"/>
    <col min="15869" max="15870" width="6.88671875" customWidth="1"/>
    <col min="15871" max="15871" width="43.44140625" customWidth="1"/>
    <col min="15872" max="15872" width="38.109375" customWidth="1"/>
    <col min="15873" max="15873" width="6.88671875" customWidth="1"/>
    <col min="15874" max="15874" width="8.21875" bestFit="1" customWidth="1"/>
    <col min="15875" max="15875" width="13.21875" customWidth="1"/>
    <col min="15876" max="15903" width="11.44140625" customWidth="1"/>
    <col min="16124" max="16124" width="2.109375" customWidth="1"/>
    <col min="16125" max="16126" width="6.88671875" customWidth="1"/>
    <col min="16127" max="16127" width="43.44140625" customWidth="1"/>
    <col min="16128" max="16128" width="38.109375" customWidth="1"/>
    <col min="16129" max="16129" width="6.88671875" customWidth="1"/>
    <col min="16130" max="16130" width="8.21875" bestFit="1" customWidth="1"/>
    <col min="16131" max="16131" width="13.21875" customWidth="1"/>
    <col min="16132" max="16159" width="11.44140625" customWidth="1"/>
  </cols>
  <sheetData>
    <row r="1" spans="1:36" ht="18.75" thickBot="1" x14ac:dyDescent="0.25">
      <c r="A1" s="135"/>
      <c r="B1" s="178"/>
      <c r="C1" s="179" t="s">
        <v>186</v>
      </c>
      <c r="D1" s="207"/>
      <c r="E1" s="208"/>
      <c r="F1" s="209"/>
      <c r="G1" s="209"/>
      <c r="H1" s="209"/>
      <c r="I1" s="1020"/>
      <c r="J1" s="1008"/>
      <c r="K1" s="1008"/>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0"/>
    </row>
    <row r="2" spans="1:36" ht="32.25" thickBot="1" x14ac:dyDescent="0.25">
      <c r="A2" s="187"/>
      <c r="B2" s="188"/>
      <c r="C2" s="276" t="s">
        <v>112</v>
      </c>
      <c r="D2" s="189" t="s">
        <v>138</v>
      </c>
      <c r="E2" s="896" t="s">
        <v>113</v>
      </c>
      <c r="F2" s="189" t="s">
        <v>139</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25.15" customHeight="1" x14ac:dyDescent="0.2">
      <c r="A3" s="214"/>
      <c r="B3" s="1021" t="s">
        <v>188</v>
      </c>
      <c r="C3" s="830" t="s">
        <v>189</v>
      </c>
      <c r="D3" s="897" t="s">
        <v>190</v>
      </c>
      <c r="E3" s="720" t="s">
        <v>124</v>
      </c>
      <c r="F3" s="721" t="s">
        <v>75</v>
      </c>
      <c r="G3" s="721">
        <v>2</v>
      </c>
      <c r="H3" s="516">
        <v>21.815877362929744</v>
      </c>
      <c r="I3" s="818">
        <v>21.84062864671316</v>
      </c>
      <c r="J3" s="818">
        <v>21.825696848727933</v>
      </c>
      <c r="K3" s="818">
        <v>21.851873006805008</v>
      </c>
      <c r="L3" s="898">
        <v>21.832411535798368</v>
      </c>
      <c r="M3" s="898">
        <v>21.944902028611114</v>
      </c>
      <c r="N3" s="898">
        <v>22.017271784482642</v>
      </c>
      <c r="O3" s="898">
        <v>22.086097597788847</v>
      </c>
      <c r="P3" s="898">
        <v>22.07699497644785</v>
      </c>
      <c r="Q3" s="898">
        <v>22.159860112087824</v>
      </c>
      <c r="R3" s="898">
        <v>22.179043198382935</v>
      </c>
      <c r="S3" s="898">
        <v>22.197695492966922</v>
      </c>
      <c r="T3" s="898">
        <v>22.156524170481131</v>
      </c>
      <c r="U3" s="898">
        <v>22.233020066176948</v>
      </c>
      <c r="V3" s="898">
        <v>22.254842545061969</v>
      </c>
      <c r="W3" s="898">
        <v>22.277980670121551</v>
      </c>
      <c r="X3" s="898">
        <v>22.23941930095144</v>
      </c>
      <c r="Y3" s="898">
        <v>22.316506060746057</v>
      </c>
      <c r="Z3" s="898">
        <v>22.331147994213996</v>
      </c>
      <c r="AA3" s="898">
        <v>22.344976748144354</v>
      </c>
      <c r="AB3" s="898">
        <v>22.297294939842455</v>
      </c>
      <c r="AC3" s="898">
        <v>22.373597587711195</v>
      </c>
      <c r="AD3" s="898">
        <v>22.391839044687554</v>
      </c>
      <c r="AE3" s="898">
        <v>22.410904175834546</v>
      </c>
      <c r="AF3" s="898">
        <v>22.370607660275525</v>
      </c>
      <c r="AG3" s="898">
        <v>22.451666048135341</v>
      </c>
      <c r="AH3" s="898">
        <v>22.473378459085577</v>
      </c>
      <c r="AI3" s="898">
        <v>22.495735383072017</v>
      </c>
      <c r="AJ3" s="899">
        <v>22.458385295823778</v>
      </c>
    </row>
    <row r="4" spans="1:36" ht="25.15" customHeight="1" x14ac:dyDescent="0.2">
      <c r="A4" s="172"/>
      <c r="B4" s="1022"/>
      <c r="C4" s="457" t="s">
        <v>191</v>
      </c>
      <c r="D4" s="829" t="s">
        <v>192</v>
      </c>
      <c r="E4" s="491" t="s">
        <v>124</v>
      </c>
      <c r="F4" s="710" t="s">
        <v>75</v>
      </c>
      <c r="G4" s="710">
        <v>2</v>
      </c>
      <c r="H4" s="518">
        <v>0.41737784225031288</v>
      </c>
      <c r="I4" s="814">
        <v>0.41737784225031288</v>
      </c>
      <c r="J4" s="814">
        <v>0.41737784225031288</v>
      </c>
      <c r="K4" s="814">
        <v>0.41737784225031288</v>
      </c>
      <c r="L4" s="455">
        <v>0.41737784225031288</v>
      </c>
      <c r="M4" s="455">
        <v>0.41737784225031288</v>
      </c>
      <c r="N4" s="455">
        <v>0.41737784225031288</v>
      </c>
      <c r="O4" s="455">
        <v>0.41737784225031288</v>
      </c>
      <c r="P4" s="455">
        <v>0.41737784225031288</v>
      </c>
      <c r="Q4" s="455">
        <v>0.41737784225031288</v>
      </c>
      <c r="R4" s="455">
        <v>0.41737784225031288</v>
      </c>
      <c r="S4" s="455">
        <v>0.41737784225031288</v>
      </c>
      <c r="T4" s="455">
        <v>0.41737784225031288</v>
      </c>
      <c r="U4" s="455">
        <v>0.41737784225031288</v>
      </c>
      <c r="V4" s="455">
        <v>0.41737784225031288</v>
      </c>
      <c r="W4" s="455">
        <v>0.41737784225031288</v>
      </c>
      <c r="X4" s="455">
        <v>0.41737784225031288</v>
      </c>
      <c r="Y4" s="455">
        <v>0.41737784225031288</v>
      </c>
      <c r="Z4" s="455">
        <v>0.41737784225031288</v>
      </c>
      <c r="AA4" s="455">
        <v>0.41737784225031288</v>
      </c>
      <c r="AB4" s="455">
        <v>0.41737784225031288</v>
      </c>
      <c r="AC4" s="455">
        <v>0.41737784225031288</v>
      </c>
      <c r="AD4" s="455">
        <v>0.41737784225031288</v>
      </c>
      <c r="AE4" s="455">
        <v>0.41737784225031288</v>
      </c>
      <c r="AF4" s="455">
        <v>0.41737784225031288</v>
      </c>
      <c r="AG4" s="455">
        <v>0.41737784225031288</v>
      </c>
      <c r="AH4" s="455">
        <v>0.41737784225031288</v>
      </c>
      <c r="AI4" s="455">
        <v>0.41737784225031288</v>
      </c>
      <c r="AJ4" s="479">
        <v>0.41737784225031288</v>
      </c>
    </row>
    <row r="5" spans="1:36" ht="25.15" customHeight="1" x14ac:dyDescent="0.2">
      <c r="A5" s="172"/>
      <c r="B5" s="1022"/>
      <c r="C5" s="457" t="s">
        <v>193</v>
      </c>
      <c r="D5" s="829" t="s">
        <v>194</v>
      </c>
      <c r="E5" s="491" t="s">
        <v>124</v>
      </c>
      <c r="F5" s="710" t="s">
        <v>75</v>
      </c>
      <c r="G5" s="710">
        <v>2</v>
      </c>
      <c r="H5" s="518">
        <v>26.664163551416333</v>
      </c>
      <c r="I5" s="814">
        <v>27.488945609899041</v>
      </c>
      <c r="J5" s="814">
        <v>28.297766996025857</v>
      </c>
      <c r="K5" s="814">
        <v>29.12563394164475</v>
      </c>
      <c r="L5" s="455">
        <v>29.884001902652535</v>
      </c>
      <c r="M5" s="455">
        <v>30.662917134440818</v>
      </c>
      <c r="N5" s="455">
        <v>31.450020347442631</v>
      </c>
      <c r="O5" s="455">
        <v>32.228666866552039</v>
      </c>
      <c r="P5" s="455">
        <v>33.00966303388757</v>
      </c>
      <c r="Q5" s="455">
        <v>33.786496611182898</v>
      </c>
      <c r="R5" s="455">
        <v>34.55656508659289</v>
      </c>
      <c r="S5" s="455">
        <v>35.32136012974285</v>
      </c>
      <c r="T5" s="455">
        <v>36.08500362513071</v>
      </c>
      <c r="U5" s="455">
        <v>36.836901507541256</v>
      </c>
      <c r="V5" s="455">
        <v>37.454247239425825</v>
      </c>
      <c r="W5" s="455">
        <v>38.069723881441099</v>
      </c>
      <c r="X5" s="455">
        <v>38.659573966429264</v>
      </c>
      <c r="Y5" s="455">
        <v>39.237345035775398</v>
      </c>
      <c r="Z5" s="455">
        <v>39.79899807064762</v>
      </c>
      <c r="AA5" s="455">
        <v>40.397888230494154</v>
      </c>
      <c r="AB5" s="455">
        <v>40.990660244212684</v>
      </c>
      <c r="AC5" s="455">
        <v>41.572622727198713</v>
      </c>
      <c r="AD5" s="455">
        <v>42.137876050948115</v>
      </c>
      <c r="AE5" s="455">
        <v>42.695423994974782</v>
      </c>
      <c r="AF5" s="455">
        <v>43.241568652315074</v>
      </c>
      <c r="AG5" s="455">
        <v>43.779252501252607</v>
      </c>
      <c r="AH5" s="455">
        <v>44.310611769078854</v>
      </c>
      <c r="AI5" s="455">
        <v>44.831986150402187</v>
      </c>
      <c r="AJ5" s="479">
        <v>45.38612188414303</v>
      </c>
    </row>
    <row r="6" spans="1:36" ht="25.15" customHeight="1" x14ac:dyDescent="0.2">
      <c r="A6" s="172"/>
      <c r="B6" s="1022"/>
      <c r="C6" s="457" t="s">
        <v>195</v>
      </c>
      <c r="D6" s="829" t="s">
        <v>196</v>
      </c>
      <c r="E6" s="491" t="s">
        <v>124</v>
      </c>
      <c r="F6" s="710" t="s">
        <v>75</v>
      </c>
      <c r="G6" s="710">
        <v>2</v>
      </c>
      <c r="H6" s="518">
        <v>46.213336728392299</v>
      </c>
      <c r="I6" s="814">
        <v>45.215173767790198</v>
      </c>
      <c r="J6" s="814">
        <v>44.227321502679146</v>
      </c>
      <c r="K6" s="814">
        <v>43.278794348352733</v>
      </c>
      <c r="L6" s="455">
        <v>42.316719267080281</v>
      </c>
      <c r="M6" s="455">
        <v>41.407737020732192</v>
      </c>
      <c r="N6" s="455">
        <v>40.531624897924324</v>
      </c>
      <c r="O6" s="455">
        <v>39.679007369673698</v>
      </c>
      <c r="P6" s="455">
        <v>38.855740953983513</v>
      </c>
      <c r="Q6" s="455">
        <v>38.053541321902337</v>
      </c>
      <c r="R6" s="455">
        <v>37.274112463744231</v>
      </c>
      <c r="S6" s="455">
        <v>36.514287229753059</v>
      </c>
      <c r="T6" s="455">
        <v>35.778246996166473</v>
      </c>
      <c r="U6" s="455">
        <v>35.056081430475913</v>
      </c>
      <c r="V6" s="455">
        <v>34.337494673616483</v>
      </c>
      <c r="W6" s="455">
        <v>33.626321150497702</v>
      </c>
      <c r="X6" s="455">
        <v>32.923916232170221</v>
      </c>
      <c r="Y6" s="455">
        <v>32.238521082298647</v>
      </c>
      <c r="Z6" s="455">
        <v>31.567079814926398</v>
      </c>
      <c r="AA6" s="455">
        <v>30.937509374655011</v>
      </c>
      <c r="AB6" s="455">
        <v>30.323766628171732</v>
      </c>
      <c r="AC6" s="455">
        <v>29.723246005167006</v>
      </c>
      <c r="AD6" s="455">
        <v>29.132576557758199</v>
      </c>
      <c r="AE6" s="455">
        <v>28.555845553615079</v>
      </c>
      <c r="AF6" s="455">
        <v>27.990829511206712</v>
      </c>
      <c r="AG6" s="455">
        <v>27.43758164387582</v>
      </c>
      <c r="AH6" s="455">
        <v>26.897353653568594</v>
      </c>
      <c r="AI6" s="455">
        <v>26.3682503486196</v>
      </c>
      <c r="AJ6" s="479">
        <v>25.813580722592146</v>
      </c>
    </row>
    <row r="7" spans="1:36" ht="25.15" customHeight="1" x14ac:dyDescent="0.2">
      <c r="A7" s="172"/>
      <c r="B7" s="1022"/>
      <c r="C7" s="517" t="s">
        <v>197</v>
      </c>
      <c r="D7" s="524" t="s">
        <v>198</v>
      </c>
      <c r="E7" s="900" t="s">
        <v>199</v>
      </c>
      <c r="F7" s="724" t="s">
        <v>75</v>
      </c>
      <c r="G7" s="724">
        <v>2</v>
      </c>
      <c r="H7" s="518">
        <f t="shared" ref="H7:AJ10" si="0">H3-H32</f>
        <v>21.385955521285744</v>
      </c>
      <c r="I7" s="814">
        <f t="shared" si="0"/>
        <v>21.410706805069161</v>
      </c>
      <c r="J7" s="814">
        <f t="shared" si="0"/>
        <v>21.395775007083934</v>
      </c>
      <c r="K7" s="814">
        <f t="shared" si="0"/>
        <v>21.421951165161008</v>
      </c>
      <c r="L7" s="475">
        <f t="shared" si="0"/>
        <v>21.402489694154369</v>
      </c>
      <c r="M7" s="475">
        <f t="shared" si="0"/>
        <v>21.514980186967115</v>
      </c>
      <c r="N7" s="475">
        <f t="shared" si="0"/>
        <v>21.587349942838642</v>
      </c>
      <c r="O7" s="475">
        <f t="shared" si="0"/>
        <v>21.656175756144847</v>
      </c>
      <c r="P7" s="475">
        <f t="shared" si="0"/>
        <v>21.647073134803851</v>
      </c>
      <c r="Q7" s="475">
        <f t="shared" si="0"/>
        <v>21.729938270443824</v>
      </c>
      <c r="R7" s="475">
        <f t="shared" si="0"/>
        <v>21.749121356738936</v>
      </c>
      <c r="S7" s="475">
        <f t="shared" si="0"/>
        <v>21.767773651322923</v>
      </c>
      <c r="T7" s="475">
        <f t="shared" si="0"/>
        <v>21.726602328837131</v>
      </c>
      <c r="U7" s="475">
        <f t="shared" si="0"/>
        <v>21.803098224532949</v>
      </c>
      <c r="V7" s="475">
        <f t="shared" si="0"/>
        <v>21.82492070341797</v>
      </c>
      <c r="W7" s="475">
        <f t="shared" si="0"/>
        <v>21.848058828477551</v>
      </c>
      <c r="X7" s="475">
        <f t="shared" si="0"/>
        <v>21.80949745930744</v>
      </c>
      <c r="Y7" s="475">
        <f t="shared" si="0"/>
        <v>21.886584219102058</v>
      </c>
      <c r="Z7" s="475">
        <f t="shared" si="0"/>
        <v>21.901226152569997</v>
      </c>
      <c r="AA7" s="475">
        <f t="shared" si="0"/>
        <v>21.915054906500355</v>
      </c>
      <c r="AB7" s="475">
        <f t="shared" si="0"/>
        <v>21.867373098198456</v>
      </c>
      <c r="AC7" s="475">
        <f t="shared" si="0"/>
        <v>21.943675746067196</v>
      </c>
      <c r="AD7" s="475">
        <f t="shared" si="0"/>
        <v>21.961917203043555</v>
      </c>
      <c r="AE7" s="475">
        <f t="shared" si="0"/>
        <v>21.980982334190546</v>
      </c>
      <c r="AF7" s="475">
        <f t="shared" si="0"/>
        <v>21.940685818631525</v>
      </c>
      <c r="AG7" s="475">
        <f t="shared" si="0"/>
        <v>22.021744206491341</v>
      </c>
      <c r="AH7" s="475">
        <f t="shared" si="0"/>
        <v>22.043456617441578</v>
      </c>
      <c r="AI7" s="475">
        <f t="shared" si="0"/>
        <v>22.065813541428017</v>
      </c>
      <c r="AJ7" s="725">
        <f t="shared" si="0"/>
        <v>22.028463454179779</v>
      </c>
    </row>
    <row r="8" spans="1:36" ht="25.15" customHeight="1" x14ac:dyDescent="0.2">
      <c r="A8" s="172"/>
      <c r="B8" s="1022"/>
      <c r="C8" s="517" t="s">
        <v>200</v>
      </c>
      <c r="D8" s="524" t="s">
        <v>201</v>
      </c>
      <c r="E8" s="900" t="s">
        <v>202</v>
      </c>
      <c r="F8" s="724" t="s">
        <v>75</v>
      </c>
      <c r="G8" s="724">
        <v>2</v>
      </c>
      <c r="H8" s="518">
        <f t="shared" si="0"/>
        <v>0.40432833690884318</v>
      </c>
      <c r="I8" s="814">
        <f t="shared" si="0"/>
        <v>0.40432833690884318</v>
      </c>
      <c r="J8" s="814">
        <f t="shared" si="0"/>
        <v>0.40432833690884318</v>
      </c>
      <c r="K8" s="814">
        <f t="shared" si="0"/>
        <v>0.40432833690884318</v>
      </c>
      <c r="L8" s="475">
        <f t="shared" si="0"/>
        <v>0.40432833690884318</v>
      </c>
      <c r="M8" s="475">
        <f t="shared" si="0"/>
        <v>0.40432833690884318</v>
      </c>
      <c r="N8" s="475">
        <f t="shared" si="0"/>
        <v>0.40432833690884318</v>
      </c>
      <c r="O8" s="475">
        <f t="shared" si="0"/>
        <v>0.40432833690884318</v>
      </c>
      <c r="P8" s="475">
        <f t="shared" si="0"/>
        <v>0.40432833690884318</v>
      </c>
      <c r="Q8" s="475">
        <f t="shared" si="0"/>
        <v>0.40432833690884318</v>
      </c>
      <c r="R8" s="475">
        <f t="shared" si="0"/>
        <v>0.40432833690884318</v>
      </c>
      <c r="S8" s="475">
        <f t="shared" si="0"/>
        <v>0.40432833690884318</v>
      </c>
      <c r="T8" s="475">
        <f t="shared" si="0"/>
        <v>0.40432833690884318</v>
      </c>
      <c r="U8" s="475">
        <f t="shared" si="0"/>
        <v>0.40432833690884318</v>
      </c>
      <c r="V8" s="475">
        <f t="shared" si="0"/>
        <v>0.40432833690884318</v>
      </c>
      <c r="W8" s="475">
        <f t="shared" si="0"/>
        <v>0.40432833690884318</v>
      </c>
      <c r="X8" s="475">
        <f t="shared" si="0"/>
        <v>0.40432833690884318</v>
      </c>
      <c r="Y8" s="475">
        <f t="shared" si="0"/>
        <v>0.40432833690884318</v>
      </c>
      <c r="Z8" s="475">
        <f t="shared" si="0"/>
        <v>0.40432833690884318</v>
      </c>
      <c r="AA8" s="475">
        <f t="shared" si="0"/>
        <v>0.40432833690884318</v>
      </c>
      <c r="AB8" s="475">
        <f t="shared" si="0"/>
        <v>0.40432833690884318</v>
      </c>
      <c r="AC8" s="475">
        <f t="shared" si="0"/>
        <v>0.40432833690884318</v>
      </c>
      <c r="AD8" s="475">
        <f t="shared" si="0"/>
        <v>0.40432833690884318</v>
      </c>
      <c r="AE8" s="475">
        <f t="shared" si="0"/>
        <v>0.40432833690884318</v>
      </c>
      <c r="AF8" s="475">
        <f t="shared" si="0"/>
        <v>0.40432833690884318</v>
      </c>
      <c r="AG8" s="475">
        <f t="shared" si="0"/>
        <v>0.40432833690884318</v>
      </c>
      <c r="AH8" s="475">
        <f t="shared" si="0"/>
        <v>0.40432833690884318</v>
      </c>
      <c r="AI8" s="475">
        <f t="shared" si="0"/>
        <v>0.40432833690884318</v>
      </c>
      <c r="AJ8" s="725">
        <f t="shared" si="0"/>
        <v>0.40432833690884318</v>
      </c>
    </row>
    <row r="9" spans="1:36" ht="25.15" customHeight="1" x14ac:dyDescent="0.2">
      <c r="A9" s="172"/>
      <c r="B9" s="1022"/>
      <c r="C9" s="517" t="s">
        <v>81</v>
      </c>
      <c r="D9" s="524" t="s">
        <v>203</v>
      </c>
      <c r="E9" s="900" t="s">
        <v>204</v>
      </c>
      <c r="F9" s="724" t="s">
        <v>75</v>
      </c>
      <c r="G9" s="724">
        <v>2</v>
      </c>
      <c r="H9" s="518">
        <f t="shared" si="0"/>
        <v>24.12900916852692</v>
      </c>
      <c r="I9" s="814">
        <f t="shared" si="0"/>
        <v>24.90179030925794</v>
      </c>
      <c r="J9" s="814">
        <f t="shared" si="0"/>
        <v>25.658636176292454</v>
      </c>
      <c r="K9" s="814">
        <f t="shared" si="0"/>
        <v>26.434553256070789</v>
      </c>
      <c r="L9" s="475">
        <f t="shared" si="0"/>
        <v>27.143143075912345</v>
      </c>
      <c r="M9" s="475">
        <f t="shared" si="0"/>
        <v>27.873250372900742</v>
      </c>
      <c r="N9" s="475">
        <f t="shared" si="0"/>
        <v>28.612470446318405</v>
      </c>
      <c r="O9" s="475">
        <f t="shared" si="0"/>
        <v>29.34416739001799</v>
      </c>
      <c r="P9" s="475">
        <f t="shared" si="0"/>
        <v>30.079129118631478</v>
      </c>
      <c r="Q9" s="475">
        <f t="shared" si="0"/>
        <v>30.810826699640813</v>
      </c>
      <c r="R9" s="475">
        <f t="shared" si="0"/>
        <v>31.536616974102962</v>
      </c>
      <c r="S9" s="475">
        <f t="shared" si="0"/>
        <v>32.258024209381581</v>
      </c>
      <c r="T9" s="475">
        <f t="shared" si="0"/>
        <v>32.979104165201214</v>
      </c>
      <c r="U9" s="475">
        <f t="shared" si="0"/>
        <v>33.689271612572597</v>
      </c>
      <c r="V9" s="475">
        <f t="shared" si="0"/>
        <v>34.265706525951842</v>
      </c>
      <c r="W9" s="475">
        <f t="shared" si="0"/>
        <v>34.841075347845425</v>
      </c>
      <c r="X9" s="475">
        <f t="shared" si="0"/>
        <v>35.3915801559153</v>
      </c>
      <c r="Y9" s="475">
        <f t="shared" si="0"/>
        <v>35.93078061486051</v>
      </c>
      <c r="Z9" s="475">
        <f t="shared" si="0"/>
        <v>36.454622656711294</v>
      </c>
      <c r="AA9" s="475">
        <f t="shared" si="0"/>
        <v>37.016422564872897</v>
      </c>
      <c r="AB9" s="475">
        <f t="shared" si="0"/>
        <v>37.572837187136713</v>
      </c>
      <c r="AC9" s="475">
        <f t="shared" si="0"/>
        <v>38.119161756102812</v>
      </c>
      <c r="AD9" s="475">
        <f t="shared" si="0"/>
        <v>38.649457760485809</v>
      </c>
      <c r="AE9" s="475">
        <f t="shared" si="0"/>
        <v>39.172741095732754</v>
      </c>
      <c r="AF9" s="475">
        <f t="shared" si="0"/>
        <v>39.685302141207558</v>
      </c>
      <c r="AG9" s="475">
        <f t="shared" si="0"/>
        <v>40.188106508491252</v>
      </c>
      <c r="AH9" s="475">
        <f t="shared" si="0"/>
        <v>40.685216692063605</v>
      </c>
      <c r="AI9" s="475">
        <f t="shared" si="0"/>
        <v>41.172962342227919</v>
      </c>
      <c r="AJ9" s="725">
        <f t="shared" si="0"/>
        <v>41.694076311847908</v>
      </c>
    </row>
    <row r="10" spans="1:36" ht="25.15" customHeight="1" x14ac:dyDescent="0.2">
      <c r="A10" s="172"/>
      <c r="B10" s="1022"/>
      <c r="C10" s="517" t="s">
        <v>78</v>
      </c>
      <c r="D10" s="524" t="s">
        <v>205</v>
      </c>
      <c r="E10" s="900" t="s">
        <v>206</v>
      </c>
      <c r="F10" s="724" t="s">
        <v>75</v>
      </c>
      <c r="G10" s="724">
        <v>2</v>
      </c>
      <c r="H10" s="518">
        <f t="shared" si="0"/>
        <v>42.839125971579413</v>
      </c>
      <c r="I10" s="814">
        <f t="shared" si="0"/>
        <v>41.901878078075804</v>
      </c>
      <c r="J10" s="814">
        <f t="shared" si="0"/>
        <v>40.974914079769981</v>
      </c>
      <c r="K10" s="814">
        <f t="shared" si="0"/>
        <v>40.087248110807835</v>
      </c>
      <c r="L10" s="475">
        <f t="shared" si="0"/>
        <v>39.183637215339402</v>
      </c>
      <c r="M10" s="475">
        <f t="shared" si="0"/>
        <v>38.332048998311592</v>
      </c>
      <c r="N10" s="475">
        <f t="shared" si="0"/>
        <v>37.512282736593349</v>
      </c>
      <c r="O10" s="475">
        <f t="shared" si="0"/>
        <v>36.714981377116708</v>
      </c>
      <c r="P10" s="475">
        <f t="shared" si="0"/>
        <v>35.946021787456544</v>
      </c>
      <c r="Q10" s="475">
        <f t="shared" si="0"/>
        <v>35.197138074212674</v>
      </c>
      <c r="R10" s="475">
        <f t="shared" si="0"/>
        <v>34.470077866924406</v>
      </c>
      <c r="S10" s="475">
        <f t="shared" si="0"/>
        <v>33.761667425083793</v>
      </c>
      <c r="T10" s="475">
        <f t="shared" si="0"/>
        <v>33.076104827822938</v>
      </c>
      <c r="U10" s="475">
        <f t="shared" si="0"/>
        <v>32.403498144264589</v>
      </c>
      <c r="V10" s="475">
        <f t="shared" si="0"/>
        <v>31.733593322149915</v>
      </c>
      <c r="W10" s="475">
        <f t="shared" si="0"/>
        <v>31.070189314018364</v>
      </c>
      <c r="X10" s="475">
        <f t="shared" si="0"/>
        <v>30.414711830151134</v>
      </c>
      <c r="Y10" s="475">
        <f t="shared" si="0"/>
        <v>29.775389893954323</v>
      </c>
      <c r="Z10" s="475">
        <f t="shared" si="0"/>
        <v>29.149184238314586</v>
      </c>
      <c r="AA10" s="475">
        <f t="shared" si="0"/>
        <v>28.564026579332328</v>
      </c>
      <c r="AB10" s="475">
        <f t="shared" si="0"/>
        <v>27.993915472199568</v>
      </c>
      <c r="AC10" s="475">
        <f t="shared" si="0"/>
        <v>27.43623321335815</v>
      </c>
      <c r="AD10" s="475">
        <f t="shared" si="0"/>
        <v>26.887623633865442</v>
      </c>
      <c r="AE10" s="475">
        <f t="shared" si="0"/>
        <v>26.35221569316532</v>
      </c>
      <c r="AF10" s="475">
        <f t="shared" si="0"/>
        <v>25.827771933256852</v>
      </c>
      <c r="AG10" s="475">
        <f t="shared" si="0"/>
        <v>25.314360348674615</v>
      </c>
      <c r="AH10" s="475">
        <f t="shared" si="0"/>
        <v>24.813272489904687</v>
      </c>
      <c r="AI10" s="475">
        <f t="shared" si="0"/>
        <v>24.322597345320332</v>
      </c>
      <c r="AJ10" s="725">
        <f t="shared" si="0"/>
        <v>23.80565869077866</v>
      </c>
    </row>
    <row r="11" spans="1:36" ht="25.15" customHeight="1" x14ac:dyDescent="0.2">
      <c r="A11" s="172"/>
      <c r="B11" s="1022"/>
      <c r="C11" s="457" t="s">
        <v>207</v>
      </c>
      <c r="D11" s="829" t="s">
        <v>208</v>
      </c>
      <c r="E11" s="491" t="s">
        <v>124</v>
      </c>
      <c r="F11" s="901" t="s">
        <v>209</v>
      </c>
      <c r="G11" s="901">
        <v>1</v>
      </c>
      <c r="H11" s="726">
        <v>0</v>
      </c>
      <c r="I11" s="816">
        <v>3.2310985199417538E-2</v>
      </c>
      <c r="J11" s="816">
        <v>6.4601097147897149E-2</v>
      </c>
      <c r="K11" s="816">
        <v>9.6870356065460031E-2</v>
      </c>
      <c r="L11" s="733">
        <v>0.12911878214594155</v>
      </c>
      <c r="M11" s="733">
        <v>0.16134639555716454</v>
      </c>
      <c r="N11" s="733">
        <v>0.19355321644097112</v>
      </c>
      <c r="O11" s="733">
        <v>0.22573926491314833</v>
      </c>
      <c r="P11" s="733">
        <v>0.25790456106352072</v>
      </c>
      <c r="Q11" s="733">
        <v>0.29004912495612156</v>
      </c>
      <c r="R11" s="733">
        <v>0.32217297662911348</v>
      </c>
      <c r="S11" s="733">
        <v>0.35427613609470449</v>
      </c>
      <c r="T11" s="733">
        <v>0.38635862333948884</v>
      </c>
      <c r="U11" s="733">
        <v>0.41842045832421659</v>
      </c>
      <c r="V11" s="733">
        <v>0.45046166098403445</v>
      </c>
      <c r="W11" s="733">
        <v>0.48248225122840055</v>
      </c>
      <c r="X11" s="733">
        <v>0.51448224894118921</v>
      </c>
      <c r="Y11" s="733">
        <v>0.5464616739806567</v>
      </c>
      <c r="Z11" s="733">
        <v>0.57842054617954852</v>
      </c>
      <c r="AA11" s="733">
        <v>0.61035888534518257</v>
      </c>
      <c r="AB11" s="733">
        <v>0.64227671125936658</v>
      </c>
      <c r="AC11" s="733">
        <v>0.67417404367851186</v>
      </c>
      <c r="AD11" s="733">
        <v>0.70605090233376921</v>
      </c>
      <c r="AE11" s="733">
        <v>0.73790730693079831</v>
      </c>
      <c r="AF11" s="733">
        <v>0.7697432771500835</v>
      </c>
      <c r="AG11" s="733">
        <v>0.80155883264692906</v>
      </c>
      <c r="AH11" s="733">
        <v>0.83335399305125912</v>
      </c>
      <c r="AI11" s="733">
        <v>0.86512877796797427</v>
      </c>
      <c r="AJ11" s="473">
        <v>0.89688320697686696</v>
      </c>
    </row>
    <row r="12" spans="1:36" ht="25.15" customHeight="1" thickBot="1" x14ac:dyDescent="0.25">
      <c r="A12" s="172"/>
      <c r="B12" s="1022"/>
      <c r="C12" s="902" t="s">
        <v>210</v>
      </c>
      <c r="D12" s="903" t="s">
        <v>211</v>
      </c>
      <c r="E12" s="904"/>
      <c r="F12" s="905" t="s">
        <v>75</v>
      </c>
      <c r="G12" s="905">
        <v>1</v>
      </c>
      <c r="H12" s="906">
        <f>(H11/100)*SUM(H7:H10)</f>
        <v>0</v>
      </c>
      <c r="I12" s="907">
        <f>(I11/100)*SUM(I7:I10)</f>
        <v>2.8633576181271624E-2</v>
      </c>
      <c r="J12" s="907">
        <f>(J11/100)*SUM(J7:J10)</f>
        <v>5.7129110473606512E-2</v>
      </c>
      <c r="K12" s="907">
        <f>(K11/100)*SUM(K7:K10)</f>
        <v>8.5583100514750959E-2</v>
      </c>
      <c r="L12" s="908">
        <f t="shared" ref="L12:AJ12" si="1">(L11/100)*SUM(L7:L10)</f>
        <v>0.11379702881516904</v>
      </c>
      <c r="M12" s="908">
        <f t="shared" si="1"/>
        <v>0.14218587843760941</v>
      </c>
      <c r="N12" s="908">
        <f t="shared" si="1"/>
        <v>0.17055218730898081</v>
      </c>
      <c r="O12" s="908">
        <f t="shared" si="1"/>
        <v>0.19892065661060734</v>
      </c>
      <c r="P12" s="908">
        <f t="shared" si="1"/>
        <v>0.22715344580984884</v>
      </c>
      <c r="Q12" s="908">
        <f t="shared" si="1"/>
        <v>0.25565577083798846</v>
      </c>
      <c r="R12" s="908">
        <f t="shared" si="1"/>
        <v>0.28402816184789159</v>
      </c>
      <c r="S12" s="908">
        <f t="shared" si="1"/>
        <v>0.31244247879910741</v>
      </c>
      <c r="T12" s="908">
        <f t="shared" si="1"/>
        <v>0.34071475516186323</v>
      </c>
      <c r="U12" s="908">
        <f t="shared" si="1"/>
        <v>0.36946608613612592</v>
      </c>
      <c r="V12" s="908">
        <f t="shared" si="1"/>
        <v>0.39743578678492619</v>
      </c>
      <c r="W12" s="908">
        <f t="shared" si="1"/>
        <v>0.42537397210128564</v>
      </c>
      <c r="X12" s="908">
        <f t="shared" si="1"/>
        <v>0.45284788148697169</v>
      </c>
      <c r="Y12" s="908">
        <f t="shared" si="1"/>
        <v>0.48087033317019567</v>
      </c>
      <c r="Z12" s="908">
        <f t="shared" si="1"/>
        <v>0.50848580826320533</v>
      </c>
      <c r="AA12" s="908">
        <f t="shared" si="1"/>
        <v>0.53650443718132723</v>
      </c>
      <c r="AB12" s="908">
        <f t="shared" si="1"/>
        <v>0.56416593417886074</v>
      </c>
      <c r="AC12" s="908">
        <f t="shared" si="1"/>
        <v>0.59262189992267333</v>
      </c>
      <c r="AD12" s="908">
        <f t="shared" si="1"/>
        <v>0.62064223300105414</v>
      </c>
      <c r="AE12" s="908">
        <f t="shared" si="1"/>
        <v>0.64869628712972927</v>
      </c>
      <c r="AF12" s="908">
        <f t="shared" si="1"/>
        <v>0.67628172758305061</v>
      </c>
      <c r="AG12" s="908">
        <f t="shared" si="1"/>
        <v>0.70479897398267244</v>
      </c>
      <c r="AH12" s="908">
        <f t="shared" si="1"/>
        <v>0.73290378725481886</v>
      </c>
      <c r="AI12" s="908">
        <f t="shared" si="1"/>
        <v>0.76101659898789709</v>
      </c>
      <c r="AJ12" s="909">
        <f t="shared" si="1"/>
        <v>0.78865206628326556</v>
      </c>
    </row>
    <row r="13" spans="1:36" ht="25.15" customHeight="1" x14ac:dyDescent="0.2">
      <c r="A13" s="172"/>
      <c r="B13" s="1021" t="s">
        <v>212</v>
      </c>
      <c r="C13" s="515" t="s">
        <v>213</v>
      </c>
      <c r="D13" s="910" t="s">
        <v>214</v>
      </c>
      <c r="E13" s="911" t="s">
        <v>215</v>
      </c>
      <c r="F13" s="750" t="s">
        <v>216</v>
      </c>
      <c r="G13" s="750">
        <v>1</v>
      </c>
      <c r="H13" s="912">
        <f>ROUND((H9*1000000)/(H56*1000),1)</f>
        <v>112</v>
      </c>
      <c r="I13" s="913">
        <f>ROUND((I9*1000000)/(I56*1000),1)</f>
        <v>111.5</v>
      </c>
      <c r="J13" s="913">
        <f>ROUND((J9*1000000)/(J56*1000),1)</f>
        <v>111</v>
      </c>
      <c r="K13" s="913">
        <f>ROUND((K9*1000000)/(K56*1000),1)</f>
        <v>110.7</v>
      </c>
      <c r="L13" s="914">
        <f>ROUND((L9*1000000)/(L56*1000),1)</f>
        <v>110.3</v>
      </c>
      <c r="M13" s="914">
        <f t="shared" ref="M13:AJ13" si="2">ROUND((M9*1000000)/(M56*1000),1)</f>
        <v>110</v>
      </c>
      <c r="N13" s="914">
        <f t="shared" si="2"/>
        <v>109.8</v>
      </c>
      <c r="O13" s="914">
        <f t="shared" si="2"/>
        <v>109.7</v>
      </c>
      <c r="P13" s="914">
        <f t="shared" si="2"/>
        <v>109.5</v>
      </c>
      <c r="Q13" s="914">
        <f t="shared" si="2"/>
        <v>109.5</v>
      </c>
      <c r="R13" s="914">
        <f t="shared" si="2"/>
        <v>109.5</v>
      </c>
      <c r="S13" s="914">
        <f t="shared" si="2"/>
        <v>109.5</v>
      </c>
      <c r="T13" s="914">
        <f t="shared" si="2"/>
        <v>109.5</v>
      </c>
      <c r="U13" s="914">
        <f t="shared" si="2"/>
        <v>109.6</v>
      </c>
      <c r="V13" s="914">
        <f t="shared" si="2"/>
        <v>109.3</v>
      </c>
      <c r="W13" s="914">
        <f t="shared" si="2"/>
        <v>109</v>
      </c>
      <c r="X13" s="914">
        <f t="shared" si="2"/>
        <v>108.8</v>
      </c>
      <c r="Y13" s="914">
        <f t="shared" si="2"/>
        <v>108.5</v>
      </c>
      <c r="Z13" s="914">
        <f t="shared" si="2"/>
        <v>108.3</v>
      </c>
      <c r="AA13" s="914">
        <f t="shared" si="2"/>
        <v>108.2</v>
      </c>
      <c r="AB13" s="914">
        <f t="shared" si="2"/>
        <v>108.1</v>
      </c>
      <c r="AC13" s="914">
        <f t="shared" si="2"/>
        <v>108</v>
      </c>
      <c r="AD13" s="914">
        <f t="shared" si="2"/>
        <v>107.9</v>
      </c>
      <c r="AE13" s="914">
        <f t="shared" si="2"/>
        <v>107.8</v>
      </c>
      <c r="AF13" s="914">
        <f t="shared" si="2"/>
        <v>107.7</v>
      </c>
      <c r="AG13" s="914">
        <f t="shared" si="2"/>
        <v>107.6</v>
      </c>
      <c r="AH13" s="914">
        <f t="shared" si="2"/>
        <v>107.6</v>
      </c>
      <c r="AI13" s="914">
        <f t="shared" si="2"/>
        <v>107.5</v>
      </c>
      <c r="AJ13" s="482">
        <f t="shared" si="2"/>
        <v>107.4</v>
      </c>
    </row>
    <row r="14" spans="1:36" ht="25.15" customHeight="1" x14ac:dyDescent="0.2">
      <c r="A14" s="215"/>
      <c r="B14" s="1022"/>
      <c r="C14" s="457" t="s">
        <v>217</v>
      </c>
      <c r="D14" s="829" t="s">
        <v>218</v>
      </c>
      <c r="E14" s="491" t="s">
        <v>124</v>
      </c>
      <c r="F14" s="901" t="s">
        <v>216</v>
      </c>
      <c r="G14" s="901">
        <v>1</v>
      </c>
      <c r="H14" s="726">
        <v>25.494636379379397</v>
      </c>
      <c r="I14" s="816">
        <v>24.73199022304491</v>
      </c>
      <c r="J14" s="816">
        <v>24.01536304950347</v>
      </c>
      <c r="K14" s="816">
        <v>23.335657236782144</v>
      </c>
      <c r="L14" s="731">
        <v>22.689587380843321</v>
      </c>
      <c r="M14" s="731">
        <v>22.070989525854404</v>
      </c>
      <c r="N14" s="731">
        <v>21.477103529932496</v>
      </c>
      <c r="O14" s="731">
        <v>20.90627970006744</v>
      </c>
      <c r="P14" s="731">
        <v>20.355500734119602</v>
      </c>
      <c r="Q14" s="731">
        <v>19.824329441698492</v>
      </c>
      <c r="R14" s="731">
        <v>19.310495487984163</v>
      </c>
      <c r="S14" s="731">
        <v>18.81241334534726</v>
      </c>
      <c r="T14" s="731">
        <v>18.328163466863284</v>
      </c>
      <c r="U14" s="731">
        <v>17.857625780090277</v>
      </c>
      <c r="V14" s="731">
        <v>17.832026324544646</v>
      </c>
      <c r="W14" s="731">
        <v>17.80740716534255</v>
      </c>
      <c r="X14" s="731">
        <v>17.784053230858785</v>
      </c>
      <c r="Y14" s="731">
        <v>17.760515597190984</v>
      </c>
      <c r="Z14" s="731">
        <v>17.737191726997953</v>
      </c>
      <c r="AA14" s="731">
        <v>17.71311574059256</v>
      </c>
      <c r="AB14" s="731">
        <v>17.688952297770719</v>
      </c>
      <c r="AC14" s="731">
        <v>17.664447880116306</v>
      </c>
      <c r="AD14" s="731">
        <v>17.640051963579815</v>
      </c>
      <c r="AE14" s="731">
        <v>17.615109083181064</v>
      </c>
      <c r="AF14" s="731">
        <v>17.589941146058521</v>
      </c>
      <c r="AG14" s="731">
        <v>17.564492850635308</v>
      </c>
      <c r="AH14" s="731">
        <v>17.538849737132246</v>
      </c>
      <c r="AI14" s="731">
        <v>17.512915266876654</v>
      </c>
      <c r="AJ14" s="732">
        <v>17.484059153579064</v>
      </c>
    </row>
    <row r="15" spans="1:36" ht="25.15" customHeight="1" x14ac:dyDescent="0.2">
      <c r="A15" s="215"/>
      <c r="B15" s="1022"/>
      <c r="C15" s="457" t="s">
        <v>219</v>
      </c>
      <c r="D15" s="829" t="s">
        <v>220</v>
      </c>
      <c r="E15" s="491" t="s">
        <v>124</v>
      </c>
      <c r="F15" s="901" t="s">
        <v>216</v>
      </c>
      <c r="G15" s="901">
        <v>1</v>
      </c>
      <c r="H15" s="726">
        <v>47.175512592836562</v>
      </c>
      <c r="I15" s="816">
        <v>47.998338080920028</v>
      </c>
      <c r="J15" s="816">
        <v>48.824995981287366</v>
      </c>
      <c r="K15" s="816">
        <v>49.652230456664888</v>
      </c>
      <c r="L15" s="731">
        <v>50.482237147522817</v>
      </c>
      <c r="M15" s="731">
        <v>51.311254592358722</v>
      </c>
      <c r="N15" s="731">
        <v>52.140468161559738</v>
      </c>
      <c r="O15" s="731">
        <v>52.969182051296642</v>
      </c>
      <c r="P15" s="731">
        <v>53.796306875856303</v>
      </c>
      <c r="Q15" s="731">
        <v>54.626114020115551</v>
      </c>
      <c r="R15" s="731">
        <v>55.456416405012156</v>
      </c>
      <c r="S15" s="731">
        <v>56.288194527914264</v>
      </c>
      <c r="T15" s="731">
        <v>57.119667062887935</v>
      </c>
      <c r="U15" s="731">
        <v>57.954738154101079</v>
      </c>
      <c r="V15" s="731">
        <v>57.978412828489738</v>
      </c>
      <c r="W15" s="731">
        <v>58.00614131865472</v>
      </c>
      <c r="X15" s="731">
        <v>58.037663525312183</v>
      </c>
      <c r="Y15" s="731">
        <v>58.068294478355128</v>
      </c>
      <c r="Z15" s="731">
        <v>58.099358892916825</v>
      </c>
      <c r="AA15" s="731">
        <v>58.127714831564475</v>
      </c>
      <c r="AB15" s="731">
        <v>58.155584267066779</v>
      </c>
      <c r="AC15" s="731">
        <v>58.182119784032523</v>
      </c>
      <c r="AD15" s="731">
        <v>58.208816196086488</v>
      </c>
      <c r="AE15" s="731">
        <v>58.233524810510232</v>
      </c>
      <c r="AF15" s="731">
        <v>58.257316847574899</v>
      </c>
      <c r="AG15" s="731">
        <v>58.280018185388087</v>
      </c>
      <c r="AH15" s="731">
        <v>58.301920631097374</v>
      </c>
      <c r="AI15" s="731">
        <v>58.322710913842641</v>
      </c>
      <c r="AJ15" s="732">
        <v>58.33361834673876</v>
      </c>
    </row>
    <row r="16" spans="1:36" ht="25.15" customHeight="1" x14ac:dyDescent="0.2">
      <c r="A16" s="215"/>
      <c r="B16" s="1022"/>
      <c r="C16" s="457" t="s">
        <v>221</v>
      </c>
      <c r="D16" s="829" t="s">
        <v>222</v>
      </c>
      <c r="E16" s="491" t="s">
        <v>124</v>
      </c>
      <c r="F16" s="901" t="s">
        <v>216</v>
      </c>
      <c r="G16" s="901">
        <v>1</v>
      </c>
      <c r="H16" s="726">
        <v>13.919498238970151</v>
      </c>
      <c r="I16" s="816">
        <v>13.827169405176589</v>
      </c>
      <c r="J16" s="816">
        <v>13.740105861774468</v>
      </c>
      <c r="K16" s="816">
        <v>13.656415874411337</v>
      </c>
      <c r="L16" s="731">
        <v>13.575853821574739</v>
      </c>
      <c r="M16" s="731">
        <v>13.497257233410043</v>
      </c>
      <c r="N16" s="731">
        <v>13.420667471089908</v>
      </c>
      <c r="O16" s="731">
        <v>13.345942705555249</v>
      </c>
      <c r="P16" s="731">
        <v>13.272582345786025</v>
      </c>
      <c r="Q16" s="731">
        <v>13.201476742168788</v>
      </c>
      <c r="R16" s="731">
        <v>13.131997258234707</v>
      </c>
      <c r="S16" s="731">
        <v>13.064178337651377</v>
      </c>
      <c r="T16" s="731">
        <v>12.997497218560634</v>
      </c>
      <c r="U16" s="731">
        <v>12.932709319370035</v>
      </c>
      <c r="V16" s="731">
        <v>12.833903621937692</v>
      </c>
      <c r="W16" s="731">
        <v>12.735890784054273</v>
      </c>
      <c r="X16" s="731">
        <v>12.638627726327572</v>
      </c>
      <c r="Y16" s="731">
        <v>12.541080651190571</v>
      </c>
      <c r="Z16" s="731">
        <v>12.44353669201405</v>
      </c>
      <c r="AA16" s="731">
        <v>12.34532496482834</v>
      </c>
      <c r="AB16" s="731">
        <v>12.246926031304415</v>
      </c>
      <c r="AC16" s="731">
        <v>12.148165396167606</v>
      </c>
      <c r="AD16" s="731">
        <v>12.049358721841044</v>
      </c>
      <c r="AE16" s="731">
        <v>11.95006335097306</v>
      </c>
      <c r="AF16" s="731">
        <v>11.850507088397386</v>
      </c>
      <c r="AG16" s="731">
        <v>11.750659037053509</v>
      </c>
      <c r="AH16" s="731">
        <v>11.65058270974313</v>
      </c>
      <c r="AI16" s="731">
        <v>11.550219746049049</v>
      </c>
      <c r="AJ16" s="732">
        <v>11.447854338182866</v>
      </c>
    </row>
    <row r="17" spans="1:36" ht="25.15" customHeight="1" x14ac:dyDescent="0.2">
      <c r="A17" s="215"/>
      <c r="B17" s="1022"/>
      <c r="C17" s="457" t="s">
        <v>223</v>
      </c>
      <c r="D17" s="829" t="s">
        <v>224</v>
      </c>
      <c r="E17" s="491" t="s">
        <v>124</v>
      </c>
      <c r="F17" s="901" t="s">
        <v>216</v>
      </c>
      <c r="G17" s="901">
        <v>1</v>
      </c>
      <c r="H17" s="726">
        <v>10.957180048776898</v>
      </c>
      <c r="I17" s="816">
        <v>10.951862054518658</v>
      </c>
      <c r="J17" s="816">
        <v>10.947850732428874</v>
      </c>
      <c r="K17" s="816">
        <v>10.944228002588972</v>
      </c>
      <c r="L17" s="731">
        <v>10.941311319536556</v>
      </c>
      <c r="M17" s="731">
        <v>10.938300029736601</v>
      </c>
      <c r="N17" s="731">
        <v>10.935431860520213</v>
      </c>
      <c r="O17" s="731">
        <v>10.932587799951351</v>
      </c>
      <c r="P17" s="731">
        <v>10.929527828119209</v>
      </c>
      <c r="Q17" s="731">
        <v>10.927109007151349</v>
      </c>
      <c r="R17" s="731">
        <v>10.92487062614126</v>
      </c>
      <c r="S17" s="731">
        <v>10.922981431525548</v>
      </c>
      <c r="T17" s="731">
        <v>10.921077663120018</v>
      </c>
      <c r="U17" s="731">
        <v>10.919888124179407</v>
      </c>
      <c r="V17" s="731">
        <v>10.915163895300365</v>
      </c>
      <c r="W17" s="731">
        <v>10.911235764930321</v>
      </c>
      <c r="X17" s="731">
        <v>10.908018272607897</v>
      </c>
      <c r="Y17" s="731">
        <v>10.904629584675119</v>
      </c>
      <c r="Z17" s="731">
        <v>10.90131843447306</v>
      </c>
      <c r="AA17" s="731">
        <v>10.897495371654561</v>
      </c>
      <c r="AB17" s="731">
        <v>10.893578584347823</v>
      </c>
      <c r="AC17" s="731">
        <v>10.889408606840655</v>
      </c>
      <c r="AD17" s="731">
        <v>10.885265434770822</v>
      </c>
      <c r="AE17" s="731">
        <v>10.880747357860907</v>
      </c>
      <c r="AF17" s="731">
        <v>10.876055165375956</v>
      </c>
      <c r="AG17" s="731">
        <v>10.871156667381614</v>
      </c>
      <c r="AH17" s="731">
        <v>10.866106644597478</v>
      </c>
      <c r="AI17" s="731">
        <v>10.860847039394969</v>
      </c>
      <c r="AJ17" s="732">
        <v>10.853746347194775</v>
      </c>
    </row>
    <row r="18" spans="1:36" ht="25.15" customHeight="1" x14ac:dyDescent="0.2">
      <c r="A18" s="215"/>
      <c r="B18" s="1022"/>
      <c r="C18" s="457" t="s">
        <v>225</v>
      </c>
      <c r="D18" s="829" t="s">
        <v>226</v>
      </c>
      <c r="E18" s="491" t="s">
        <v>124</v>
      </c>
      <c r="F18" s="901" t="s">
        <v>216</v>
      </c>
      <c r="G18" s="901">
        <v>1</v>
      </c>
      <c r="H18" s="726">
        <v>13.168433848728888</v>
      </c>
      <c r="I18" s="816">
        <v>13.081159485208971</v>
      </c>
      <c r="J18" s="816">
        <v>13.003258322937871</v>
      </c>
      <c r="K18" s="816">
        <v>12.931974436098974</v>
      </c>
      <c r="L18" s="731">
        <v>12.867633893062553</v>
      </c>
      <c r="M18" s="731">
        <v>12.807876278165489</v>
      </c>
      <c r="N18" s="731">
        <v>12.752194365430112</v>
      </c>
      <c r="O18" s="731">
        <v>12.700699929067516</v>
      </c>
      <c r="P18" s="731">
        <v>12.652521009832309</v>
      </c>
      <c r="Q18" s="731">
        <v>12.608234030805356</v>
      </c>
      <c r="R18" s="731">
        <v>12.56738885002161</v>
      </c>
      <c r="S18" s="731">
        <v>12.52961998024065</v>
      </c>
      <c r="T18" s="731">
        <v>12.494444229612682</v>
      </c>
      <c r="U18" s="731">
        <v>12.462362837359414</v>
      </c>
      <c r="V18" s="731">
        <v>12.430988361620598</v>
      </c>
      <c r="W18" s="731">
        <v>12.401051508508546</v>
      </c>
      <c r="X18" s="731">
        <v>12.373726236537022</v>
      </c>
      <c r="Y18" s="731">
        <v>12.347871401728069</v>
      </c>
      <c r="Z18" s="731">
        <v>12.3236444042013</v>
      </c>
      <c r="AA18" s="731">
        <v>12.300267295427025</v>
      </c>
      <c r="AB18" s="731">
        <v>12.27808161499207</v>
      </c>
      <c r="AC18" s="731">
        <v>12.256848796285551</v>
      </c>
      <c r="AD18" s="731">
        <v>12.236800443847537</v>
      </c>
      <c r="AE18" s="731">
        <v>12.217408537817748</v>
      </c>
      <c r="AF18" s="731">
        <v>12.198829850246815</v>
      </c>
      <c r="AG18" s="731">
        <v>12.180964516239824</v>
      </c>
      <c r="AH18" s="731">
        <v>12.163815778978766</v>
      </c>
      <c r="AI18" s="731">
        <v>12.14726546460126</v>
      </c>
      <c r="AJ18" s="732">
        <v>12.129440741865261</v>
      </c>
    </row>
    <row r="19" spans="1:36" ht="25.15" customHeight="1" x14ac:dyDescent="0.2">
      <c r="A19" s="215"/>
      <c r="B19" s="1022"/>
      <c r="C19" s="457" t="s">
        <v>227</v>
      </c>
      <c r="D19" s="829" t="s">
        <v>228</v>
      </c>
      <c r="E19" s="491" t="s">
        <v>124</v>
      </c>
      <c r="F19" s="901" t="s">
        <v>216</v>
      </c>
      <c r="G19" s="901">
        <v>1</v>
      </c>
      <c r="H19" s="726">
        <v>1.3034060839294408</v>
      </c>
      <c r="I19" s="816">
        <v>1.3402350974423602</v>
      </c>
      <c r="J19" s="816">
        <v>1.3769446414853403</v>
      </c>
      <c r="K19" s="816">
        <v>1.4134682668915819</v>
      </c>
      <c r="L19" s="731">
        <v>1.4498024157397877</v>
      </c>
      <c r="M19" s="731">
        <v>1.4859539909116088</v>
      </c>
      <c r="N19" s="731">
        <v>1.5219724221807194</v>
      </c>
      <c r="O19" s="731">
        <v>1.5579205126709124</v>
      </c>
      <c r="P19" s="731">
        <v>1.5938222358239336</v>
      </c>
      <c r="Q19" s="731">
        <v>1.6297304062197815</v>
      </c>
      <c r="R19" s="731">
        <v>1.6656750409440131</v>
      </c>
      <c r="S19" s="731">
        <v>1.7016635026905063</v>
      </c>
      <c r="T19" s="731">
        <v>1.7377282411174784</v>
      </c>
      <c r="U19" s="731">
        <v>1.7738666885839458</v>
      </c>
      <c r="V19" s="731">
        <v>1.8081182101700339</v>
      </c>
      <c r="W19" s="731">
        <v>1.8419645017990391</v>
      </c>
      <c r="X19" s="731">
        <v>1.8754623317650856</v>
      </c>
      <c r="Y19" s="731">
        <v>1.9086505094981296</v>
      </c>
      <c r="Z19" s="731">
        <v>1.9415029913493986</v>
      </c>
      <c r="AA19" s="731">
        <v>1.974081571651731</v>
      </c>
      <c r="AB19" s="731">
        <v>2.0063420811327557</v>
      </c>
      <c r="AC19" s="731">
        <v>2.0383097829630819</v>
      </c>
      <c r="AD19" s="731">
        <v>2.0699379511297851</v>
      </c>
      <c r="AE19" s="731">
        <v>2.1012981343954036</v>
      </c>
      <c r="AF19" s="731">
        <v>2.1323577488433325</v>
      </c>
      <c r="AG19" s="731">
        <v>2.1631258423839572</v>
      </c>
      <c r="AH19" s="731">
        <v>2.193590180920709</v>
      </c>
      <c r="AI19" s="731">
        <v>2.2237677105854297</v>
      </c>
      <c r="AJ19" s="732">
        <v>2.2542092164999659</v>
      </c>
    </row>
    <row r="20" spans="1:36" ht="25.15" customHeight="1" x14ac:dyDescent="0.2">
      <c r="A20" s="215"/>
      <c r="B20" s="1022"/>
      <c r="C20" s="457" t="s">
        <v>866</v>
      </c>
      <c r="D20" s="829" t="s">
        <v>867</v>
      </c>
      <c r="E20" s="491" t="s">
        <v>124</v>
      </c>
      <c r="F20" s="901" t="s">
        <v>216</v>
      </c>
      <c r="G20" s="901">
        <v>1</v>
      </c>
      <c r="H20" s="726">
        <v>-1.8667192621336426E-2</v>
      </c>
      <c r="I20" s="816">
        <v>-0.43075434631151666</v>
      </c>
      <c r="J20" s="816">
        <v>-0.90851858941738328</v>
      </c>
      <c r="K20" s="816">
        <v>-1.2339742734378945</v>
      </c>
      <c r="L20" s="731">
        <v>-1.7064259782797677</v>
      </c>
      <c r="M20" s="731">
        <v>-2.1116316504368626</v>
      </c>
      <c r="N20" s="731">
        <v>-2.4478378107131959</v>
      </c>
      <c r="O20" s="731">
        <v>-2.7126126986091066</v>
      </c>
      <c r="P20" s="731">
        <v>-3.1002610295373785</v>
      </c>
      <c r="Q20" s="731">
        <v>-3.3169936481593254</v>
      </c>
      <c r="R20" s="731">
        <v>-3.5568436683379048</v>
      </c>
      <c r="S20" s="731">
        <v>-3.8190511253695973</v>
      </c>
      <c r="T20" s="731">
        <v>-4.0985778821620329</v>
      </c>
      <c r="U20" s="731">
        <v>-4.3011909036841587</v>
      </c>
      <c r="V20" s="731">
        <v>-4.4986132420630724</v>
      </c>
      <c r="W20" s="731">
        <v>-4.703691043289453</v>
      </c>
      <c r="X20" s="731">
        <v>-4.8175513234085514</v>
      </c>
      <c r="Y20" s="731">
        <v>-5.0310422226380069</v>
      </c>
      <c r="Z20" s="731">
        <v>-5.1465531419525803</v>
      </c>
      <c r="AA20" s="731">
        <v>-5.1579997757186788</v>
      </c>
      <c r="AB20" s="731">
        <v>-5.169464876614569</v>
      </c>
      <c r="AC20" s="731">
        <v>-5.1793002464057309</v>
      </c>
      <c r="AD20" s="731">
        <v>-5.1902307112554951</v>
      </c>
      <c r="AE20" s="731">
        <v>-5.1981512747384357</v>
      </c>
      <c r="AF20" s="731">
        <v>-5.2050078464968976</v>
      </c>
      <c r="AG20" s="731">
        <v>-5.2104170990823064</v>
      </c>
      <c r="AH20" s="731">
        <v>-5.1148656824696985</v>
      </c>
      <c r="AI20" s="731">
        <v>-5.1177261413500048</v>
      </c>
      <c r="AJ20" s="732">
        <v>-5.1029281440606837</v>
      </c>
    </row>
    <row r="21" spans="1:36" ht="25.15" customHeight="1" x14ac:dyDescent="0.2">
      <c r="A21" s="214"/>
      <c r="B21" s="1022"/>
      <c r="C21" s="517" t="s">
        <v>229</v>
      </c>
      <c r="D21" s="524" t="s">
        <v>230</v>
      </c>
      <c r="E21" s="900" t="s">
        <v>231</v>
      </c>
      <c r="F21" s="915" t="s">
        <v>216</v>
      </c>
      <c r="G21" s="915">
        <v>1</v>
      </c>
      <c r="H21" s="726">
        <f t="shared" ref="H21:AJ21" si="3">ROUND((H10*1000000)/(H57*1000),1)</f>
        <v>138.4</v>
      </c>
      <c r="I21" s="816">
        <f t="shared" si="3"/>
        <v>138.1</v>
      </c>
      <c r="J21" s="816">
        <f t="shared" si="3"/>
        <v>137.80000000000001</v>
      </c>
      <c r="K21" s="816">
        <f t="shared" si="3"/>
        <v>137.5</v>
      </c>
      <c r="L21" s="474">
        <f t="shared" si="3"/>
        <v>137.19999999999999</v>
      </c>
      <c r="M21" s="474">
        <f>ROUND((M10*1000000)/(M57*1000),1)</f>
        <v>136.9</v>
      </c>
      <c r="N21" s="474">
        <f t="shared" si="3"/>
        <v>136.69999999999999</v>
      </c>
      <c r="O21" s="474">
        <f t="shared" si="3"/>
        <v>136.4</v>
      </c>
      <c r="P21" s="474">
        <f t="shared" si="3"/>
        <v>136.19999999999999</v>
      </c>
      <c r="Q21" s="474">
        <f t="shared" si="3"/>
        <v>136</v>
      </c>
      <c r="R21" s="474">
        <f t="shared" si="3"/>
        <v>135.80000000000001</v>
      </c>
      <c r="S21" s="474">
        <f t="shared" si="3"/>
        <v>135.6</v>
      </c>
      <c r="T21" s="474">
        <f t="shared" si="3"/>
        <v>135.4</v>
      </c>
      <c r="U21" s="474">
        <f t="shared" si="3"/>
        <v>135.19999999999999</v>
      </c>
      <c r="V21" s="474">
        <f t="shared" si="3"/>
        <v>135</v>
      </c>
      <c r="W21" s="474">
        <f t="shared" si="3"/>
        <v>134.80000000000001</v>
      </c>
      <c r="X21" s="474">
        <f t="shared" si="3"/>
        <v>134.6</v>
      </c>
      <c r="Y21" s="474">
        <f t="shared" si="3"/>
        <v>134.4</v>
      </c>
      <c r="Z21" s="474">
        <f t="shared" si="3"/>
        <v>134.30000000000001</v>
      </c>
      <c r="AA21" s="474">
        <f t="shared" si="3"/>
        <v>134.19999999999999</v>
      </c>
      <c r="AB21" s="474">
        <f t="shared" si="3"/>
        <v>134.19999999999999</v>
      </c>
      <c r="AC21" s="474">
        <f t="shared" si="3"/>
        <v>134.19999999999999</v>
      </c>
      <c r="AD21" s="474">
        <f t="shared" si="3"/>
        <v>134.19999999999999</v>
      </c>
      <c r="AE21" s="474">
        <f t="shared" si="3"/>
        <v>134.1</v>
      </c>
      <c r="AF21" s="474">
        <f t="shared" si="3"/>
        <v>134.1</v>
      </c>
      <c r="AG21" s="474">
        <f t="shared" si="3"/>
        <v>134</v>
      </c>
      <c r="AH21" s="474">
        <f t="shared" si="3"/>
        <v>134</v>
      </c>
      <c r="AI21" s="474">
        <f t="shared" si="3"/>
        <v>134</v>
      </c>
      <c r="AJ21" s="916">
        <f t="shared" si="3"/>
        <v>134.1</v>
      </c>
    </row>
    <row r="22" spans="1:36" ht="25.15" customHeight="1" x14ac:dyDescent="0.2">
      <c r="A22" s="215"/>
      <c r="B22" s="1022"/>
      <c r="C22" s="457" t="s">
        <v>232</v>
      </c>
      <c r="D22" s="829" t="s">
        <v>233</v>
      </c>
      <c r="E22" s="491" t="s">
        <v>124</v>
      </c>
      <c r="F22" s="901" t="s">
        <v>216</v>
      </c>
      <c r="G22" s="901">
        <v>1</v>
      </c>
      <c r="H22" s="726">
        <v>31.206748420768815</v>
      </c>
      <c r="I22" s="816">
        <v>30.416465617635456</v>
      </c>
      <c r="J22" s="816">
        <v>29.628209812081064</v>
      </c>
      <c r="K22" s="816">
        <v>28.837478547308194</v>
      </c>
      <c r="L22" s="733">
        <v>28.049385521657381</v>
      </c>
      <c r="M22" s="733">
        <v>27.25791531327588</v>
      </c>
      <c r="N22" s="733">
        <v>26.464780648540387</v>
      </c>
      <c r="O22" s="733">
        <v>25.668923256722174</v>
      </c>
      <c r="P22" s="733">
        <v>24.869470104867663</v>
      </c>
      <c r="Q22" s="733">
        <v>24.071053885147233</v>
      </c>
      <c r="R22" s="733">
        <v>23.271108827275032</v>
      </c>
      <c r="S22" s="733">
        <v>22.47072974977948</v>
      </c>
      <c r="T22" s="733">
        <v>21.668231189779465</v>
      </c>
      <c r="U22" s="733">
        <v>20.867009804663081</v>
      </c>
      <c r="V22" s="733">
        <v>20.837923018085945</v>
      </c>
      <c r="W22" s="733">
        <v>20.81340457509403</v>
      </c>
      <c r="X22" s="733">
        <v>20.79254806200678</v>
      </c>
      <c r="Y22" s="733">
        <v>20.77155916477998</v>
      </c>
      <c r="Z22" s="733">
        <v>20.751572910332097</v>
      </c>
      <c r="AA22" s="733">
        <v>20.729925669619654</v>
      </c>
      <c r="AB22" s="733">
        <v>20.708528042334056</v>
      </c>
      <c r="AC22" s="733">
        <v>20.686626978091773</v>
      </c>
      <c r="AD22" s="733">
        <v>20.665561651493014</v>
      </c>
      <c r="AE22" s="733">
        <v>20.643411262923042</v>
      </c>
      <c r="AF22" s="733">
        <v>20.621135586946465</v>
      </c>
      <c r="AG22" s="733">
        <v>20.598574249892202</v>
      </c>
      <c r="AH22" s="733">
        <v>20.576006100351403</v>
      </c>
      <c r="AI22" s="733">
        <v>20.553137337791011</v>
      </c>
      <c r="AJ22" s="473">
        <v>20.549402994151144</v>
      </c>
    </row>
    <row r="23" spans="1:36" ht="25.15" customHeight="1" x14ac:dyDescent="0.2">
      <c r="A23" s="215"/>
      <c r="B23" s="1022"/>
      <c r="C23" s="457" t="s">
        <v>234</v>
      </c>
      <c r="D23" s="829" t="s">
        <v>235</v>
      </c>
      <c r="E23" s="491" t="s">
        <v>124</v>
      </c>
      <c r="F23" s="901" t="s">
        <v>216</v>
      </c>
      <c r="G23" s="901">
        <v>1</v>
      </c>
      <c r="H23" s="726">
        <v>57.843689678606644</v>
      </c>
      <c r="I23" s="816">
        <v>58.716625333766153</v>
      </c>
      <c r="J23" s="816">
        <v>59.596048459572188</v>
      </c>
      <c r="K23" s="816">
        <v>60.473239819521893</v>
      </c>
      <c r="L23" s="733">
        <v>61.358969153980965</v>
      </c>
      <c r="M23" s="733">
        <v>62.240505458545776</v>
      </c>
      <c r="N23" s="733">
        <v>63.121225482895589</v>
      </c>
      <c r="O23" s="733">
        <v>63.998248760030528</v>
      </c>
      <c r="P23" s="733">
        <v>64.86865910145535</v>
      </c>
      <c r="Q23" s="733">
        <v>65.744062809427334</v>
      </c>
      <c r="R23" s="733">
        <v>66.617749209886256</v>
      </c>
      <c r="S23" s="733">
        <v>67.49264783578478</v>
      </c>
      <c r="T23" s="733">
        <v>68.363525917083294</v>
      </c>
      <c r="U23" s="733">
        <v>69.240927165231497</v>
      </c>
      <c r="V23" s="733">
        <v>69.258690324091688</v>
      </c>
      <c r="W23" s="733">
        <v>69.291721167773701</v>
      </c>
      <c r="X23" s="733">
        <v>69.337073023881985</v>
      </c>
      <c r="Y23" s="733">
        <v>69.382133342555804</v>
      </c>
      <c r="Z23" s="733">
        <v>69.430698246398904</v>
      </c>
      <c r="AA23" s="733">
        <v>69.473858423774217</v>
      </c>
      <c r="AB23" s="733">
        <v>69.518000642616656</v>
      </c>
      <c r="AC23" s="733">
        <v>69.560597631184407</v>
      </c>
      <c r="AD23" s="733">
        <v>69.606152259439099</v>
      </c>
      <c r="AE23" s="733">
        <v>69.648198884196475</v>
      </c>
      <c r="AF23" s="733">
        <v>69.689963416549105</v>
      </c>
      <c r="AG23" s="733">
        <v>69.730901530221459</v>
      </c>
      <c r="AH23" s="733">
        <v>69.771954602889039</v>
      </c>
      <c r="AI23" s="733">
        <v>69.812125275034674</v>
      </c>
      <c r="AJ23" s="473">
        <v>69.917535053464505</v>
      </c>
    </row>
    <row r="24" spans="1:36" ht="25.15" customHeight="1" x14ac:dyDescent="0.2">
      <c r="A24" s="215"/>
      <c r="B24" s="1022"/>
      <c r="C24" s="457" t="s">
        <v>236</v>
      </c>
      <c r="D24" s="829" t="s">
        <v>237</v>
      </c>
      <c r="E24" s="491" t="s">
        <v>124</v>
      </c>
      <c r="F24" s="901" t="s">
        <v>216</v>
      </c>
      <c r="G24" s="901">
        <v>1</v>
      </c>
      <c r="H24" s="726">
        <v>16.688185714411201</v>
      </c>
      <c r="I24" s="816">
        <v>16.595899842712186</v>
      </c>
      <c r="J24" s="816">
        <v>16.505083723879583</v>
      </c>
      <c r="K24" s="816">
        <v>16.413276818468063</v>
      </c>
      <c r="L24" s="733">
        <v>16.323396181468762</v>
      </c>
      <c r="M24" s="733">
        <v>16.232001592838042</v>
      </c>
      <c r="N24" s="733">
        <v>16.140037510774906</v>
      </c>
      <c r="O24" s="733">
        <v>16.046808172438237</v>
      </c>
      <c r="P24" s="733">
        <v>15.951663310358951</v>
      </c>
      <c r="Q24" s="733">
        <v>15.857506941326994</v>
      </c>
      <c r="R24" s="733">
        <v>15.762690767715341</v>
      </c>
      <c r="S24" s="733">
        <v>15.667927457583056</v>
      </c>
      <c r="T24" s="733">
        <v>15.572017736162849</v>
      </c>
      <c r="U24" s="733">
        <v>15.477378219567001</v>
      </c>
      <c r="V24" s="733">
        <v>15.357366271265033</v>
      </c>
      <c r="W24" s="733">
        <v>15.240648838895131</v>
      </c>
      <c r="X24" s="733">
        <v>15.126501085848149</v>
      </c>
      <c r="Y24" s="733">
        <v>15.012127881140959</v>
      </c>
      <c r="Z24" s="733">
        <v>14.898345357305125</v>
      </c>
      <c r="AA24" s="733">
        <v>14.783238894121098</v>
      </c>
      <c r="AB24" s="733">
        <v>14.668185114840103</v>
      </c>
      <c r="AC24" s="733">
        <v>14.552650019429807</v>
      </c>
      <c r="AD24" s="733">
        <v>14.437575883145419</v>
      </c>
      <c r="AE24" s="733">
        <v>14.321617305205994</v>
      </c>
      <c r="AF24" s="733">
        <v>14.205450687737104</v>
      </c>
      <c r="AG24" s="733">
        <v>14.088967565824289</v>
      </c>
      <c r="AH24" s="733">
        <v>13.972360895664947</v>
      </c>
      <c r="AI24" s="733">
        <v>13.855432116515749</v>
      </c>
      <c r="AJ24" s="473">
        <v>13.751190565287532</v>
      </c>
    </row>
    <row r="25" spans="1:36" ht="25.15" customHeight="1" x14ac:dyDescent="0.2">
      <c r="A25" s="215"/>
      <c r="B25" s="1022"/>
      <c r="C25" s="457" t="s">
        <v>238</v>
      </c>
      <c r="D25" s="829" t="s">
        <v>239</v>
      </c>
      <c r="E25" s="491" t="s">
        <v>124</v>
      </c>
      <c r="F25" s="901" t="s">
        <v>216</v>
      </c>
      <c r="G25" s="901">
        <v>1</v>
      </c>
      <c r="H25" s="726">
        <v>13.199279634609528</v>
      </c>
      <c r="I25" s="816">
        <v>13.195602383647033</v>
      </c>
      <c r="J25" s="816">
        <v>13.193168565835062</v>
      </c>
      <c r="K25" s="816">
        <v>13.190020974396017</v>
      </c>
      <c r="L25" s="733">
        <v>13.188505095180213</v>
      </c>
      <c r="M25" s="733">
        <v>13.185853058086584</v>
      </c>
      <c r="N25" s="733">
        <v>13.182817861029507</v>
      </c>
      <c r="O25" s="733">
        <v>13.178821955234532</v>
      </c>
      <c r="P25" s="733">
        <v>13.17331253638241</v>
      </c>
      <c r="Q25" s="733">
        <v>13.168676017144211</v>
      </c>
      <c r="R25" s="733">
        <v>13.163550738908276</v>
      </c>
      <c r="S25" s="733">
        <v>13.158527067593795</v>
      </c>
      <c r="T25" s="733">
        <v>13.15259393252718</v>
      </c>
      <c r="U25" s="733">
        <v>13.147788668171531</v>
      </c>
      <c r="V25" s="733">
        <v>13.140968299052062</v>
      </c>
      <c r="W25" s="733">
        <v>13.137037306006203</v>
      </c>
      <c r="X25" s="733">
        <v>13.135430721073934</v>
      </c>
      <c r="Y25" s="733">
        <v>13.133755599746609</v>
      </c>
      <c r="Z25" s="733">
        <v>13.132730102610179</v>
      </c>
      <c r="AA25" s="733">
        <v>13.130668808326353</v>
      </c>
      <c r="AB25" s="733">
        <v>13.128780272481059</v>
      </c>
      <c r="AC25" s="733">
        <v>13.126587147041199</v>
      </c>
      <c r="AD25" s="733">
        <v>13.124939175636973</v>
      </c>
      <c r="AE25" s="733">
        <v>13.122616842004268</v>
      </c>
      <c r="AF25" s="733">
        <v>13.120229023417082</v>
      </c>
      <c r="AG25" s="733">
        <v>13.117673446579287</v>
      </c>
      <c r="AH25" s="733">
        <v>13.115127428399653</v>
      </c>
      <c r="AI25" s="733">
        <v>13.112403589909338</v>
      </c>
      <c r="AJ25" s="473">
        <v>13.121911805406006</v>
      </c>
    </row>
    <row r="26" spans="1:36" ht="25.15" customHeight="1" x14ac:dyDescent="0.2">
      <c r="A26" s="215"/>
      <c r="B26" s="1022"/>
      <c r="C26" s="457" t="s">
        <v>240</v>
      </c>
      <c r="D26" s="829" t="s">
        <v>241</v>
      </c>
      <c r="E26" s="491" t="s">
        <v>124</v>
      </c>
      <c r="F26" s="901" t="s">
        <v>216</v>
      </c>
      <c r="G26" s="901">
        <v>1</v>
      </c>
      <c r="H26" s="726">
        <v>18.070102268441147</v>
      </c>
      <c r="I26" s="816">
        <v>18.078941032584503</v>
      </c>
      <c r="J26" s="816">
        <v>18.08949828624808</v>
      </c>
      <c r="K26" s="816">
        <v>18.099092353257888</v>
      </c>
      <c r="L26" s="733">
        <v>18.110941917192715</v>
      </c>
      <c r="M26" s="733">
        <v>18.121248321081495</v>
      </c>
      <c r="N26" s="733">
        <v>18.131043634857001</v>
      </c>
      <c r="O26" s="733">
        <v>18.139531728649452</v>
      </c>
      <c r="P26" s="733">
        <v>18.145948098774401</v>
      </c>
      <c r="Q26" s="733">
        <v>18.15357771376598</v>
      </c>
      <c r="R26" s="733">
        <v>18.160544832574317</v>
      </c>
      <c r="S26" s="733">
        <v>18.167663021181738</v>
      </c>
      <c r="T26" s="733">
        <v>18.173535588385739</v>
      </c>
      <c r="U26" s="733">
        <v>18.180976897153023</v>
      </c>
      <c r="V26" s="733">
        <v>18.185641068967005</v>
      </c>
      <c r="W26" s="733">
        <v>18.194314162041604</v>
      </c>
      <c r="X26" s="733">
        <v>18.206222452151298</v>
      </c>
      <c r="Y26" s="733">
        <v>18.218054191648839</v>
      </c>
      <c r="Z26" s="733">
        <v>18.230806149644387</v>
      </c>
      <c r="AA26" s="733">
        <v>18.242138958430512</v>
      </c>
      <c r="AB26" s="733">
        <v>18.253729627328525</v>
      </c>
      <c r="AC26" s="733">
        <v>18.26491455648452</v>
      </c>
      <c r="AD26" s="733">
        <v>18.276876089609001</v>
      </c>
      <c r="AE26" s="733">
        <v>18.287916506665997</v>
      </c>
      <c r="AF26" s="733">
        <v>18.298882853145031</v>
      </c>
      <c r="AG26" s="733">
        <v>18.309632202256342</v>
      </c>
      <c r="AH26" s="733">
        <v>18.320411736792984</v>
      </c>
      <c r="AI26" s="733">
        <v>18.330959574497122</v>
      </c>
      <c r="AJ26" s="473">
        <v>18.358637608642933</v>
      </c>
    </row>
    <row r="27" spans="1:36" ht="25.15" customHeight="1" x14ac:dyDescent="0.2">
      <c r="A27" s="215"/>
      <c r="B27" s="1022"/>
      <c r="C27" s="457" t="s">
        <v>242</v>
      </c>
      <c r="D27" s="829" t="s">
        <v>243</v>
      </c>
      <c r="E27" s="491" t="s">
        <v>124</v>
      </c>
      <c r="F27" s="901" t="s">
        <v>216</v>
      </c>
      <c r="G27" s="901">
        <v>1</v>
      </c>
      <c r="H27" s="726">
        <v>1.4392894414378696</v>
      </c>
      <c r="I27" s="816">
        <v>1.4847089999785252</v>
      </c>
      <c r="J27" s="816">
        <v>1.5301963632331463</v>
      </c>
      <c r="K27" s="816">
        <v>1.5755407810860782</v>
      </c>
      <c r="L27" s="733">
        <v>1.6209874004886295</v>
      </c>
      <c r="M27" s="733">
        <v>1.6662467184924941</v>
      </c>
      <c r="N27" s="733">
        <v>1.7113989991276357</v>
      </c>
      <c r="O27" s="733">
        <v>1.7563885591989712</v>
      </c>
      <c r="P27" s="733">
        <v>1.8011657160234069</v>
      </c>
      <c r="Q27" s="733">
        <v>1.8459657433664598</v>
      </c>
      <c r="R27" s="733">
        <v>1.8906560998167106</v>
      </c>
      <c r="S27" s="733">
        <v>1.9352935388520238</v>
      </c>
      <c r="T27" s="733">
        <v>1.9797853637467466</v>
      </c>
      <c r="U27" s="733">
        <v>2.0243178490412834</v>
      </c>
      <c r="V27" s="733">
        <v>2.0681659729144091</v>
      </c>
      <c r="W27" s="733">
        <v>2.1121403795888414</v>
      </c>
      <c r="X27" s="733">
        <v>2.1561773682347596</v>
      </c>
      <c r="Y27" s="733">
        <v>2.2000666729395708</v>
      </c>
      <c r="Z27" s="733">
        <v>2.2438652497142226</v>
      </c>
      <c r="AA27" s="733">
        <v>2.287436731920387</v>
      </c>
      <c r="AB27" s="733">
        <v>2.330878289247289</v>
      </c>
      <c r="AC27" s="733">
        <v>2.3741526642102992</v>
      </c>
      <c r="AD27" s="733">
        <v>2.4173218010795328</v>
      </c>
      <c r="AE27" s="733">
        <v>2.4602964242481735</v>
      </c>
      <c r="AF27" s="733">
        <v>2.5031210127495407</v>
      </c>
      <c r="AG27" s="733">
        <v>2.545788439403244</v>
      </c>
      <c r="AH27" s="733">
        <v>2.5883100482202948</v>
      </c>
      <c r="AI27" s="733">
        <v>2.6306735532466501</v>
      </c>
      <c r="AJ27" s="473">
        <v>2.6735944382022416</v>
      </c>
    </row>
    <row r="28" spans="1:36" ht="25.15" customHeight="1" x14ac:dyDescent="0.2">
      <c r="A28" s="215"/>
      <c r="B28" s="1022"/>
      <c r="C28" s="457" t="s">
        <v>868</v>
      </c>
      <c r="D28" s="829" t="s">
        <v>869</v>
      </c>
      <c r="E28" s="491" t="s">
        <v>124</v>
      </c>
      <c r="F28" s="901" t="s">
        <v>216</v>
      </c>
      <c r="G28" s="901">
        <v>1</v>
      </c>
      <c r="H28" s="726">
        <v>-4.7295158275176163E-2</v>
      </c>
      <c r="I28" s="816">
        <v>-0.38824321032385001</v>
      </c>
      <c r="J28" s="816">
        <v>-0.74220521084913571</v>
      </c>
      <c r="K28" s="816">
        <v>-1.0886492940381345</v>
      </c>
      <c r="L28" s="733">
        <v>-1.4521852699686804</v>
      </c>
      <c r="M28" s="733">
        <v>-1.8037704623202444</v>
      </c>
      <c r="N28" s="733">
        <v>-2.0513041372250314</v>
      </c>
      <c r="O28" s="733">
        <v>-2.3887224322738803</v>
      </c>
      <c r="P28" s="733">
        <v>-2.6102188678621872</v>
      </c>
      <c r="Q28" s="733">
        <v>-2.8408431101782128</v>
      </c>
      <c r="R28" s="733">
        <v>-3.0663004761759112</v>
      </c>
      <c r="S28" s="733">
        <v>-3.2927886707748826</v>
      </c>
      <c r="T28" s="733">
        <v>-3.5096897276852701</v>
      </c>
      <c r="U28" s="733">
        <v>-3.7383986038274486</v>
      </c>
      <c r="V28" s="733">
        <v>-3.8487549543761475</v>
      </c>
      <c r="W28" s="733">
        <v>-3.9892664293994926</v>
      </c>
      <c r="X28" s="733">
        <v>-4.153952713196901</v>
      </c>
      <c r="Y28" s="733">
        <v>-4.3176968528117641</v>
      </c>
      <c r="Z28" s="733">
        <v>-4.3880180160049065</v>
      </c>
      <c r="AA28" s="733">
        <v>-4.4472674861922314</v>
      </c>
      <c r="AB28" s="733">
        <v>-4.408101988847676</v>
      </c>
      <c r="AC28" s="733">
        <v>-4.3655289964420092</v>
      </c>
      <c r="AD28" s="733">
        <v>-4.3284268604030274</v>
      </c>
      <c r="AE28" s="733">
        <v>-4.3840572252439642</v>
      </c>
      <c r="AF28" s="733">
        <v>-4.338782580544347</v>
      </c>
      <c r="AG28" s="733">
        <v>-4.3915374341768256</v>
      </c>
      <c r="AH28" s="733">
        <v>-4.3441708123183389</v>
      </c>
      <c r="AI28" s="733">
        <v>-4.2947314469945468</v>
      </c>
      <c r="AJ28" s="473">
        <v>-4.2722724651543444</v>
      </c>
    </row>
    <row r="29" spans="1:36" ht="25.15" customHeight="1" x14ac:dyDescent="0.2">
      <c r="A29" s="216"/>
      <c r="B29" s="1022"/>
      <c r="C29" s="517" t="s">
        <v>244</v>
      </c>
      <c r="D29" s="524" t="s">
        <v>245</v>
      </c>
      <c r="E29" s="900" t="s">
        <v>246</v>
      </c>
      <c r="F29" s="915" t="s">
        <v>216</v>
      </c>
      <c r="G29" s="915">
        <v>1</v>
      </c>
      <c r="H29" s="726">
        <f t="shared" ref="H29:AJ29" si="4">((H9+H10)*1000000)/((H56+H57)*1000)</f>
        <v>127.60035182478731</v>
      </c>
      <c r="I29" s="816">
        <f t="shared" si="4"/>
        <v>126.80465259895101</v>
      </c>
      <c r="J29" s="816">
        <f t="shared" si="4"/>
        <v>126.07911325772153</v>
      </c>
      <c r="K29" s="816">
        <f t="shared" si="4"/>
        <v>125.47972554923402</v>
      </c>
      <c r="L29" s="474">
        <f t="shared" si="4"/>
        <v>124.75595808383034</v>
      </c>
      <c r="M29" s="474">
        <f t="shared" si="4"/>
        <v>124.14918862958616</v>
      </c>
      <c r="N29" s="474">
        <f t="shared" si="4"/>
        <v>123.60626262429676</v>
      </c>
      <c r="O29" s="474">
        <f t="shared" si="4"/>
        <v>123.08460955345593</v>
      </c>
      <c r="P29" s="474">
        <f t="shared" si="4"/>
        <v>122.59685768120033</v>
      </c>
      <c r="Q29" s="474">
        <f t="shared" si="4"/>
        <v>122.16732926495132</v>
      </c>
      <c r="R29" s="474">
        <f t="shared" si="4"/>
        <v>121.7759342177003</v>
      </c>
      <c r="S29" s="474">
        <f t="shared" si="4"/>
        <v>121.4235907847188</v>
      </c>
      <c r="T29" s="474">
        <f t="shared" si="4"/>
        <v>121.10844793794215</v>
      </c>
      <c r="U29" s="474">
        <f t="shared" si="4"/>
        <v>120.83491079585815</v>
      </c>
      <c r="V29" s="474">
        <f t="shared" si="4"/>
        <v>120.31562699237215</v>
      </c>
      <c r="W29" s="474">
        <f t="shared" si="4"/>
        <v>119.82424158097933</v>
      </c>
      <c r="X29" s="474">
        <f t="shared" si="4"/>
        <v>119.36089593385869</v>
      </c>
      <c r="Y29" s="474">
        <f t="shared" si="4"/>
        <v>118.91088812728267</v>
      </c>
      <c r="Z29" s="474">
        <f t="shared" si="4"/>
        <v>118.47736673154178</v>
      </c>
      <c r="AA29" s="474">
        <f t="shared" si="4"/>
        <v>118.16859190745967</v>
      </c>
      <c r="AB29" s="474">
        <f t="shared" si="4"/>
        <v>117.88459560278443</v>
      </c>
      <c r="AC29" s="474">
        <f t="shared" si="4"/>
        <v>117.6026596281134</v>
      </c>
      <c r="AD29" s="474">
        <f t="shared" si="4"/>
        <v>117.32513368552532</v>
      </c>
      <c r="AE29" s="474">
        <f t="shared" si="4"/>
        <v>117.0479133695567</v>
      </c>
      <c r="AF29" s="474">
        <f t="shared" si="4"/>
        <v>116.77389524314148</v>
      </c>
      <c r="AG29" s="474">
        <f t="shared" si="4"/>
        <v>116.50246001264627</v>
      </c>
      <c r="AH29" s="474">
        <f t="shared" si="4"/>
        <v>116.2469424421141</v>
      </c>
      <c r="AI29" s="474">
        <f t="shared" si="4"/>
        <v>115.99296681246017</v>
      </c>
      <c r="AJ29" s="916">
        <f t="shared" si="4"/>
        <v>115.75278067978522</v>
      </c>
    </row>
    <row r="30" spans="1:36" ht="25.15" customHeight="1" x14ac:dyDescent="0.2">
      <c r="A30" s="216"/>
      <c r="B30" s="1022"/>
      <c r="C30" s="457" t="s">
        <v>247</v>
      </c>
      <c r="D30" s="829" t="s">
        <v>248</v>
      </c>
      <c r="E30" s="491" t="s">
        <v>124</v>
      </c>
      <c r="F30" s="710" t="s">
        <v>75</v>
      </c>
      <c r="G30" s="710">
        <v>2</v>
      </c>
      <c r="H30" s="518">
        <v>3.313434274119416</v>
      </c>
      <c r="I30" s="814">
        <v>3.313434274119416</v>
      </c>
      <c r="J30" s="814">
        <v>3.313434274119416</v>
      </c>
      <c r="K30" s="814">
        <v>3.313434274119416</v>
      </c>
      <c r="L30" s="455">
        <v>3.313434274119416</v>
      </c>
      <c r="M30" s="455">
        <v>3.313434274119416</v>
      </c>
      <c r="N30" s="455">
        <v>3.313434274119416</v>
      </c>
      <c r="O30" s="455">
        <v>3.313434274119416</v>
      </c>
      <c r="P30" s="455">
        <v>3.313434274119416</v>
      </c>
      <c r="Q30" s="455">
        <v>3.313434274119416</v>
      </c>
      <c r="R30" s="455">
        <v>3.313434274119416</v>
      </c>
      <c r="S30" s="455">
        <v>3.313434274119416</v>
      </c>
      <c r="T30" s="455">
        <v>3.313434274119416</v>
      </c>
      <c r="U30" s="455">
        <v>3.313434274119416</v>
      </c>
      <c r="V30" s="455">
        <v>3.313434274119416</v>
      </c>
      <c r="W30" s="455">
        <v>3.313434274119416</v>
      </c>
      <c r="X30" s="455">
        <v>3.313434274119416</v>
      </c>
      <c r="Y30" s="455">
        <v>3.313434274119416</v>
      </c>
      <c r="Z30" s="455">
        <v>3.313434274119416</v>
      </c>
      <c r="AA30" s="455">
        <v>3.313434274119416</v>
      </c>
      <c r="AB30" s="455">
        <v>3.313434274119416</v>
      </c>
      <c r="AC30" s="455">
        <v>3.313434274119416</v>
      </c>
      <c r="AD30" s="455">
        <v>3.313434274119416</v>
      </c>
      <c r="AE30" s="455">
        <v>3.313434274119416</v>
      </c>
      <c r="AF30" s="455">
        <v>3.313434274119416</v>
      </c>
      <c r="AG30" s="455">
        <v>3.313434274119416</v>
      </c>
      <c r="AH30" s="455">
        <v>3.313434274119416</v>
      </c>
      <c r="AI30" s="455">
        <v>3.313434274119416</v>
      </c>
      <c r="AJ30" s="479">
        <v>3.313434274119416</v>
      </c>
    </row>
    <row r="31" spans="1:36" ht="25.15" customHeight="1" thickBot="1" x14ac:dyDescent="0.25">
      <c r="A31" s="216"/>
      <c r="B31" s="1023"/>
      <c r="C31" s="917" t="s">
        <v>249</v>
      </c>
      <c r="D31" s="918" t="s">
        <v>250</v>
      </c>
      <c r="E31" s="919" t="s">
        <v>124</v>
      </c>
      <c r="F31" s="722" t="s">
        <v>75</v>
      </c>
      <c r="G31" s="722">
        <v>2</v>
      </c>
      <c r="H31" s="723">
        <v>0.33721325254555434</v>
      </c>
      <c r="I31" s="815">
        <v>0.33721325254555434</v>
      </c>
      <c r="J31" s="815">
        <v>0.33721325254555434</v>
      </c>
      <c r="K31" s="815">
        <v>0.33721325254555434</v>
      </c>
      <c r="L31" s="876">
        <v>0.33721325254555434</v>
      </c>
      <c r="M31" s="876">
        <v>0.33721325254555434</v>
      </c>
      <c r="N31" s="876">
        <v>0.33721325254555434</v>
      </c>
      <c r="O31" s="876">
        <v>0.33721325254555434</v>
      </c>
      <c r="P31" s="876">
        <v>0.33721325254555434</v>
      </c>
      <c r="Q31" s="876">
        <v>0.33721325254555434</v>
      </c>
      <c r="R31" s="876">
        <v>0.33721325254555434</v>
      </c>
      <c r="S31" s="876">
        <v>0.33721325254555434</v>
      </c>
      <c r="T31" s="876">
        <v>0.33721325254555434</v>
      </c>
      <c r="U31" s="876">
        <v>0.33721325254555434</v>
      </c>
      <c r="V31" s="876">
        <v>0.33721325254555434</v>
      </c>
      <c r="W31" s="876">
        <v>0.33721325254555434</v>
      </c>
      <c r="X31" s="876">
        <v>0.33721325254555434</v>
      </c>
      <c r="Y31" s="876">
        <v>0.33721325254555434</v>
      </c>
      <c r="Z31" s="876">
        <v>0.33721325254555434</v>
      </c>
      <c r="AA31" s="876">
        <v>0.33721325254555434</v>
      </c>
      <c r="AB31" s="876">
        <v>0.33721325254555434</v>
      </c>
      <c r="AC31" s="876">
        <v>0.33721325254555434</v>
      </c>
      <c r="AD31" s="876">
        <v>0.33721325254555434</v>
      </c>
      <c r="AE31" s="876">
        <v>0.33721325254555434</v>
      </c>
      <c r="AF31" s="876">
        <v>0.33721325254555434</v>
      </c>
      <c r="AG31" s="876">
        <v>0.33721325254555434</v>
      </c>
      <c r="AH31" s="876">
        <v>0.33721325254555434</v>
      </c>
      <c r="AI31" s="876">
        <v>0.33721325254555434</v>
      </c>
      <c r="AJ31" s="711">
        <v>0.33721325254555434</v>
      </c>
    </row>
    <row r="32" spans="1:36" ht="25.15" customHeight="1" x14ac:dyDescent="0.2">
      <c r="A32" s="216"/>
      <c r="B32" s="1024" t="s">
        <v>251</v>
      </c>
      <c r="C32" s="830" t="s">
        <v>252</v>
      </c>
      <c r="D32" s="897" t="s">
        <v>253</v>
      </c>
      <c r="E32" s="720" t="s">
        <v>124</v>
      </c>
      <c r="F32" s="721" t="s">
        <v>75</v>
      </c>
      <c r="G32" s="721">
        <v>2</v>
      </c>
      <c r="H32" s="516">
        <v>0.42992184164399938</v>
      </c>
      <c r="I32" s="818">
        <v>0.42992184164399938</v>
      </c>
      <c r="J32" s="818">
        <v>0.42992184164399938</v>
      </c>
      <c r="K32" s="818">
        <v>0.42992184164399938</v>
      </c>
      <c r="L32" s="477">
        <v>0.42992184164399938</v>
      </c>
      <c r="M32" s="477">
        <v>0.42992184164399938</v>
      </c>
      <c r="N32" s="477">
        <v>0.42992184164399938</v>
      </c>
      <c r="O32" s="477">
        <v>0.42992184164399938</v>
      </c>
      <c r="P32" s="477">
        <v>0.42992184164399938</v>
      </c>
      <c r="Q32" s="477">
        <v>0.42992184164399938</v>
      </c>
      <c r="R32" s="477">
        <v>0.42992184164399938</v>
      </c>
      <c r="S32" s="477">
        <v>0.42992184164399938</v>
      </c>
      <c r="T32" s="477">
        <v>0.42992184164399938</v>
      </c>
      <c r="U32" s="477">
        <v>0.42992184164399938</v>
      </c>
      <c r="V32" s="477">
        <v>0.42992184164399938</v>
      </c>
      <c r="W32" s="477">
        <v>0.42992184164399938</v>
      </c>
      <c r="X32" s="477">
        <v>0.42992184164399938</v>
      </c>
      <c r="Y32" s="477">
        <v>0.42992184164399938</v>
      </c>
      <c r="Z32" s="477">
        <v>0.42992184164399938</v>
      </c>
      <c r="AA32" s="477">
        <v>0.42992184164399938</v>
      </c>
      <c r="AB32" s="477">
        <v>0.42992184164399938</v>
      </c>
      <c r="AC32" s="477">
        <v>0.42992184164399938</v>
      </c>
      <c r="AD32" s="477">
        <v>0.42992184164399938</v>
      </c>
      <c r="AE32" s="477">
        <v>0.42992184164399938</v>
      </c>
      <c r="AF32" s="477">
        <v>0.42992184164399938</v>
      </c>
      <c r="AG32" s="477">
        <v>0.42992184164399938</v>
      </c>
      <c r="AH32" s="477">
        <v>0.42992184164399938</v>
      </c>
      <c r="AI32" s="477">
        <v>0.42992184164399938</v>
      </c>
      <c r="AJ32" s="478">
        <v>0.42992184164399938</v>
      </c>
    </row>
    <row r="33" spans="1:36" ht="25.15" customHeight="1" x14ac:dyDescent="0.2">
      <c r="A33" s="216"/>
      <c r="B33" s="1025"/>
      <c r="C33" s="457" t="s">
        <v>254</v>
      </c>
      <c r="D33" s="829" t="s">
        <v>255</v>
      </c>
      <c r="E33" s="491" t="s">
        <v>124</v>
      </c>
      <c r="F33" s="710" t="s">
        <v>75</v>
      </c>
      <c r="G33" s="710">
        <v>2</v>
      </c>
      <c r="H33" s="518">
        <v>1.3049505341469684E-2</v>
      </c>
      <c r="I33" s="814">
        <v>1.3049505341469684E-2</v>
      </c>
      <c r="J33" s="814">
        <v>1.3049505341469684E-2</v>
      </c>
      <c r="K33" s="814">
        <v>1.3049505341469684E-2</v>
      </c>
      <c r="L33" s="455">
        <v>1.3049505341469684E-2</v>
      </c>
      <c r="M33" s="455">
        <v>1.3049505341469684E-2</v>
      </c>
      <c r="N33" s="455">
        <v>1.3049505341469684E-2</v>
      </c>
      <c r="O33" s="455">
        <v>1.3049505341469684E-2</v>
      </c>
      <c r="P33" s="455">
        <v>1.3049505341469684E-2</v>
      </c>
      <c r="Q33" s="455">
        <v>1.3049505341469684E-2</v>
      </c>
      <c r="R33" s="455">
        <v>1.3049505341469684E-2</v>
      </c>
      <c r="S33" s="455">
        <v>1.3049505341469684E-2</v>
      </c>
      <c r="T33" s="455">
        <v>1.3049505341469684E-2</v>
      </c>
      <c r="U33" s="455">
        <v>1.3049505341469684E-2</v>
      </c>
      <c r="V33" s="455">
        <v>1.3049505341469684E-2</v>
      </c>
      <c r="W33" s="455">
        <v>1.3049505341469684E-2</v>
      </c>
      <c r="X33" s="455">
        <v>1.3049505341469684E-2</v>
      </c>
      <c r="Y33" s="455">
        <v>1.3049505341469684E-2</v>
      </c>
      <c r="Z33" s="455">
        <v>1.3049505341469684E-2</v>
      </c>
      <c r="AA33" s="455">
        <v>1.3049505341469684E-2</v>
      </c>
      <c r="AB33" s="455">
        <v>1.3049505341469684E-2</v>
      </c>
      <c r="AC33" s="455">
        <v>1.3049505341469684E-2</v>
      </c>
      <c r="AD33" s="455">
        <v>1.3049505341469684E-2</v>
      </c>
      <c r="AE33" s="455">
        <v>1.3049505341469684E-2</v>
      </c>
      <c r="AF33" s="455">
        <v>1.3049505341469684E-2</v>
      </c>
      <c r="AG33" s="455">
        <v>1.3049505341469684E-2</v>
      </c>
      <c r="AH33" s="455">
        <v>1.3049505341469684E-2</v>
      </c>
      <c r="AI33" s="455">
        <v>1.3049505341469684E-2</v>
      </c>
      <c r="AJ33" s="479">
        <v>1.3049505341469684E-2</v>
      </c>
    </row>
    <row r="34" spans="1:36" ht="25.15" customHeight="1" x14ac:dyDescent="0.2">
      <c r="A34" s="216"/>
      <c r="B34" s="1025"/>
      <c r="C34" s="457" t="s">
        <v>256</v>
      </c>
      <c r="D34" s="829" t="s">
        <v>257</v>
      </c>
      <c r="E34" s="491" t="s">
        <v>124</v>
      </c>
      <c r="F34" s="710" t="s">
        <v>75</v>
      </c>
      <c r="G34" s="710">
        <v>2</v>
      </c>
      <c r="H34" s="518">
        <v>2.535154382889413</v>
      </c>
      <c r="I34" s="814">
        <v>2.5871553006411023</v>
      </c>
      <c r="J34" s="814">
        <v>2.6391308197334018</v>
      </c>
      <c r="K34" s="814">
        <v>2.691080685573962</v>
      </c>
      <c r="L34" s="455">
        <v>2.7408588267401899</v>
      </c>
      <c r="M34" s="455">
        <v>2.7896667615400745</v>
      </c>
      <c r="N34" s="455">
        <v>2.8375499011242273</v>
      </c>
      <c r="O34" s="455">
        <v>2.8844994765340481</v>
      </c>
      <c r="P34" s="455">
        <v>2.9305339152560905</v>
      </c>
      <c r="Q34" s="455">
        <v>2.9756699115420848</v>
      </c>
      <c r="R34" s="455">
        <v>3.0199481124899279</v>
      </c>
      <c r="S34" s="455">
        <v>3.0633359203612658</v>
      </c>
      <c r="T34" s="455">
        <v>3.105899459929494</v>
      </c>
      <c r="U34" s="455">
        <v>3.1476298949686576</v>
      </c>
      <c r="V34" s="455">
        <v>3.188540713473984</v>
      </c>
      <c r="W34" s="455">
        <v>3.2286485335956709</v>
      </c>
      <c r="X34" s="455">
        <v>3.267993810513961</v>
      </c>
      <c r="Y34" s="455">
        <v>3.3065644209148854</v>
      </c>
      <c r="Z34" s="455">
        <v>3.3443754139363238</v>
      </c>
      <c r="AA34" s="455">
        <v>3.3814656656212567</v>
      </c>
      <c r="AB34" s="455">
        <v>3.4178230570759704</v>
      </c>
      <c r="AC34" s="455">
        <v>3.4534609710958977</v>
      </c>
      <c r="AD34" s="455">
        <v>3.4884182904623078</v>
      </c>
      <c r="AE34" s="455">
        <v>3.5226828992420263</v>
      </c>
      <c r="AF34" s="455">
        <v>3.556266511107518</v>
      </c>
      <c r="AG34" s="455">
        <v>3.5911459927613563</v>
      </c>
      <c r="AH34" s="455">
        <v>3.625395077015245</v>
      </c>
      <c r="AI34" s="455">
        <v>3.6590238081742701</v>
      </c>
      <c r="AJ34" s="479">
        <v>3.6920455722951182</v>
      </c>
    </row>
    <row r="35" spans="1:36" ht="25.15" customHeight="1" x14ac:dyDescent="0.2">
      <c r="A35" s="216"/>
      <c r="B35" s="1025"/>
      <c r="C35" s="457" t="s">
        <v>258</v>
      </c>
      <c r="D35" s="829" t="s">
        <v>259</v>
      </c>
      <c r="E35" s="491" t="s">
        <v>124</v>
      </c>
      <c r="F35" s="710" t="s">
        <v>75</v>
      </c>
      <c r="G35" s="710">
        <v>2</v>
      </c>
      <c r="H35" s="518">
        <v>3.374210756812885</v>
      </c>
      <c r="I35" s="814">
        <v>3.3132956897143928</v>
      </c>
      <c r="J35" s="814">
        <v>3.252407422909168</v>
      </c>
      <c r="K35" s="814">
        <v>3.1915462375448995</v>
      </c>
      <c r="L35" s="455">
        <v>3.1330820517408808</v>
      </c>
      <c r="M35" s="455">
        <v>3.0756880224206009</v>
      </c>
      <c r="N35" s="455">
        <v>3.019342161330973</v>
      </c>
      <c r="O35" s="455">
        <v>2.9640259925569934</v>
      </c>
      <c r="P35" s="455">
        <v>2.9097191665269668</v>
      </c>
      <c r="Q35" s="455">
        <v>2.8564032476896593</v>
      </c>
      <c r="R35" s="455">
        <v>2.8040345968198239</v>
      </c>
      <c r="S35" s="455">
        <v>2.7526198046692678</v>
      </c>
      <c r="T35" s="455">
        <v>2.7021421683435363</v>
      </c>
      <c r="U35" s="455">
        <v>2.6525832862113239</v>
      </c>
      <c r="V35" s="455">
        <v>2.6039013514665701</v>
      </c>
      <c r="W35" s="455">
        <v>2.5561318364793393</v>
      </c>
      <c r="X35" s="455">
        <v>2.5092044020190882</v>
      </c>
      <c r="Y35" s="455">
        <v>2.4631311883443239</v>
      </c>
      <c r="Z35" s="455">
        <v>2.4178955766118131</v>
      </c>
      <c r="AA35" s="455">
        <v>2.3734827953226842</v>
      </c>
      <c r="AB35" s="455">
        <v>2.3298511559721633</v>
      </c>
      <c r="AC35" s="455">
        <v>2.2870127918088539</v>
      </c>
      <c r="AD35" s="455">
        <v>2.244952923892757</v>
      </c>
      <c r="AE35" s="455">
        <v>2.2036298604497588</v>
      </c>
      <c r="AF35" s="455">
        <v>2.1630575779498598</v>
      </c>
      <c r="AG35" s="455">
        <v>2.1232212952012053</v>
      </c>
      <c r="AH35" s="455">
        <v>2.0840811636639076</v>
      </c>
      <c r="AI35" s="455">
        <v>2.0456530032992677</v>
      </c>
      <c r="AJ35" s="479">
        <v>2.0079220318134845</v>
      </c>
    </row>
    <row r="36" spans="1:36" ht="25.15" customHeight="1" x14ac:dyDescent="0.2">
      <c r="A36" s="216"/>
      <c r="B36" s="1025"/>
      <c r="C36" s="457" t="s">
        <v>260</v>
      </c>
      <c r="D36" s="829" t="s">
        <v>261</v>
      </c>
      <c r="E36" s="491" t="s">
        <v>124</v>
      </c>
      <c r="F36" s="710" t="s">
        <v>75</v>
      </c>
      <c r="G36" s="710">
        <v>2</v>
      </c>
      <c r="H36" s="518">
        <v>0.42992184164399938</v>
      </c>
      <c r="I36" s="814">
        <v>0.42992184164399938</v>
      </c>
      <c r="J36" s="814">
        <v>0.42992184164399938</v>
      </c>
      <c r="K36" s="814">
        <v>0.42992184164399938</v>
      </c>
      <c r="L36" s="455">
        <v>0.42992184164399938</v>
      </c>
      <c r="M36" s="455">
        <v>0.42992184164399938</v>
      </c>
      <c r="N36" s="455">
        <v>0.42992184164399938</v>
      </c>
      <c r="O36" s="455">
        <v>0.42992184164399938</v>
      </c>
      <c r="P36" s="455">
        <v>0.42992184164399938</v>
      </c>
      <c r="Q36" s="455">
        <v>0.42992184164399938</v>
      </c>
      <c r="R36" s="455">
        <v>0.42992184164399938</v>
      </c>
      <c r="S36" s="455">
        <v>0.42992184164399938</v>
      </c>
      <c r="T36" s="455">
        <v>0.42992184164399938</v>
      </c>
      <c r="U36" s="455">
        <v>0.42992184164399938</v>
      </c>
      <c r="V36" s="455">
        <v>0.42992184164399938</v>
      </c>
      <c r="W36" s="455">
        <v>0.42992184164399938</v>
      </c>
      <c r="X36" s="455">
        <v>0.42992184164399938</v>
      </c>
      <c r="Y36" s="455">
        <v>0.42992184164399938</v>
      </c>
      <c r="Z36" s="455">
        <v>0.42992184164399938</v>
      </c>
      <c r="AA36" s="455">
        <v>0.42992184164399938</v>
      </c>
      <c r="AB36" s="455">
        <v>0.42992184164399938</v>
      </c>
      <c r="AC36" s="455">
        <v>0.42992184164399938</v>
      </c>
      <c r="AD36" s="455">
        <v>0.42992184164399938</v>
      </c>
      <c r="AE36" s="455">
        <v>0.42992184164399938</v>
      </c>
      <c r="AF36" s="455">
        <v>0.42992184164399938</v>
      </c>
      <c r="AG36" s="455">
        <v>0.42992184164399938</v>
      </c>
      <c r="AH36" s="455">
        <v>0.42992184164399938</v>
      </c>
      <c r="AI36" s="455">
        <v>0.42992184164399938</v>
      </c>
      <c r="AJ36" s="479">
        <v>0.42992184164399938</v>
      </c>
    </row>
    <row r="37" spans="1:36" ht="25.15" customHeight="1" x14ac:dyDescent="0.2">
      <c r="A37" s="216"/>
      <c r="B37" s="1025"/>
      <c r="C37" s="457" t="s">
        <v>262</v>
      </c>
      <c r="D37" s="829" t="s">
        <v>263</v>
      </c>
      <c r="E37" s="491" t="s">
        <v>124</v>
      </c>
      <c r="F37" s="710" t="s">
        <v>75</v>
      </c>
      <c r="G37" s="710">
        <v>2</v>
      </c>
      <c r="H37" s="518">
        <v>23.077741671668235</v>
      </c>
      <c r="I37" s="814">
        <v>22.936655821015037</v>
      </c>
      <c r="J37" s="814">
        <v>22.795568568727962</v>
      </c>
      <c r="K37" s="814">
        <v>22.654479888251672</v>
      </c>
      <c r="L37" s="455">
        <v>22.663165932889463</v>
      </c>
      <c r="M37" s="455">
        <v>22.671752027409855</v>
      </c>
      <c r="N37" s="455">
        <v>22.680214748915333</v>
      </c>
      <c r="O37" s="455">
        <v>22.688581342279491</v>
      </c>
      <c r="P37" s="455">
        <v>22.696853729587474</v>
      </c>
      <c r="Q37" s="455">
        <v>22.705033652138788</v>
      </c>
      <c r="R37" s="455">
        <v>22.713124102060782</v>
      </c>
      <c r="S37" s="455">
        <v>22.721151086339997</v>
      </c>
      <c r="T37" s="455">
        <v>22.729065183097504</v>
      </c>
      <c r="U37" s="455">
        <v>22.736893630190551</v>
      </c>
      <c r="V37" s="455">
        <v>22.744664746429979</v>
      </c>
      <c r="W37" s="455">
        <v>22.752326441295523</v>
      </c>
      <c r="X37" s="455">
        <v>22.759908598837484</v>
      </c>
      <c r="Y37" s="455">
        <v>22.767411202111322</v>
      </c>
      <c r="Z37" s="455">
        <v>22.774835820822396</v>
      </c>
      <c r="AA37" s="455">
        <v>22.782158350426592</v>
      </c>
      <c r="AB37" s="455">
        <v>22.789432598322399</v>
      </c>
      <c r="AC37" s="455">
        <v>22.796633048465779</v>
      </c>
      <c r="AD37" s="455">
        <v>22.803735597015468</v>
      </c>
      <c r="AE37" s="455">
        <v>22.810794051678748</v>
      </c>
      <c r="AF37" s="455">
        <v>22.817782722313154</v>
      </c>
      <c r="AG37" s="455">
        <v>22.822739523407972</v>
      </c>
      <c r="AH37" s="455">
        <v>22.82763057069138</v>
      </c>
      <c r="AI37" s="455">
        <v>22.832429999896995</v>
      </c>
      <c r="AJ37" s="479">
        <v>22.837139207261931</v>
      </c>
    </row>
    <row r="38" spans="1:36" ht="25.15" customHeight="1" x14ac:dyDescent="0.2">
      <c r="A38" s="216"/>
      <c r="B38" s="1025"/>
      <c r="C38" s="517" t="s">
        <v>87</v>
      </c>
      <c r="D38" s="524" t="s">
        <v>264</v>
      </c>
      <c r="E38" s="920" t="s">
        <v>265</v>
      </c>
      <c r="F38" s="724" t="s">
        <v>75</v>
      </c>
      <c r="G38" s="724">
        <v>2</v>
      </c>
      <c r="H38" s="518">
        <f t="shared" ref="H38:AJ38" si="5">H32+H33+H34+H35+H36+H37</f>
        <v>29.86</v>
      </c>
      <c r="I38" s="814">
        <f t="shared" si="5"/>
        <v>29.71</v>
      </c>
      <c r="J38" s="814">
        <f t="shared" si="5"/>
        <v>29.560000000000002</v>
      </c>
      <c r="K38" s="814">
        <f t="shared" si="5"/>
        <v>29.410000000000004</v>
      </c>
      <c r="L38" s="475">
        <f t="shared" si="5"/>
        <v>29.410000000000004</v>
      </c>
      <c r="M38" s="475">
        <f t="shared" si="5"/>
        <v>29.41</v>
      </c>
      <c r="N38" s="475">
        <f t="shared" si="5"/>
        <v>29.410000000000004</v>
      </c>
      <c r="O38" s="475">
        <f t="shared" si="5"/>
        <v>29.41</v>
      </c>
      <c r="P38" s="475">
        <f t="shared" si="5"/>
        <v>29.41</v>
      </c>
      <c r="Q38" s="475">
        <f t="shared" si="5"/>
        <v>29.41</v>
      </c>
      <c r="R38" s="475">
        <f t="shared" si="5"/>
        <v>29.410000000000004</v>
      </c>
      <c r="S38" s="475">
        <f t="shared" si="5"/>
        <v>29.41</v>
      </c>
      <c r="T38" s="475">
        <f t="shared" si="5"/>
        <v>29.410000000000004</v>
      </c>
      <c r="U38" s="475">
        <f t="shared" si="5"/>
        <v>29.41</v>
      </c>
      <c r="V38" s="475">
        <f t="shared" si="5"/>
        <v>29.410000000000004</v>
      </c>
      <c r="W38" s="475">
        <f t="shared" si="5"/>
        <v>29.410000000000004</v>
      </c>
      <c r="X38" s="475">
        <f t="shared" si="5"/>
        <v>29.410000000000004</v>
      </c>
      <c r="Y38" s="475">
        <f t="shared" si="5"/>
        <v>29.41</v>
      </c>
      <c r="Z38" s="475">
        <f t="shared" si="5"/>
        <v>29.410000000000004</v>
      </c>
      <c r="AA38" s="475">
        <f t="shared" si="5"/>
        <v>29.41</v>
      </c>
      <c r="AB38" s="475">
        <f t="shared" si="5"/>
        <v>29.410000000000004</v>
      </c>
      <c r="AC38" s="475">
        <f t="shared" si="5"/>
        <v>29.409999999999997</v>
      </c>
      <c r="AD38" s="475">
        <f t="shared" si="5"/>
        <v>29.41</v>
      </c>
      <c r="AE38" s="475">
        <f t="shared" si="5"/>
        <v>29.410000000000004</v>
      </c>
      <c r="AF38" s="475">
        <f t="shared" si="5"/>
        <v>29.41</v>
      </c>
      <c r="AG38" s="475">
        <f t="shared" si="5"/>
        <v>29.410000000000004</v>
      </c>
      <c r="AH38" s="475">
        <f t="shared" si="5"/>
        <v>29.41</v>
      </c>
      <c r="AI38" s="475">
        <f t="shared" si="5"/>
        <v>29.41</v>
      </c>
      <c r="AJ38" s="725">
        <f t="shared" si="5"/>
        <v>29.410000000000004</v>
      </c>
    </row>
    <row r="39" spans="1:36" ht="25.15" customHeight="1" thickBot="1" x14ac:dyDescent="0.25">
      <c r="A39" s="216"/>
      <c r="B39" s="1026"/>
      <c r="C39" s="885" t="s">
        <v>266</v>
      </c>
      <c r="D39" s="921" t="s">
        <v>264</v>
      </c>
      <c r="E39" s="922" t="s">
        <v>267</v>
      </c>
      <c r="F39" s="888" t="s">
        <v>268</v>
      </c>
      <c r="G39" s="888">
        <v>2</v>
      </c>
      <c r="H39" s="723">
        <f>(H38*1000000)/(H53*1000)</f>
        <v>118.98654443071207</v>
      </c>
      <c r="I39" s="815">
        <f t="shared" ref="I39:AJ39" si="6">(I38*1000000)/(I53*1000)</f>
        <v>117.56966714487872</v>
      </c>
      <c r="J39" s="815">
        <f t="shared" si="6"/>
        <v>116.19950683110497</v>
      </c>
      <c r="K39" s="815">
        <f t="shared" si="6"/>
        <v>114.85968930675122</v>
      </c>
      <c r="L39" s="746">
        <f t="shared" si="6"/>
        <v>114.11494366859701</v>
      </c>
      <c r="M39" s="746">
        <f t="shared" si="6"/>
        <v>113.37656697677264</v>
      </c>
      <c r="N39" s="746">
        <f t="shared" si="6"/>
        <v>112.6376453499921</v>
      </c>
      <c r="O39" s="746">
        <f t="shared" si="6"/>
        <v>111.9142429273426</v>
      </c>
      <c r="P39" s="746">
        <f t="shared" si="6"/>
        <v>111.20179031543439</v>
      </c>
      <c r="Q39" s="746">
        <f t="shared" si="6"/>
        <v>110.49835360169735</v>
      </c>
      <c r="R39" s="746">
        <f t="shared" si="6"/>
        <v>109.81440481964412</v>
      </c>
      <c r="S39" s="746">
        <f t="shared" si="6"/>
        <v>109.14241112941566</v>
      </c>
      <c r="T39" s="746">
        <f t="shared" si="6"/>
        <v>108.48732785458301</v>
      </c>
      <c r="U39" s="746">
        <f t="shared" si="6"/>
        <v>107.84581775161772</v>
      </c>
      <c r="V39" s="746">
        <f t="shared" si="6"/>
        <v>107.23744724218363</v>
      </c>
      <c r="W39" s="923">
        <f t="shared" si="6"/>
        <v>106.59372052056408</v>
      </c>
      <c r="X39" s="923">
        <f t="shared" si="6"/>
        <v>105.95767770987506</v>
      </c>
      <c r="Y39" s="923">
        <f t="shared" si="6"/>
        <v>105.32918203937062</v>
      </c>
      <c r="Z39" s="923">
        <f t="shared" si="6"/>
        <v>104.70809996517595</v>
      </c>
      <c r="AA39" s="923">
        <f t="shared" si="6"/>
        <v>104.09430107567874</v>
      </c>
      <c r="AB39" s="923">
        <f t="shared" si="6"/>
        <v>103.4865322455487</v>
      </c>
      <c r="AC39" s="923">
        <f t="shared" si="6"/>
        <v>102.88582085067438</v>
      </c>
      <c r="AD39" s="923">
        <f t="shared" si="6"/>
        <v>102.29204466723178</v>
      </c>
      <c r="AE39" s="923">
        <f t="shared" si="6"/>
        <v>101.70508427755254</v>
      </c>
      <c r="AF39" s="923">
        <f t="shared" si="6"/>
        <v>101.12482299004917</v>
      </c>
      <c r="AG39" s="923">
        <f t="shared" si="6"/>
        <v>100.55114676186686</v>
      </c>
      <c r="AH39" s="923">
        <f t="shared" si="6"/>
        <v>99.983944124153822</v>
      </c>
      <c r="AI39" s="923">
        <f t="shared" si="6"/>
        <v>99.423106109847666</v>
      </c>
      <c r="AJ39" s="924">
        <f t="shared" si="6"/>
        <v>98.868526183879069</v>
      </c>
    </row>
    <row r="40" spans="1:36" ht="25.15" customHeight="1" x14ac:dyDescent="0.2">
      <c r="A40" s="217"/>
      <c r="B40" s="1021" t="s">
        <v>269</v>
      </c>
      <c r="C40" s="822" t="s">
        <v>270</v>
      </c>
      <c r="D40" s="828" t="s">
        <v>271</v>
      </c>
      <c r="E40" s="925" t="s">
        <v>272</v>
      </c>
      <c r="F40" s="738" t="s">
        <v>273</v>
      </c>
      <c r="G40" s="738">
        <v>2</v>
      </c>
      <c r="H40" s="516">
        <v>11.771256712328766</v>
      </c>
      <c r="I40" s="818">
        <v>11.817282037727892</v>
      </c>
      <c r="J40" s="818">
        <v>11.863302676062521</v>
      </c>
      <c r="K40" s="818">
        <v>11.909318649094184</v>
      </c>
      <c r="L40" s="477">
        <v>11.95532997839717</v>
      </c>
      <c r="M40" s="477">
        <v>12.001336685360862</v>
      </c>
      <c r="N40" s="477">
        <v>12.047338791192043</v>
      </c>
      <c r="O40" s="477">
        <v>12.093336316917181</v>
      </c>
      <c r="P40" s="477">
        <v>12.139329283384642</v>
      </c>
      <c r="Q40" s="477">
        <v>12.18531771126691</v>
      </c>
      <c r="R40" s="477">
        <v>12.231301621062725</v>
      </c>
      <c r="S40" s="477">
        <v>12.277281033099232</v>
      </c>
      <c r="T40" s="477">
        <v>12.323255967534065</v>
      </c>
      <c r="U40" s="477">
        <v>12.369226444357402</v>
      </c>
      <c r="V40" s="477">
        <v>12.415192483394</v>
      </c>
      <c r="W40" s="477">
        <v>12.46115410430518</v>
      </c>
      <c r="X40" s="477">
        <v>12.507111326590801</v>
      </c>
      <c r="Y40" s="477">
        <v>12.553064169591183</v>
      </c>
      <c r="Z40" s="477">
        <v>12.599012652489019</v>
      </c>
      <c r="AA40" s="477">
        <v>12.644956794311234</v>
      </c>
      <c r="AB40" s="477">
        <v>12.690896613930837</v>
      </c>
      <c r="AC40" s="477">
        <v>12.736832130068731</v>
      </c>
      <c r="AD40" s="477">
        <v>12.782763361295501</v>
      </c>
      <c r="AE40" s="477">
        <v>12.828690326033177</v>
      </c>
      <c r="AF40" s="477">
        <v>12.874613042556957</v>
      </c>
      <c r="AG40" s="477">
        <v>12.920531528996918</v>
      </c>
      <c r="AH40" s="477">
        <v>12.966445803339695</v>
      </c>
      <c r="AI40" s="477">
        <v>13.012355883430129</v>
      </c>
      <c r="AJ40" s="478">
        <v>13.058261786972912</v>
      </c>
    </row>
    <row r="41" spans="1:36" ht="25.15" customHeight="1" x14ac:dyDescent="0.2">
      <c r="A41" s="217"/>
      <c r="B41" s="1027"/>
      <c r="C41" s="824" t="s">
        <v>274</v>
      </c>
      <c r="D41" s="826" t="s">
        <v>275</v>
      </c>
      <c r="E41" s="737" t="s">
        <v>272</v>
      </c>
      <c r="F41" s="739" t="s">
        <v>273</v>
      </c>
      <c r="G41" s="739">
        <v>2</v>
      </c>
      <c r="H41" s="518">
        <v>0.49182383561643839</v>
      </c>
      <c r="I41" s="814">
        <v>0.4837070059675761</v>
      </c>
      <c r="J41" s="814">
        <v>0.47559017631871381</v>
      </c>
      <c r="K41" s="814">
        <v>0.46747334666985152</v>
      </c>
      <c r="L41" s="455">
        <v>0.45935651702098929</v>
      </c>
      <c r="M41" s="455">
        <v>0.451239687372127</v>
      </c>
      <c r="N41" s="455">
        <v>0.44312285772326471</v>
      </c>
      <c r="O41" s="455">
        <v>0.43500602807440242</v>
      </c>
      <c r="P41" s="455">
        <v>0.42688919842554013</v>
      </c>
      <c r="Q41" s="455">
        <v>0.41877236877667784</v>
      </c>
      <c r="R41" s="455">
        <v>0.41065553912781561</v>
      </c>
      <c r="S41" s="455">
        <v>0.40253870947895332</v>
      </c>
      <c r="T41" s="455">
        <v>0.39442187983009103</v>
      </c>
      <c r="U41" s="455">
        <v>0.38630505018122874</v>
      </c>
      <c r="V41" s="455">
        <v>0.37818822053236645</v>
      </c>
      <c r="W41" s="455">
        <v>0.37007139088350421</v>
      </c>
      <c r="X41" s="455">
        <v>0.36195456123464192</v>
      </c>
      <c r="Y41" s="455">
        <v>0.35383773158577964</v>
      </c>
      <c r="Z41" s="455">
        <v>0.34572090193691735</v>
      </c>
      <c r="AA41" s="455">
        <v>0.33760407228805506</v>
      </c>
      <c r="AB41" s="455">
        <v>0.32948724263919282</v>
      </c>
      <c r="AC41" s="455">
        <v>0.32137041299033053</v>
      </c>
      <c r="AD41" s="455">
        <v>0.31325358334146824</v>
      </c>
      <c r="AE41" s="455">
        <v>0.30513675369260596</v>
      </c>
      <c r="AF41" s="455">
        <v>0.29701992404374367</v>
      </c>
      <c r="AG41" s="455">
        <v>0.28890309439488143</v>
      </c>
      <c r="AH41" s="455">
        <v>0.28078626474601914</v>
      </c>
      <c r="AI41" s="455">
        <v>0.27266943509715691</v>
      </c>
      <c r="AJ41" s="479">
        <v>0.26455260544829468</v>
      </c>
    </row>
    <row r="42" spans="1:36" ht="25.15" customHeight="1" x14ac:dyDescent="0.2">
      <c r="A42" s="217"/>
      <c r="B42" s="1027"/>
      <c r="C42" s="824" t="s">
        <v>276</v>
      </c>
      <c r="D42" s="826" t="s">
        <v>277</v>
      </c>
      <c r="E42" s="737" t="s">
        <v>278</v>
      </c>
      <c r="F42" s="739" t="s">
        <v>273</v>
      </c>
      <c r="G42" s="739">
        <v>2</v>
      </c>
      <c r="H42" s="518">
        <v>3.4993228767123288</v>
      </c>
      <c r="I42" s="814">
        <v>3.4993228767123288</v>
      </c>
      <c r="J42" s="814">
        <v>3.4993228767123288</v>
      </c>
      <c r="K42" s="814">
        <v>3.4993228767123288</v>
      </c>
      <c r="L42" s="455">
        <v>3.4993228767123288</v>
      </c>
      <c r="M42" s="455">
        <v>3.4993228767123288</v>
      </c>
      <c r="N42" s="455">
        <v>3.4993228767123288</v>
      </c>
      <c r="O42" s="455">
        <v>3.4993228767123288</v>
      </c>
      <c r="P42" s="455">
        <v>3.4993228767123288</v>
      </c>
      <c r="Q42" s="455">
        <v>3.4993228767123288</v>
      </c>
      <c r="R42" s="455">
        <v>3.4993228767123288</v>
      </c>
      <c r="S42" s="455">
        <v>3.4993228767123288</v>
      </c>
      <c r="T42" s="455">
        <v>3.4993228767123288</v>
      </c>
      <c r="U42" s="455">
        <v>3.4993228767123288</v>
      </c>
      <c r="V42" s="455">
        <v>3.4993228767123288</v>
      </c>
      <c r="W42" s="455">
        <v>3.4993228767123288</v>
      </c>
      <c r="X42" s="455">
        <v>3.4993228767123288</v>
      </c>
      <c r="Y42" s="455">
        <v>3.4993228767123288</v>
      </c>
      <c r="Z42" s="455">
        <v>3.4993228767123288</v>
      </c>
      <c r="AA42" s="455">
        <v>3.4993228767123288</v>
      </c>
      <c r="AB42" s="455">
        <v>3.4993228767123288</v>
      </c>
      <c r="AC42" s="455">
        <v>3.4993228767123288</v>
      </c>
      <c r="AD42" s="455">
        <v>3.4993228767123288</v>
      </c>
      <c r="AE42" s="455">
        <v>3.4993228767123288</v>
      </c>
      <c r="AF42" s="455">
        <v>3.4993228767123288</v>
      </c>
      <c r="AG42" s="455">
        <v>3.4993228767123288</v>
      </c>
      <c r="AH42" s="455">
        <v>3.4993228767123288</v>
      </c>
      <c r="AI42" s="455">
        <v>3.4993228767123288</v>
      </c>
      <c r="AJ42" s="479">
        <v>3.4993228767123288</v>
      </c>
    </row>
    <row r="43" spans="1:36" ht="25.15" customHeight="1" x14ac:dyDescent="0.25">
      <c r="A43" s="218"/>
      <c r="B43" s="1027"/>
      <c r="C43" s="880" t="s">
        <v>279</v>
      </c>
      <c r="D43" s="926" t="s">
        <v>280</v>
      </c>
      <c r="E43" s="882" t="s">
        <v>281</v>
      </c>
      <c r="F43" s="915" t="s">
        <v>273</v>
      </c>
      <c r="G43" s="915">
        <v>2</v>
      </c>
      <c r="H43" s="518">
        <v>98.380462739726028</v>
      </c>
      <c r="I43" s="814">
        <f>H43+SUM(I44:I49)</f>
        <v>102.35247215104941</v>
      </c>
      <c r="J43" s="814">
        <f t="shared" ref="J43:AJ43" si="7">I43+SUM(J44:J49)</f>
        <v>106.26139873585944</v>
      </c>
      <c r="K43" s="814">
        <f t="shared" si="7"/>
        <v>110.13963684593431</v>
      </c>
      <c r="L43" s="475">
        <f t="shared" si="7"/>
        <v>113.93631759921756</v>
      </c>
      <c r="M43" s="475">
        <f>L43+SUM(M44:M49)</f>
        <v>117.69861150900036</v>
      </c>
      <c r="N43" s="475">
        <f t="shared" si="7"/>
        <v>121.44331970766245</v>
      </c>
      <c r="O43" s="475">
        <f t="shared" si="7"/>
        <v>125.13405989250161</v>
      </c>
      <c r="P43" s="475">
        <f t="shared" si="7"/>
        <v>128.78158224909168</v>
      </c>
      <c r="Q43" s="475">
        <f t="shared" si="7"/>
        <v>132.39075612928568</v>
      </c>
      <c r="R43" s="475">
        <f t="shared" si="7"/>
        <v>135.93641142945842</v>
      </c>
      <c r="S43" s="475">
        <f t="shared" si="7"/>
        <v>139.43659703037099</v>
      </c>
      <c r="T43" s="475">
        <f t="shared" si="7"/>
        <v>142.87897670401793</v>
      </c>
      <c r="U43" s="475">
        <f t="shared" si="7"/>
        <v>146.27159161265763</v>
      </c>
      <c r="V43" s="475">
        <f t="shared" si="7"/>
        <v>149.56430574838396</v>
      </c>
      <c r="W43" s="475">
        <f t="shared" si="7"/>
        <v>152.93203087946941</v>
      </c>
      <c r="X43" s="475">
        <f t="shared" si="7"/>
        <v>156.26660421650945</v>
      </c>
      <c r="Y43" s="475">
        <f t="shared" si="7"/>
        <v>159.56865433144429</v>
      </c>
      <c r="Z43" s="475">
        <f t="shared" si="7"/>
        <v>162.83887459114518</v>
      </c>
      <c r="AA43" s="475">
        <f t="shared" si="7"/>
        <v>166.07788709503836</v>
      </c>
      <c r="AB43" s="475">
        <f t="shared" si="7"/>
        <v>169.28939264186116</v>
      </c>
      <c r="AC43" s="475">
        <f t="shared" si="7"/>
        <v>172.47092575626397</v>
      </c>
      <c r="AD43" s="475">
        <f t="shared" si="7"/>
        <v>175.62310009073886</v>
      </c>
      <c r="AE43" s="475">
        <f t="shared" si="7"/>
        <v>178.74652659222667</v>
      </c>
      <c r="AF43" s="475">
        <f t="shared" si="7"/>
        <v>181.84174579037776</v>
      </c>
      <c r="AG43" s="475">
        <f t="shared" si="7"/>
        <v>184.9093635521688</v>
      </c>
      <c r="AH43" s="475">
        <f t="shared" si="7"/>
        <v>187.9499155395369</v>
      </c>
      <c r="AI43" s="475">
        <f t="shared" si="7"/>
        <v>190.96386741828161</v>
      </c>
      <c r="AJ43" s="725">
        <f t="shared" si="7"/>
        <v>193.95181812143443</v>
      </c>
    </row>
    <row r="44" spans="1:36" ht="25.15" customHeight="1" x14ac:dyDescent="0.2">
      <c r="A44" s="219"/>
      <c r="B44" s="1027"/>
      <c r="C44" s="824" t="s">
        <v>282</v>
      </c>
      <c r="D44" s="827" t="s">
        <v>283</v>
      </c>
      <c r="E44" s="737" t="s">
        <v>284</v>
      </c>
      <c r="F44" s="739" t="s">
        <v>273</v>
      </c>
      <c r="G44" s="739">
        <v>2</v>
      </c>
      <c r="H44" s="518">
        <v>1.8356238436479766</v>
      </c>
      <c r="I44" s="814">
        <v>1.8315714727772612</v>
      </c>
      <c r="J44" s="814">
        <v>1.7700215878750456</v>
      </c>
      <c r="K44" s="814">
        <v>1.7408606355796501</v>
      </c>
      <c r="L44" s="455">
        <v>1.7486538217031367</v>
      </c>
      <c r="M44" s="455">
        <v>1.7542712982639332</v>
      </c>
      <c r="N44" s="455">
        <v>1.7757569239951225</v>
      </c>
      <c r="O44" s="455">
        <v>1.7601375784398714</v>
      </c>
      <c r="P44" s="455">
        <v>1.7544243167113691</v>
      </c>
      <c r="Q44" s="455">
        <v>1.7528140377931414</v>
      </c>
      <c r="R44" s="455">
        <v>1.7254046866914032</v>
      </c>
      <c r="S44" s="455">
        <v>1.7151936487978201</v>
      </c>
      <c r="T44" s="455">
        <v>1.6920062484730261</v>
      </c>
      <c r="U44" s="455">
        <v>1.6761073081621034</v>
      </c>
      <c r="V44" s="455">
        <v>1.609648317427167</v>
      </c>
      <c r="W44" s="455">
        <v>1.7167577674116146</v>
      </c>
      <c r="X44" s="455">
        <v>1.7153916191888712</v>
      </c>
      <c r="Y44" s="455">
        <v>1.7140537309162247</v>
      </c>
      <c r="Z44" s="455">
        <v>1.712743328489607</v>
      </c>
      <c r="AA44" s="455">
        <v>1.7114596641301032</v>
      </c>
      <c r="AB44" s="455">
        <v>1.7132682010818607</v>
      </c>
      <c r="AC44" s="455">
        <v>1.7120340512302501</v>
      </c>
      <c r="AD44" s="455">
        <v>1.7108246229327924</v>
      </c>
      <c r="AE44" s="455">
        <v>1.7096392602976775</v>
      </c>
      <c r="AF44" s="455">
        <v>1.7084773290417652</v>
      </c>
      <c r="AG44" s="455">
        <v>1.7073382156418593</v>
      </c>
      <c r="AH44" s="455">
        <v>1.7062213265246391</v>
      </c>
      <c r="AI44" s="455">
        <v>1.705126087293269</v>
      </c>
      <c r="AJ44" s="479">
        <v>1.7040519419887423</v>
      </c>
    </row>
    <row r="45" spans="1:36" ht="25.15" customHeight="1" x14ac:dyDescent="0.2">
      <c r="A45" s="219"/>
      <c r="B45" s="1027"/>
      <c r="C45" s="824" t="s">
        <v>285</v>
      </c>
      <c r="D45" s="827" t="s">
        <v>286</v>
      </c>
      <c r="E45" s="737" t="s">
        <v>287</v>
      </c>
      <c r="F45" s="739" t="s">
        <v>273</v>
      </c>
      <c r="G45" s="739">
        <v>2</v>
      </c>
      <c r="H45" s="518">
        <v>2.2450000000000001</v>
      </c>
      <c r="I45" s="814">
        <v>2.1920653231905742</v>
      </c>
      <c r="J45" s="814">
        <v>2.1897234830527759</v>
      </c>
      <c r="K45" s="814">
        <v>2.1874242019401788</v>
      </c>
      <c r="L45" s="455">
        <v>2.0973049261764829</v>
      </c>
      <c r="M45" s="455">
        <v>2.0565456158867219</v>
      </c>
      <c r="N45" s="455">
        <v>2.0167115111995355</v>
      </c>
      <c r="O45" s="455">
        <v>1.977657899558295</v>
      </c>
      <c r="P45" s="455">
        <v>1.9394561958645136</v>
      </c>
      <c r="Q45" s="455">
        <v>1.9020312619661746</v>
      </c>
      <c r="R45" s="455">
        <v>1.8653024706511678</v>
      </c>
      <c r="S45" s="455">
        <v>1.8294146662214188</v>
      </c>
      <c r="T45" s="455">
        <v>1.794215785970402</v>
      </c>
      <c r="U45" s="455">
        <v>1.7597752536779008</v>
      </c>
      <c r="V45" s="455">
        <v>1.725913389401041</v>
      </c>
      <c r="W45" s="455">
        <v>1.6929468352036965</v>
      </c>
      <c r="X45" s="455">
        <v>1.6605782488737932</v>
      </c>
      <c r="Y45" s="455">
        <v>1.6288220331592966</v>
      </c>
      <c r="Z45" s="455">
        <v>1.5977434267824719</v>
      </c>
      <c r="AA45" s="455">
        <v>1.5672715909969339</v>
      </c>
      <c r="AB45" s="455">
        <v>1.5374086605693156</v>
      </c>
      <c r="AC45" s="455">
        <v>1.5081437616876647</v>
      </c>
      <c r="AD45" s="455">
        <v>1.4794783425225542</v>
      </c>
      <c r="AE45" s="455">
        <v>1.4514100735432802</v>
      </c>
      <c r="AF45" s="455">
        <v>1.4238689010914241</v>
      </c>
      <c r="AG45" s="455">
        <v>1.3969205142238716</v>
      </c>
      <c r="AH45" s="455">
        <v>1.3704950481945779</v>
      </c>
      <c r="AI45" s="455">
        <v>1.3445228361654882</v>
      </c>
      <c r="AJ45" s="479">
        <v>1.3191374640975919</v>
      </c>
    </row>
    <row r="46" spans="1:36" ht="25.15" customHeight="1" x14ac:dyDescent="0.2">
      <c r="A46" s="219"/>
      <c r="B46" s="1027"/>
      <c r="C46" s="824" t="s">
        <v>288</v>
      </c>
      <c r="D46" s="826" t="s">
        <v>289</v>
      </c>
      <c r="E46" s="737" t="s">
        <v>290</v>
      </c>
      <c r="F46" s="739" t="s">
        <v>273</v>
      </c>
      <c r="G46" s="739">
        <v>2</v>
      </c>
      <c r="H46" s="518">
        <v>0</v>
      </c>
      <c r="I46" s="814">
        <v>0</v>
      </c>
      <c r="J46" s="814">
        <v>0</v>
      </c>
      <c r="K46" s="814">
        <v>0</v>
      </c>
      <c r="L46" s="455">
        <v>0</v>
      </c>
      <c r="M46" s="455">
        <v>0</v>
      </c>
      <c r="N46" s="455">
        <v>0</v>
      </c>
      <c r="O46" s="455">
        <v>0</v>
      </c>
      <c r="P46" s="455">
        <v>0</v>
      </c>
      <c r="Q46" s="455">
        <v>0</v>
      </c>
      <c r="R46" s="455">
        <v>0</v>
      </c>
      <c r="S46" s="455">
        <v>0</v>
      </c>
      <c r="T46" s="455">
        <v>0</v>
      </c>
      <c r="U46" s="455">
        <v>0</v>
      </c>
      <c r="V46" s="455">
        <v>0</v>
      </c>
      <c r="W46" s="455">
        <v>0</v>
      </c>
      <c r="X46" s="455">
        <v>0</v>
      </c>
      <c r="Y46" s="455">
        <v>0</v>
      </c>
      <c r="Z46" s="455">
        <v>0</v>
      </c>
      <c r="AA46" s="455">
        <v>0</v>
      </c>
      <c r="AB46" s="455">
        <v>0</v>
      </c>
      <c r="AC46" s="455">
        <v>0</v>
      </c>
      <c r="AD46" s="455">
        <v>0</v>
      </c>
      <c r="AE46" s="455">
        <v>0</v>
      </c>
      <c r="AF46" s="455">
        <v>0</v>
      </c>
      <c r="AG46" s="455">
        <v>0</v>
      </c>
      <c r="AH46" s="455">
        <v>0</v>
      </c>
      <c r="AI46" s="455">
        <v>0</v>
      </c>
      <c r="AJ46" s="479">
        <v>0</v>
      </c>
    </row>
    <row r="47" spans="1:36" ht="25.15" customHeight="1" x14ac:dyDescent="0.2">
      <c r="A47" s="219"/>
      <c r="B47" s="1027"/>
      <c r="C47" s="824" t="s">
        <v>291</v>
      </c>
      <c r="D47" s="826" t="s">
        <v>292</v>
      </c>
      <c r="E47" s="737" t="s">
        <v>293</v>
      </c>
      <c r="F47" s="739" t="s">
        <v>273</v>
      </c>
      <c r="G47" s="739">
        <v>2</v>
      </c>
      <c r="H47" s="518">
        <v>0</v>
      </c>
      <c r="I47" s="814">
        <v>0</v>
      </c>
      <c r="J47" s="814">
        <v>0</v>
      </c>
      <c r="K47" s="814">
        <v>0</v>
      </c>
      <c r="L47" s="455">
        <v>0</v>
      </c>
      <c r="M47" s="455">
        <v>0</v>
      </c>
      <c r="N47" s="455">
        <v>0</v>
      </c>
      <c r="O47" s="455">
        <v>0</v>
      </c>
      <c r="P47" s="455">
        <v>0</v>
      </c>
      <c r="Q47" s="455">
        <v>0</v>
      </c>
      <c r="R47" s="455">
        <v>0</v>
      </c>
      <c r="S47" s="455">
        <v>0</v>
      </c>
      <c r="T47" s="455">
        <v>0</v>
      </c>
      <c r="U47" s="455">
        <v>0</v>
      </c>
      <c r="V47" s="455">
        <v>0</v>
      </c>
      <c r="W47" s="455">
        <v>0</v>
      </c>
      <c r="X47" s="455">
        <v>0</v>
      </c>
      <c r="Y47" s="455">
        <v>0</v>
      </c>
      <c r="Z47" s="455">
        <v>0</v>
      </c>
      <c r="AA47" s="455">
        <v>0</v>
      </c>
      <c r="AB47" s="455">
        <v>0</v>
      </c>
      <c r="AC47" s="455">
        <v>0</v>
      </c>
      <c r="AD47" s="455">
        <v>0</v>
      </c>
      <c r="AE47" s="455">
        <v>0</v>
      </c>
      <c r="AF47" s="455">
        <v>0</v>
      </c>
      <c r="AG47" s="455">
        <v>0</v>
      </c>
      <c r="AH47" s="455">
        <v>0</v>
      </c>
      <c r="AI47" s="455">
        <v>0</v>
      </c>
      <c r="AJ47" s="479">
        <v>0</v>
      </c>
    </row>
    <row r="48" spans="1:36" ht="25.15" customHeight="1" x14ac:dyDescent="0.2">
      <c r="A48" s="219"/>
      <c r="B48" s="1027"/>
      <c r="C48" s="824" t="s">
        <v>294</v>
      </c>
      <c r="D48" s="826" t="s">
        <v>295</v>
      </c>
      <c r="E48" s="737" t="s">
        <v>296</v>
      </c>
      <c r="F48" s="739" t="s">
        <v>273</v>
      </c>
      <c r="G48" s="739">
        <v>2</v>
      </c>
      <c r="H48" s="518">
        <v>0</v>
      </c>
      <c r="I48" s="814">
        <v>0</v>
      </c>
      <c r="J48" s="814">
        <v>0</v>
      </c>
      <c r="K48" s="814">
        <v>0</v>
      </c>
      <c r="L48" s="455">
        <v>0</v>
      </c>
      <c r="M48" s="455">
        <v>0</v>
      </c>
      <c r="N48" s="455">
        <v>0</v>
      </c>
      <c r="O48" s="455">
        <v>0</v>
      </c>
      <c r="P48" s="455">
        <v>0</v>
      </c>
      <c r="Q48" s="455">
        <v>0</v>
      </c>
      <c r="R48" s="455">
        <v>0</v>
      </c>
      <c r="S48" s="455">
        <v>0</v>
      </c>
      <c r="T48" s="455">
        <v>0</v>
      </c>
      <c r="U48" s="455">
        <v>0</v>
      </c>
      <c r="V48" s="455">
        <v>0</v>
      </c>
      <c r="W48" s="455">
        <v>0</v>
      </c>
      <c r="X48" s="455">
        <v>0</v>
      </c>
      <c r="Y48" s="455">
        <v>0</v>
      </c>
      <c r="Z48" s="455">
        <v>0</v>
      </c>
      <c r="AA48" s="455">
        <v>0</v>
      </c>
      <c r="AB48" s="455">
        <v>0</v>
      </c>
      <c r="AC48" s="455">
        <v>0</v>
      </c>
      <c r="AD48" s="455">
        <v>0</v>
      </c>
      <c r="AE48" s="455">
        <v>0</v>
      </c>
      <c r="AF48" s="455">
        <v>0</v>
      </c>
      <c r="AG48" s="455">
        <v>0</v>
      </c>
      <c r="AH48" s="455">
        <v>0</v>
      </c>
      <c r="AI48" s="455">
        <v>0</v>
      </c>
      <c r="AJ48" s="479">
        <v>0</v>
      </c>
    </row>
    <row r="49" spans="1:36" ht="25.15" customHeight="1" x14ac:dyDescent="0.2">
      <c r="A49" s="219"/>
      <c r="B49" s="1027"/>
      <c r="C49" s="824" t="s">
        <v>297</v>
      </c>
      <c r="D49" s="826" t="s">
        <v>298</v>
      </c>
      <c r="E49" s="737" t="s">
        <v>299</v>
      </c>
      <c r="F49" s="739" t="s">
        <v>273</v>
      </c>
      <c r="G49" s="739">
        <v>2</v>
      </c>
      <c r="H49" s="518">
        <v>0</v>
      </c>
      <c r="I49" s="814">
        <v>-5.162738464445283E-2</v>
      </c>
      <c r="J49" s="814">
        <v>-5.0818486117786964E-2</v>
      </c>
      <c r="K49" s="814">
        <v>-5.0046727444962018E-2</v>
      </c>
      <c r="L49" s="455">
        <v>-4.9277994596370264E-2</v>
      </c>
      <c r="M49" s="455">
        <v>-4.8523004367860265E-2</v>
      </c>
      <c r="N49" s="455">
        <v>-4.7760236532558335E-2</v>
      </c>
      <c r="O49" s="455">
        <v>-4.7055293159006396E-2</v>
      </c>
      <c r="P49" s="455">
        <v>-4.6358155985799385E-2</v>
      </c>
      <c r="Q49" s="455">
        <v>-4.5671419565318498E-2</v>
      </c>
      <c r="R49" s="455">
        <v>-4.5051857169833967E-2</v>
      </c>
      <c r="S49" s="455">
        <v>-4.442271410666581E-2</v>
      </c>
      <c r="T49" s="455">
        <v>-4.3842360796479622E-2</v>
      </c>
      <c r="U49" s="455">
        <v>-4.3267653200295172E-2</v>
      </c>
      <c r="V49" s="455">
        <v>-4.2847571101869104E-2</v>
      </c>
      <c r="W49" s="455">
        <v>-4.1979471529848524E-2</v>
      </c>
      <c r="X49" s="455">
        <v>-4.1396531022634006E-2</v>
      </c>
      <c r="Y49" s="455">
        <v>-4.082564914066461E-2</v>
      </c>
      <c r="Z49" s="455">
        <v>-4.0266495571180713E-2</v>
      </c>
      <c r="AA49" s="455">
        <v>-3.9718751233871447E-2</v>
      </c>
      <c r="AB49" s="455">
        <v>-3.9171314828388856E-2</v>
      </c>
      <c r="AC49" s="455">
        <v>-3.8644698515112395E-2</v>
      </c>
      <c r="AD49" s="455">
        <v>-3.8128630980441815E-2</v>
      </c>
      <c r="AE49" s="455">
        <v>-3.7622832353139526E-2</v>
      </c>
      <c r="AF49" s="455">
        <v>-3.7127031982090559E-2</v>
      </c>
      <c r="AG49" s="455">
        <v>-3.6640968074701956E-2</v>
      </c>
      <c r="AH49" s="455">
        <v>-3.6164387351120243E-2</v>
      </c>
      <c r="AI49" s="455">
        <v>-3.5697044714048387E-2</v>
      </c>
      <c r="AJ49" s="479">
        <v>-3.523870293350774E-2</v>
      </c>
    </row>
    <row r="50" spans="1:36" ht="25.15" customHeight="1" x14ac:dyDescent="0.2">
      <c r="A50" s="219"/>
      <c r="B50" s="1027"/>
      <c r="C50" s="824" t="s">
        <v>300</v>
      </c>
      <c r="D50" s="826" t="s">
        <v>301</v>
      </c>
      <c r="E50" s="737" t="s">
        <v>278</v>
      </c>
      <c r="F50" s="739" t="s">
        <v>273</v>
      </c>
      <c r="G50" s="739">
        <v>2</v>
      </c>
      <c r="H50" s="518">
        <v>4.5217331506849314</v>
      </c>
      <c r="I50" s="814">
        <v>4.5217331506849314</v>
      </c>
      <c r="J50" s="814">
        <v>4.5217331506849314</v>
      </c>
      <c r="K50" s="814">
        <v>4.5217331506849314</v>
      </c>
      <c r="L50" s="455">
        <v>4.5217331506849314</v>
      </c>
      <c r="M50" s="455">
        <v>4.5217331506849314</v>
      </c>
      <c r="N50" s="455">
        <v>4.5217331506849314</v>
      </c>
      <c r="O50" s="455">
        <v>4.5217331506849314</v>
      </c>
      <c r="P50" s="455">
        <v>4.5217331506849314</v>
      </c>
      <c r="Q50" s="455">
        <v>4.5217331506849314</v>
      </c>
      <c r="R50" s="455">
        <v>4.5217331506849314</v>
      </c>
      <c r="S50" s="455">
        <v>4.5217331506849314</v>
      </c>
      <c r="T50" s="455">
        <v>4.5217331506849314</v>
      </c>
      <c r="U50" s="455">
        <v>4.5217331506849314</v>
      </c>
      <c r="V50" s="455">
        <v>4.5217331506849314</v>
      </c>
      <c r="W50" s="455">
        <v>4.5217331506849314</v>
      </c>
      <c r="X50" s="455">
        <v>4.5217331506849314</v>
      </c>
      <c r="Y50" s="455">
        <v>4.5217331506849314</v>
      </c>
      <c r="Z50" s="455">
        <v>4.5217331506849314</v>
      </c>
      <c r="AA50" s="455">
        <v>4.5217331506849314</v>
      </c>
      <c r="AB50" s="455">
        <v>4.5217331506849314</v>
      </c>
      <c r="AC50" s="455">
        <v>4.5217331506849314</v>
      </c>
      <c r="AD50" s="455">
        <v>4.5217331506849314</v>
      </c>
      <c r="AE50" s="455">
        <v>4.5217331506849314</v>
      </c>
      <c r="AF50" s="455">
        <v>4.5217331506849314</v>
      </c>
      <c r="AG50" s="455">
        <v>4.5217331506849314</v>
      </c>
      <c r="AH50" s="455">
        <v>4.5217331506849314</v>
      </c>
      <c r="AI50" s="455">
        <v>4.5217331506849314</v>
      </c>
      <c r="AJ50" s="479">
        <v>4.5217331506849314</v>
      </c>
    </row>
    <row r="51" spans="1:36" ht="25.15" customHeight="1" x14ac:dyDescent="0.2">
      <c r="A51" s="219"/>
      <c r="B51" s="1027"/>
      <c r="C51" s="824" t="s">
        <v>302</v>
      </c>
      <c r="D51" s="826" t="s">
        <v>303</v>
      </c>
      <c r="E51" s="737" t="s">
        <v>304</v>
      </c>
      <c r="F51" s="739" t="s">
        <v>273</v>
      </c>
      <c r="G51" s="739">
        <v>2</v>
      </c>
      <c r="H51" s="518">
        <v>124.45122452054794</v>
      </c>
      <c r="I51" s="814">
        <v>122.18979540211767</v>
      </c>
      <c r="J51" s="814">
        <v>119.9317949166612</v>
      </c>
      <c r="K51" s="814">
        <v>117.67713060603032</v>
      </c>
      <c r="L51" s="455">
        <v>115.51361839954045</v>
      </c>
      <c r="M51" s="455">
        <v>113.39187986786756</v>
      </c>
      <c r="N51" s="455">
        <v>111.311000254986</v>
      </c>
      <c r="O51" s="455">
        <v>109.27012137799287</v>
      </c>
      <c r="P51" s="455">
        <v>107.26838084094717</v>
      </c>
      <c r="Q51" s="455">
        <v>105.30498790015778</v>
      </c>
      <c r="R51" s="455">
        <v>103.37915616161092</v>
      </c>
      <c r="S51" s="455">
        <v>101.49005751049461</v>
      </c>
      <c r="T51" s="455">
        <v>99.636937471324984</v>
      </c>
      <c r="U51" s="455">
        <v>97.819030110863878</v>
      </c>
      <c r="V51" s="455">
        <v>96.035549014539555</v>
      </c>
      <c r="W51" s="455">
        <v>94.286200804609578</v>
      </c>
      <c r="X51" s="455">
        <v>92.570004388725025</v>
      </c>
      <c r="Y51" s="455">
        <v>90.88633119494574</v>
      </c>
      <c r="Z51" s="455">
        <v>89.234487856400378</v>
      </c>
      <c r="AA51" s="455">
        <v>87.613852273662644</v>
      </c>
      <c r="AB51" s="455">
        <v>86.023815127654075</v>
      </c>
      <c r="AC51" s="455">
        <v>84.463750414065402</v>
      </c>
      <c r="AD51" s="455">
        <v>82.933044480404689</v>
      </c>
      <c r="AE51" s="455">
        <v>81.431086379731013</v>
      </c>
      <c r="AF51" s="455">
        <v>79.95733558239408</v>
      </c>
      <c r="AG51" s="455">
        <v>78.511186221417219</v>
      </c>
      <c r="AH51" s="455">
        <v>77.092102634863267</v>
      </c>
      <c r="AI51" s="455">
        <v>75.69961915693267</v>
      </c>
      <c r="AJ51" s="479">
        <v>74.333136854594088</v>
      </c>
    </row>
    <row r="52" spans="1:36" ht="25.15" customHeight="1" x14ac:dyDescent="0.2">
      <c r="A52" s="219"/>
      <c r="B52" s="1027"/>
      <c r="C52" s="824" t="s">
        <v>305</v>
      </c>
      <c r="D52" s="826" t="s">
        <v>306</v>
      </c>
      <c r="E52" s="737" t="s">
        <v>278</v>
      </c>
      <c r="F52" s="739" t="s">
        <v>273</v>
      </c>
      <c r="G52" s="739">
        <v>2</v>
      </c>
      <c r="H52" s="518">
        <v>7.8369216438356162</v>
      </c>
      <c r="I52" s="814">
        <v>7.8369216438356162</v>
      </c>
      <c r="J52" s="814">
        <v>7.8369216438356162</v>
      </c>
      <c r="K52" s="814">
        <v>7.8369216438356162</v>
      </c>
      <c r="L52" s="455">
        <v>7.8369216438356162</v>
      </c>
      <c r="M52" s="455">
        <v>7.8369216438356162</v>
      </c>
      <c r="N52" s="455">
        <v>7.8369216438356162</v>
      </c>
      <c r="O52" s="455">
        <v>7.8369216438356162</v>
      </c>
      <c r="P52" s="455">
        <v>7.8369216438356162</v>
      </c>
      <c r="Q52" s="455">
        <v>7.8369216438356162</v>
      </c>
      <c r="R52" s="455">
        <v>7.8369216438356162</v>
      </c>
      <c r="S52" s="455">
        <v>7.8369216438356162</v>
      </c>
      <c r="T52" s="455">
        <v>7.8369216438356162</v>
      </c>
      <c r="U52" s="455">
        <v>7.8369216438356162</v>
      </c>
      <c r="V52" s="455">
        <v>7.8369216438356162</v>
      </c>
      <c r="W52" s="455">
        <v>7.8369216438356162</v>
      </c>
      <c r="X52" s="455">
        <v>7.8369216438356162</v>
      </c>
      <c r="Y52" s="455">
        <v>7.8369216438356162</v>
      </c>
      <c r="Z52" s="455">
        <v>7.8369216438356162</v>
      </c>
      <c r="AA52" s="455">
        <v>7.8369216438356162</v>
      </c>
      <c r="AB52" s="455">
        <v>7.8369216438356162</v>
      </c>
      <c r="AC52" s="455">
        <v>7.8369216438356162</v>
      </c>
      <c r="AD52" s="455">
        <v>7.8369216438356162</v>
      </c>
      <c r="AE52" s="455">
        <v>7.8369216438356162</v>
      </c>
      <c r="AF52" s="455">
        <v>7.8369216438356162</v>
      </c>
      <c r="AG52" s="455">
        <v>7.8369216438356162</v>
      </c>
      <c r="AH52" s="455">
        <v>7.8369216438356162</v>
      </c>
      <c r="AI52" s="455">
        <v>7.8369216438356162</v>
      </c>
      <c r="AJ52" s="479">
        <v>7.8369216438356162</v>
      </c>
    </row>
    <row r="53" spans="1:36" ht="25.15" customHeight="1" thickBot="1" x14ac:dyDescent="0.25">
      <c r="A53" s="219"/>
      <c r="B53" s="1028"/>
      <c r="C53" s="744" t="s">
        <v>307</v>
      </c>
      <c r="D53" s="927" t="s">
        <v>308</v>
      </c>
      <c r="E53" s="745" t="s">
        <v>309</v>
      </c>
      <c r="F53" s="928" t="s">
        <v>273</v>
      </c>
      <c r="G53" s="928">
        <v>2</v>
      </c>
      <c r="H53" s="723">
        <f>SUM(H40+H41+H42+H43+H50+H51+H52)</f>
        <v>250.95274547945203</v>
      </c>
      <c r="I53" s="815">
        <f t="shared" ref="I53:AJ53" si="8">SUM(I40+I41+I42+I43+I50+I51+I52)</f>
        <v>252.70123426809542</v>
      </c>
      <c r="J53" s="815">
        <f t="shared" si="8"/>
        <v>254.39006417613476</v>
      </c>
      <c r="K53" s="815">
        <f t="shared" si="8"/>
        <v>256.05153711896156</v>
      </c>
      <c r="L53" s="746">
        <f t="shared" si="8"/>
        <v>257.72260016540906</v>
      </c>
      <c r="M53" s="746">
        <f t="shared" si="8"/>
        <v>259.40104542083378</v>
      </c>
      <c r="N53" s="746">
        <f t="shared" si="8"/>
        <v>261.10275928279663</v>
      </c>
      <c r="O53" s="746">
        <f t="shared" si="8"/>
        <v>262.79050128671895</v>
      </c>
      <c r="P53" s="746">
        <f t="shared" si="8"/>
        <v>264.47415924308194</v>
      </c>
      <c r="Q53" s="746">
        <f t="shared" si="8"/>
        <v>266.15781178071995</v>
      </c>
      <c r="R53" s="746">
        <f t="shared" si="8"/>
        <v>267.81550242249278</v>
      </c>
      <c r="S53" s="746">
        <f t="shared" si="8"/>
        <v>269.46445195467669</v>
      </c>
      <c r="T53" s="746">
        <f t="shared" si="8"/>
        <v>271.09156969393996</v>
      </c>
      <c r="U53" s="746">
        <f t="shared" si="8"/>
        <v>272.70413088929303</v>
      </c>
      <c r="V53" s="746">
        <f t="shared" si="8"/>
        <v>274.25121313808273</v>
      </c>
      <c r="W53" s="746">
        <f t="shared" si="8"/>
        <v>275.90743485050058</v>
      </c>
      <c r="X53" s="746">
        <f t="shared" si="8"/>
        <v>277.56365216429282</v>
      </c>
      <c r="Y53" s="746">
        <f t="shared" si="8"/>
        <v>279.21986509879986</v>
      </c>
      <c r="Z53" s="746">
        <f t="shared" si="8"/>
        <v>280.87607367320436</v>
      </c>
      <c r="AA53" s="746">
        <f t="shared" si="8"/>
        <v>282.53227790653318</v>
      </c>
      <c r="AB53" s="746">
        <f t="shared" si="8"/>
        <v>284.19156929731815</v>
      </c>
      <c r="AC53" s="746">
        <f t="shared" si="8"/>
        <v>285.8508563846213</v>
      </c>
      <c r="AD53" s="746">
        <f t="shared" si="8"/>
        <v>287.51013918701341</v>
      </c>
      <c r="AE53" s="746">
        <f t="shared" si="8"/>
        <v>289.16941772291636</v>
      </c>
      <c r="AF53" s="746">
        <f t="shared" si="8"/>
        <v>290.82869201060544</v>
      </c>
      <c r="AG53" s="746">
        <f t="shared" si="8"/>
        <v>292.48796206821072</v>
      </c>
      <c r="AH53" s="746">
        <f t="shared" si="8"/>
        <v>294.14722791371878</v>
      </c>
      <c r="AI53" s="746">
        <f t="shared" si="8"/>
        <v>295.80648956497447</v>
      </c>
      <c r="AJ53" s="747">
        <f t="shared" si="8"/>
        <v>297.46574703968258</v>
      </c>
    </row>
    <row r="54" spans="1:36" ht="25.15" customHeight="1" x14ac:dyDescent="0.2">
      <c r="A54" s="219"/>
      <c r="B54" s="1018" t="s">
        <v>310</v>
      </c>
      <c r="C54" s="822" t="s">
        <v>311</v>
      </c>
      <c r="D54" s="823" t="s">
        <v>312</v>
      </c>
      <c r="E54" s="925" t="s">
        <v>304</v>
      </c>
      <c r="F54" s="738" t="s">
        <v>273</v>
      </c>
      <c r="G54" s="738">
        <v>2</v>
      </c>
      <c r="H54" s="516">
        <v>10.064</v>
      </c>
      <c r="I54" s="818">
        <v>10.064</v>
      </c>
      <c r="J54" s="818">
        <v>10.064</v>
      </c>
      <c r="K54" s="818">
        <v>10.064</v>
      </c>
      <c r="L54" s="477">
        <v>10.064</v>
      </c>
      <c r="M54" s="477">
        <v>10.064</v>
      </c>
      <c r="N54" s="477">
        <v>10.064</v>
      </c>
      <c r="O54" s="477">
        <v>10.064</v>
      </c>
      <c r="P54" s="477">
        <v>10.064</v>
      </c>
      <c r="Q54" s="477">
        <v>10.064</v>
      </c>
      <c r="R54" s="477">
        <v>10.064</v>
      </c>
      <c r="S54" s="477">
        <v>10.064</v>
      </c>
      <c r="T54" s="477">
        <v>10.064</v>
      </c>
      <c r="U54" s="477">
        <v>10.064</v>
      </c>
      <c r="V54" s="477">
        <v>10.064</v>
      </c>
      <c r="W54" s="477">
        <v>10.064</v>
      </c>
      <c r="X54" s="477">
        <v>10.064</v>
      </c>
      <c r="Y54" s="477">
        <v>10.064</v>
      </c>
      <c r="Z54" s="477">
        <v>10.064</v>
      </c>
      <c r="AA54" s="477">
        <v>10.064</v>
      </c>
      <c r="AB54" s="477">
        <v>10.064</v>
      </c>
      <c r="AC54" s="477">
        <v>10.064</v>
      </c>
      <c r="AD54" s="477">
        <v>10.064</v>
      </c>
      <c r="AE54" s="477">
        <v>10.064</v>
      </c>
      <c r="AF54" s="477">
        <v>10.064</v>
      </c>
      <c r="AG54" s="477">
        <v>10.064</v>
      </c>
      <c r="AH54" s="477">
        <v>10.064</v>
      </c>
      <c r="AI54" s="477">
        <v>10.064</v>
      </c>
      <c r="AJ54" s="478">
        <v>10.064</v>
      </c>
    </row>
    <row r="55" spans="1:36" ht="25.15" customHeight="1" x14ac:dyDescent="0.2">
      <c r="A55" s="219"/>
      <c r="B55" s="1027"/>
      <c r="C55" s="824" t="s">
        <v>313</v>
      </c>
      <c r="D55" s="825" t="s">
        <v>314</v>
      </c>
      <c r="E55" s="737" t="s">
        <v>304</v>
      </c>
      <c r="F55" s="739" t="s">
        <v>273</v>
      </c>
      <c r="G55" s="739">
        <v>2</v>
      </c>
      <c r="H55" s="518">
        <v>0</v>
      </c>
      <c r="I55" s="814">
        <v>0</v>
      </c>
      <c r="J55" s="814">
        <v>0</v>
      </c>
      <c r="K55" s="814">
        <v>0</v>
      </c>
      <c r="L55" s="455">
        <v>0</v>
      </c>
      <c r="M55" s="455">
        <v>0</v>
      </c>
      <c r="N55" s="455">
        <v>0</v>
      </c>
      <c r="O55" s="455">
        <v>0</v>
      </c>
      <c r="P55" s="455">
        <v>0</v>
      </c>
      <c r="Q55" s="455">
        <v>0</v>
      </c>
      <c r="R55" s="455">
        <v>0</v>
      </c>
      <c r="S55" s="455">
        <v>0</v>
      </c>
      <c r="T55" s="455">
        <v>0</v>
      </c>
      <c r="U55" s="455">
        <v>0</v>
      </c>
      <c r="V55" s="455">
        <v>0</v>
      </c>
      <c r="W55" s="455">
        <v>0</v>
      </c>
      <c r="X55" s="455">
        <v>0</v>
      </c>
      <c r="Y55" s="455">
        <v>0</v>
      </c>
      <c r="Z55" s="455">
        <v>0</v>
      </c>
      <c r="AA55" s="455">
        <v>0</v>
      </c>
      <c r="AB55" s="455">
        <v>0</v>
      </c>
      <c r="AC55" s="455">
        <v>0</v>
      </c>
      <c r="AD55" s="455">
        <v>0</v>
      </c>
      <c r="AE55" s="455">
        <v>0</v>
      </c>
      <c r="AF55" s="455">
        <v>0</v>
      </c>
      <c r="AG55" s="455">
        <v>0</v>
      </c>
      <c r="AH55" s="455">
        <v>0</v>
      </c>
      <c r="AI55" s="455">
        <v>0</v>
      </c>
      <c r="AJ55" s="479">
        <v>0</v>
      </c>
    </row>
    <row r="56" spans="1:36" ht="25.15" customHeight="1" x14ac:dyDescent="0.2">
      <c r="A56" s="191"/>
      <c r="B56" s="1027"/>
      <c r="C56" s="824" t="s">
        <v>315</v>
      </c>
      <c r="D56" s="825" t="s">
        <v>316</v>
      </c>
      <c r="E56" s="737" t="s">
        <v>304</v>
      </c>
      <c r="F56" s="739" t="s">
        <v>273</v>
      </c>
      <c r="G56" s="739">
        <v>2</v>
      </c>
      <c r="H56" s="518">
        <v>215.40168057022103</v>
      </c>
      <c r="I56" s="814">
        <v>223.38198874323513</v>
      </c>
      <c r="J56" s="814">
        <v>231.09530739293623</v>
      </c>
      <c r="K56" s="814">
        <v>238.69797545447872</v>
      </c>
      <c r="L56" s="455">
        <v>246.02595321955491</v>
      </c>
      <c r="M56" s="455">
        <v>253.28260567268904</v>
      </c>
      <c r="N56" s="455">
        <v>260.47558935256194</v>
      </c>
      <c r="O56" s="455">
        <v>267.55230702118564</v>
      </c>
      <c r="P56" s="455">
        <v>274.57077196503502</v>
      </c>
      <c r="Q56" s="455">
        <v>281.42379323290476</v>
      </c>
      <c r="R56" s="455">
        <v>288.12506575672171</v>
      </c>
      <c r="S56" s="455">
        <v>294.68607408499184</v>
      </c>
      <c r="T56" s="455">
        <v>301.13681635016906</v>
      </c>
      <c r="U56" s="455">
        <v>307.3824916138002</v>
      </c>
      <c r="V56" s="455">
        <v>313.48833716598608</v>
      </c>
      <c r="W56" s="455">
        <v>319.56221775446369</v>
      </c>
      <c r="X56" s="455">
        <v>325.38616488848623</v>
      </c>
      <c r="Y56" s="455">
        <v>331.10396649430334</v>
      </c>
      <c r="Z56" s="455">
        <v>336.67231154144838</v>
      </c>
      <c r="AA56" s="455">
        <v>342.2011220977617</v>
      </c>
      <c r="AB56" s="455">
        <v>347.6228590477819</v>
      </c>
      <c r="AC56" s="455">
        <v>352.96470643273693</v>
      </c>
      <c r="AD56" s="455">
        <v>358.17146188894895</v>
      </c>
      <c r="AE56" s="455">
        <v>363.32887125816524</v>
      </c>
      <c r="AF56" s="455">
        <v>368.39807250322536</v>
      </c>
      <c r="AG56" s="455">
        <v>373.38888147714385</v>
      </c>
      <c r="AH56" s="455">
        <v>378.29092032233814</v>
      </c>
      <c r="AI56" s="455">
        <v>383.12017726468355</v>
      </c>
      <c r="AJ56" s="479">
        <v>388.30315687581862</v>
      </c>
    </row>
    <row r="57" spans="1:36" ht="25.15" customHeight="1" x14ac:dyDescent="0.2">
      <c r="A57" s="191"/>
      <c r="B57" s="1027"/>
      <c r="C57" s="824" t="s">
        <v>317</v>
      </c>
      <c r="D57" s="826" t="s">
        <v>318</v>
      </c>
      <c r="E57" s="737" t="s">
        <v>304</v>
      </c>
      <c r="F57" s="739" t="s">
        <v>273</v>
      </c>
      <c r="G57" s="739">
        <v>2</v>
      </c>
      <c r="H57" s="518">
        <v>309.42551764991174</v>
      </c>
      <c r="I57" s="814">
        <v>303.44149145362934</v>
      </c>
      <c r="J57" s="814">
        <v>297.41055320790014</v>
      </c>
      <c r="K57" s="814">
        <v>291.44186248115426</v>
      </c>
      <c r="L57" s="455">
        <v>285.62625249460552</v>
      </c>
      <c r="M57" s="455">
        <v>279.98950107255683</v>
      </c>
      <c r="N57" s="455">
        <v>274.48721737753885</v>
      </c>
      <c r="O57" s="455">
        <v>269.14475857290938</v>
      </c>
      <c r="P57" s="455">
        <v>263.98422980979979</v>
      </c>
      <c r="Q57" s="455">
        <v>258.88403841902749</v>
      </c>
      <c r="R57" s="455">
        <v>253.90891874982631</v>
      </c>
      <c r="S57" s="455">
        <v>249.0278056298385</v>
      </c>
      <c r="T57" s="455">
        <v>244.28515971934408</v>
      </c>
      <c r="U57" s="455">
        <v>239.58501406422474</v>
      </c>
      <c r="V57" s="455">
        <v>235.0630147900323</v>
      </c>
      <c r="W57" s="455">
        <v>230.50397746797623</v>
      </c>
      <c r="X57" s="455">
        <v>225.93586961208916</v>
      </c>
      <c r="Y57" s="455">
        <v>221.46251033229899</v>
      </c>
      <c r="Z57" s="455">
        <v>217.052072320642</v>
      </c>
      <c r="AA57" s="455">
        <v>212.77248032582204</v>
      </c>
      <c r="AB57" s="455">
        <v>208.57154721938954</v>
      </c>
      <c r="AC57" s="455">
        <v>204.46652154086647</v>
      </c>
      <c r="AD57" s="455">
        <v>200.4222454918995</v>
      </c>
      <c r="AE57" s="455">
        <v>196.4842420436959</v>
      </c>
      <c r="AF57" s="455">
        <v>192.62692317800929</v>
      </c>
      <c r="AG57" s="455">
        <v>188.85218064339526</v>
      </c>
      <c r="AH57" s="455">
        <v>185.15176303755911</v>
      </c>
      <c r="AI57" s="455">
        <v>181.53095191492281</v>
      </c>
      <c r="AJ57" s="479">
        <v>177.55569003882204</v>
      </c>
    </row>
    <row r="58" spans="1:36" ht="25.15" customHeight="1" thickBot="1" x14ac:dyDescent="0.25">
      <c r="A58" s="191"/>
      <c r="B58" s="1027"/>
      <c r="C58" s="742" t="s">
        <v>319</v>
      </c>
      <c r="D58" s="755" t="s">
        <v>320</v>
      </c>
      <c r="E58" s="743" t="s">
        <v>321</v>
      </c>
      <c r="F58" s="757" t="s">
        <v>273</v>
      </c>
      <c r="G58" s="757">
        <v>2</v>
      </c>
      <c r="H58" s="522">
        <f>SUM(H54:H57)</f>
        <v>534.89119822013276</v>
      </c>
      <c r="I58" s="817">
        <f t="shared" ref="I58:AJ58" si="9">SUM(I54:I57)</f>
        <v>536.88748019686443</v>
      </c>
      <c r="J58" s="817">
        <f t="shared" si="9"/>
        <v>538.56986060083636</v>
      </c>
      <c r="K58" s="817">
        <f t="shared" si="9"/>
        <v>540.20383793563292</v>
      </c>
      <c r="L58" s="481">
        <f t="shared" si="9"/>
        <v>541.71620571416042</v>
      </c>
      <c r="M58" s="481">
        <f t="shared" si="9"/>
        <v>543.33610674524584</v>
      </c>
      <c r="N58" s="481">
        <f t="shared" si="9"/>
        <v>545.02680673010082</v>
      </c>
      <c r="O58" s="481">
        <f t="shared" si="9"/>
        <v>546.76106559409504</v>
      </c>
      <c r="P58" s="481">
        <f t="shared" si="9"/>
        <v>548.61900177483483</v>
      </c>
      <c r="Q58" s="481">
        <f t="shared" si="9"/>
        <v>550.37183165193233</v>
      </c>
      <c r="R58" s="481">
        <f t="shared" si="9"/>
        <v>552.09798450654807</v>
      </c>
      <c r="S58" s="481">
        <f t="shared" si="9"/>
        <v>553.77787971483031</v>
      </c>
      <c r="T58" s="481">
        <f t="shared" si="9"/>
        <v>555.48597606951319</v>
      </c>
      <c r="U58" s="481">
        <f t="shared" si="9"/>
        <v>557.03150567802493</v>
      </c>
      <c r="V58" s="481">
        <f t="shared" si="9"/>
        <v>558.61535195601846</v>
      </c>
      <c r="W58" s="481">
        <f t="shared" si="9"/>
        <v>560.13019522243997</v>
      </c>
      <c r="X58" s="481">
        <f t="shared" si="9"/>
        <v>561.38603450057542</v>
      </c>
      <c r="Y58" s="481">
        <f t="shared" si="9"/>
        <v>562.63047682660238</v>
      </c>
      <c r="Z58" s="481">
        <f t="shared" si="9"/>
        <v>563.78838386209043</v>
      </c>
      <c r="AA58" s="481">
        <f t="shared" si="9"/>
        <v>565.03760242358373</v>
      </c>
      <c r="AB58" s="481">
        <f t="shared" si="9"/>
        <v>566.25840626717149</v>
      </c>
      <c r="AC58" s="481">
        <f t="shared" si="9"/>
        <v>567.49522797360339</v>
      </c>
      <c r="AD58" s="481">
        <f t="shared" si="9"/>
        <v>568.65770738084848</v>
      </c>
      <c r="AE58" s="481">
        <f t="shared" si="9"/>
        <v>569.87711330186119</v>
      </c>
      <c r="AF58" s="481">
        <f t="shared" si="9"/>
        <v>571.08899568123468</v>
      </c>
      <c r="AG58" s="481">
        <f t="shared" si="9"/>
        <v>572.30506212053911</v>
      </c>
      <c r="AH58" s="481">
        <f t="shared" si="9"/>
        <v>573.50668335989724</v>
      </c>
      <c r="AI58" s="481">
        <f t="shared" si="9"/>
        <v>574.71512917960638</v>
      </c>
      <c r="AJ58" s="476">
        <f t="shared" si="9"/>
        <v>575.92284691464067</v>
      </c>
    </row>
    <row r="59" spans="1:36" ht="25.15" customHeight="1" x14ac:dyDescent="0.2">
      <c r="A59" s="191"/>
      <c r="B59" s="1016" t="s">
        <v>322</v>
      </c>
      <c r="C59" s="929" t="s">
        <v>323</v>
      </c>
      <c r="D59" s="748" t="s">
        <v>324</v>
      </c>
      <c r="E59" s="749" t="s">
        <v>325</v>
      </c>
      <c r="F59" s="750" t="s">
        <v>326</v>
      </c>
      <c r="G59" s="751">
        <v>1</v>
      </c>
      <c r="H59" s="752">
        <f>H56/H43</f>
        <v>2.1894761883778155</v>
      </c>
      <c r="I59" s="819">
        <f t="shared" ref="I59:AJ59" si="10">I56/I43</f>
        <v>2.1824777071683541</v>
      </c>
      <c r="J59" s="819">
        <f t="shared" si="10"/>
        <v>2.1747813424457565</v>
      </c>
      <c r="K59" s="819">
        <f t="shared" si="10"/>
        <v>2.1672304566282037</v>
      </c>
      <c r="L59" s="753">
        <f t="shared" si="10"/>
        <v>2.1593286355363519</v>
      </c>
      <c r="M59" s="753">
        <f t="shared" si="10"/>
        <v>2.1519591643892984</v>
      </c>
      <c r="N59" s="753">
        <f t="shared" si="10"/>
        <v>2.1448325851070034</v>
      </c>
      <c r="O59" s="753">
        <f t="shared" si="10"/>
        <v>2.1381253613207361</v>
      </c>
      <c r="P59" s="753">
        <f t="shared" si="10"/>
        <v>2.1320655265281276</v>
      </c>
      <c r="Q59" s="753">
        <f t="shared" si="10"/>
        <v>2.1257057627050746</v>
      </c>
      <c r="R59" s="753">
        <f t="shared" si="10"/>
        <v>2.1195576867662029</v>
      </c>
      <c r="S59" s="753">
        <f t="shared" si="10"/>
        <v>2.1134055216565963</v>
      </c>
      <c r="T59" s="753">
        <f t="shared" si="10"/>
        <v>2.1076355899020149</v>
      </c>
      <c r="U59" s="753">
        <f t="shared" si="10"/>
        <v>2.1014503788800014</v>
      </c>
      <c r="V59" s="753">
        <f t="shared" si="10"/>
        <v>2.0960103789294213</v>
      </c>
      <c r="W59" s="753">
        <f t="shared" si="10"/>
        <v>2.0895702222533146</v>
      </c>
      <c r="X59" s="753">
        <f t="shared" si="10"/>
        <v>2.0822501808362035</v>
      </c>
      <c r="Y59" s="753">
        <f t="shared" si="10"/>
        <v>2.0749937879814322</v>
      </c>
      <c r="Z59" s="753">
        <f t="shared" si="10"/>
        <v>2.0675180443660217</v>
      </c>
      <c r="AA59" s="753">
        <f t="shared" si="10"/>
        <v>2.0604857641399095</v>
      </c>
      <c r="AB59" s="753">
        <f t="shared" si="10"/>
        <v>2.0534237474830612</v>
      </c>
      <c r="AC59" s="753">
        <f t="shared" si="10"/>
        <v>2.0465171441796914</v>
      </c>
      <c r="AD59" s="753">
        <f t="shared" si="10"/>
        <v>2.0394325217120821</v>
      </c>
      <c r="AE59" s="753">
        <f t="shared" si="10"/>
        <v>2.0326485676951087</v>
      </c>
      <c r="AF59" s="753">
        <f t="shared" si="10"/>
        <v>2.0259268349078914</v>
      </c>
      <c r="AG59" s="753">
        <f t="shared" si="10"/>
        <v>2.0193075910501364</v>
      </c>
      <c r="AH59" s="753">
        <f t="shared" si="10"/>
        <v>2.0127219490171111</v>
      </c>
      <c r="AI59" s="753">
        <f t="shared" si="10"/>
        <v>2.0062443353511918</v>
      </c>
      <c r="AJ59" s="754">
        <f t="shared" si="10"/>
        <v>2.0020598963021818</v>
      </c>
    </row>
    <row r="60" spans="1:36" ht="25.15" customHeight="1" thickBot="1" x14ac:dyDescent="0.25">
      <c r="A60" s="191"/>
      <c r="B60" s="1017"/>
      <c r="C60" s="742" t="s">
        <v>327</v>
      </c>
      <c r="D60" s="755" t="s">
        <v>328</v>
      </c>
      <c r="E60" s="743" t="s">
        <v>329</v>
      </c>
      <c r="F60" s="756" t="s">
        <v>326</v>
      </c>
      <c r="G60" s="757">
        <v>1</v>
      </c>
      <c r="H60" s="930">
        <f>H57/H51</f>
        <v>2.4863195910042895</v>
      </c>
      <c r="I60" s="831">
        <f t="shared" ref="I60:AJ60" si="11">I57/I51</f>
        <v>2.4833619735185382</v>
      </c>
      <c r="J60" s="831">
        <f t="shared" si="11"/>
        <v>2.4798307522585334</v>
      </c>
      <c r="K60" s="831">
        <f t="shared" si="11"/>
        <v>2.476622781166109</v>
      </c>
      <c r="L60" s="483">
        <f>L57/L51</f>
        <v>2.4726630197547501</v>
      </c>
      <c r="M60" s="483">
        <f t="shared" si="11"/>
        <v>2.4692200305596916</v>
      </c>
      <c r="N60" s="483">
        <f t="shared" si="11"/>
        <v>2.4659487090112968</v>
      </c>
      <c r="O60" s="483">
        <f t="shared" si="11"/>
        <v>2.4631139343377306</v>
      </c>
      <c r="P60" s="483">
        <f t="shared" si="11"/>
        <v>2.4609696514504491</v>
      </c>
      <c r="Q60" s="483">
        <f t="shared" si="11"/>
        <v>2.4584214250561591</v>
      </c>
      <c r="R60" s="483">
        <f t="shared" si="11"/>
        <v>2.4560939378620454</v>
      </c>
      <c r="S60" s="483">
        <f t="shared" si="11"/>
        <v>2.4537162726909254</v>
      </c>
      <c r="T60" s="483">
        <f t="shared" si="11"/>
        <v>2.4517529936089026</v>
      </c>
      <c r="U60" s="483">
        <f t="shared" si="11"/>
        <v>2.4492679368491936</v>
      </c>
      <c r="V60" s="483">
        <f t="shared" si="11"/>
        <v>2.4476666942825966</v>
      </c>
      <c r="W60" s="483">
        <f t="shared" si="11"/>
        <v>2.4447265400549161</v>
      </c>
      <c r="X60" s="483">
        <f t="shared" si="11"/>
        <v>2.4407028076106263</v>
      </c>
      <c r="Y60" s="483">
        <f t="shared" si="11"/>
        <v>2.4366976576188906</v>
      </c>
      <c r="Z60" s="483">
        <f t="shared" si="11"/>
        <v>2.4323787532678023</v>
      </c>
      <c r="AA60" s="483">
        <f t="shared" si="11"/>
        <v>2.4285255676376987</v>
      </c>
      <c r="AB60" s="483">
        <f t="shared" si="11"/>
        <v>2.4245791343929834</v>
      </c>
      <c r="AC60" s="483">
        <f t="shared" si="11"/>
        <v>2.4207606285360672</v>
      </c>
      <c r="AD60" s="483">
        <f t="shared" si="11"/>
        <v>2.4166753644170753</v>
      </c>
      <c r="AE60" s="483">
        <f t="shared" si="11"/>
        <v>2.4128898529911145</v>
      </c>
      <c r="AF60" s="483">
        <f t="shared" si="11"/>
        <v>2.409121336709775</v>
      </c>
      <c r="AG60" s="483">
        <f t="shared" si="11"/>
        <v>2.4054174918564395</v>
      </c>
      <c r="AH60" s="483">
        <f t="shared" si="11"/>
        <v>2.4016955914992537</v>
      </c>
      <c r="AI60" s="483">
        <f t="shared" si="11"/>
        <v>2.398043133329264</v>
      </c>
      <c r="AJ60" s="931">
        <f t="shared" si="11"/>
        <v>2.3886478837311218</v>
      </c>
    </row>
    <row r="61" spans="1:36" ht="25.15" customHeight="1" x14ac:dyDescent="0.2">
      <c r="A61" s="191"/>
      <c r="B61" s="1018" t="s">
        <v>330</v>
      </c>
      <c r="C61" s="740" t="s">
        <v>331</v>
      </c>
      <c r="D61" s="741" t="s">
        <v>332</v>
      </c>
      <c r="E61" s="758" t="s">
        <v>333</v>
      </c>
      <c r="F61" s="759" t="s">
        <v>209</v>
      </c>
      <c r="G61" s="759">
        <v>0</v>
      </c>
      <c r="H61" s="760">
        <f>H43/(H43+H51)</f>
        <v>0.4415012243066434</v>
      </c>
      <c r="I61" s="820">
        <f t="shared" ref="I61:AJ61" si="12">I43/(I43+I51)</f>
        <v>0.45582719577201386</v>
      </c>
      <c r="J61" s="820">
        <f t="shared" si="12"/>
        <v>0.46978159254030805</v>
      </c>
      <c r="K61" s="820">
        <f t="shared" si="12"/>
        <v>0.48345711370501893</v>
      </c>
      <c r="L61" s="484">
        <f t="shared" si="12"/>
        <v>0.49656286502443953</v>
      </c>
      <c r="M61" s="484">
        <f t="shared" si="12"/>
        <v>0.50931827963901222</v>
      </c>
      <c r="N61" s="484">
        <f t="shared" si="12"/>
        <v>0.52176612544571133</v>
      </c>
      <c r="O61" s="484">
        <f t="shared" si="12"/>
        <v>0.53383885566487044</v>
      </c>
      <c r="P61" s="484">
        <f t="shared" si="12"/>
        <v>0.54556916918461562</v>
      </c>
      <c r="Q61" s="484">
        <f t="shared" si="12"/>
        <v>0.55697571140729552</v>
      </c>
      <c r="R61" s="484">
        <f t="shared" si="12"/>
        <v>0.56802159925400197</v>
      </c>
      <c r="S61" s="484">
        <f t="shared" si="12"/>
        <v>0.5787512274060983</v>
      </c>
      <c r="T61" s="484">
        <f t="shared" si="12"/>
        <v>0.58915299307209223</v>
      </c>
      <c r="U61" s="484">
        <f t="shared" si="12"/>
        <v>0.59925117392809013</v>
      </c>
      <c r="V61" s="484">
        <f t="shared" si="12"/>
        <v>0.60897554639337126</v>
      </c>
      <c r="W61" s="484">
        <f t="shared" si="12"/>
        <v>0.61861145853879318</v>
      </c>
      <c r="X61" s="484">
        <f t="shared" si="12"/>
        <v>0.62798880394812717</v>
      </c>
      <c r="Y61" s="484">
        <f t="shared" si="12"/>
        <v>0.63711510472060784</v>
      </c>
      <c r="Z61" s="484">
        <f t="shared" si="12"/>
        <v>0.64599794682800193</v>
      </c>
      <c r="AA61" s="484">
        <f t="shared" si="12"/>
        <v>0.65464444174774761</v>
      </c>
      <c r="AB61" s="484">
        <f t="shared" si="12"/>
        <v>0.66306555043046445</v>
      </c>
      <c r="AC61" s="484">
        <f t="shared" si="12"/>
        <v>0.67126371701548004</v>
      </c>
      <c r="AD61" s="484">
        <f t="shared" si="12"/>
        <v>0.67924550925694571</v>
      </c>
      <c r="AE61" s="484">
        <f t="shared" si="12"/>
        <v>0.68701732078498323</v>
      </c>
      <c r="AF61" s="484">
        <f t="shared" si="12"/>
        <v>0.69458511785782762</v>
      </c>
      <c r="AG61" s="484">
        <f t="shared" si="12"/>
        <v>0.70195496786830502</v>
      </c>
      <c r="AH61" s="484">
        <f t="shared" si="12"/>
        <v>0.70913252485069778</v>
      </c>
      <c r="AI61" s="484">
        <f t="shared" si="12"/>
        <v>0.71612304283143369</v>
      </c>
      <c r="AJ61" s="761">
        <f t="shared" si="12"/>
        <v>0.72293214555681728</v>
      </c>
    </row>
    <row r="62" spans="1:36" ht="25.15" customHeight="1" thickBot="1" x14ac:dyDescent="0.25">
      <c r="A62" s="191"/>
      <c r="B62" s="1019"/>
      <c r="C62" s="742" t="s">
        <v>334</v>
      </c>
      <c r="D62" s="762" t="s">
        <v>335</v>
      </c>
      <c r="E62" s="743" t="s">
        <v>336</v>
      </c>
      <c r="F62" s="757" t="s">
        <v>209</v>
      </c>
      <c r="G62" s="756">
        <v>0</v>
      </c>
      <c r="H62" s="763">
        <f>H43/(H43+H50+H51+H52)</f>
        <v>0.41830145693995124</v>
      </c>
      <c r="I62" s="821">
        <f t="shared" ref="I62:AJ62" si="13">I43/(I43+I50+I51+I52)</f>
        <v>0.43204758823535444</v>
      </c>
      <c r="J62" s="821">
        <f t="shared" si="13"/>
        <v>0.44544361918641606</v>
      </c>
      <c r="K62" s="821">
        <f t="shared" si="13"/>
        <v>0.4585799654924772</v>
      </c>
      <c r="L62" s="485">
        <f>L43/(L43+L50+L51+L52)</f>
        <v>0.47118391131364468</v>
      </c>
      <c r="M62" s="485">
        <f t="shared" si="13"/>
        <v>0.48346282318090533</v>
      </c>
      <c r="N62" s="485">
        <f t="shared" si="13"/>
        <v>0.49545855264485755</v>
      </c>
      <c r="O62" s="485">
        <f t="shared" si="13"/>
        <v>0.50710253573002506</v>
      </c>
      <c r="P62" s="485">
        <f t="shared" si="13"/>
        <v>0.51842638691761955</v>
      </c>
      <c r="Q62" s="485">
        <f t="shared" si="13"/>
        <v>0.52944781916229178</v>
      </c>
      <c r="R62" s="485">
        <f t="shared" si="13"/>
        <v>0.54012846504871825</v>
      </c>
      <c r="S62" s="485">
        <f t="shared" si="13"/>
        <v>0.55051197953899844</v>
      </c>
      <c r="T62" s="485">
        <f t="shared" si="13"/>
        <v>0.56058545692297779</v>
      </c>
      <c r="U62" s="485">
        <f t="shared" si="13"/>
        <v>0.57037240891715657</v>
      </c>
      <c r="V62" s="485">
        <f t="shared" si="13"/>
        <v>0.57979985232887965</v>
      </c>
      <c r="W62" s="485">
        <f t="shared" si="13"/>
        <v>0.58915889220390072</v>
      </c>
      <c r="X62" s="485">
        <f t="shared" si="13"/>
        <v>0.59827503065147847</v>
      </c>
      <c r="Y62" s="485">
        <f t="shared" si="13"/>
        <v>0.60715514665297354</v>
      </c>
      <c r="Z62" s="485">
        <f t="shared" si="13"/>
        <v>0.61580619582113372</v>
      </c>
      <c r="AA62" s="485">
        <f t="shared" si="13"/>
        <v>0.62423469665355868</v>
      </c>
      <c r="AB62" s="485">
        <f t="shared" si="13"/>
        <v>0.63245120731119675</v>
      </c>
      <c r="AC62" s="485">
        <f t="shared" si="13"/>
        <v>0.64045747118325813</v>
      </c>
      <c r="AD62" s="485">
        <f t="shared" si="13"/>
        <v>0.64825952846412649</v>
      </c>
      <c r="AE62" s="485">
        <f t="shared" si="13"/>
        <v>0.65586326567510278</v>
      </c>
      <c r="AF62" s="485">
        <f t="shared" si="13"/>
        <v>0.66327417322784221</v>
      </c>
      <c r="AG62" s="485">
        <f t="shared" si="13"/>
        <v>0.67049784932751688</v>
      </c>
      <c r="AH62" s="485">
        <f t="shared" si="13"/>
        <v>0.67753950820658004</v>
      </c>
      <c r="AI62" s="485">
        <f t="shared" si="13"/>
        <v>0.68440399203027269</v>
      </c>
      <c r="AJ62" s="486">
        <f t="shared" si="13"/>
        <v>0.69109650592082661</v>
      </c>
    </row>
    <row r="63" spans="1:36" x14ac:dyDescent="0.2">
      <c r="A63" s="220"/>
      <c r="B63" s="221"/>
      <c r="C63" s="221"/>
      <c r="D63" s="222"/>
      <c r="E63" s="223"/>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row>
    <row r="64" spans="1:36" x14ac:dyDescent="0.2">
      <c r="A64" s="224"/>
      <c r="B64" s="225"/>
      <c r="C64" s="225"/>
      <c r="D64" s="157" t="str">
        <f>'TITLE PAGE'!B9</f>
        <v>Company:</v>
      </c>
      <c r="E64" s="159"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0"/>
      <c r="B65" s="221"/>
      <c r="C65" s="221"/>
      <c r="D65" s="161" t="str">
        <f>'TITLE PAGE'!B10</f>
        <v>Resource Zone Name:</v>
      </c>
      <c r="E65" s="163" t="str">
        <f>'TITLE PAGE'!D10</f>
        <v>North Staffordshire</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x14ac:dyDescent="0.2">
      <c r="A66" s="220"/>
      <c r="B66" s="221"/>
      <c r="C66" s="221"/>
      <c r="D66" s="161" t="str">
        <f>'TITLE PAGE'!B11</f>
        <v>Resource Zone Number:</v>
      </c>
      <c r="E66" s="165">
        <f>'TITLE PAGE'!D11</f>
        <v>7</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x14ac:dyDescent="0.2">
      <c r="A67" s="220"/>
      <c r="B67" s="221"/>
      <c r="C67" s="221"/>
      <c r="D67" s="161" t="str">
        <f>'TITLE PAGE'!B12</f>
        <v xml:space="preserve">Planning Scenario Name:                                                                     </v>
      </c>
      <c r="E67" s="163" t="str">
        <f>'TITLE PAGE'!D12</f>
        <v>Dry Year Annual Average</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x14ac:dyDescent="0.2">
      <c r="A68" s="220"/>
      <c r="B68" s="221"/>
      <c r="C68" s="221"/>
      <c r="D68" s="168" t="str">
        <f>'TITLE PAGE'!B13</f>
        <v xml:space="preserve">Chosen Level of Service:  </v>
      </c>
      <c r="E68" s="195" t="str">
        <f>'TITLE PAGE'!D13</f>
        <v>No more than 3 in 100 Temporary Use Bans</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ht="18" x14ac:dyDescent="0.25">
      <c r="A69" s="220"/>
      <c r="B69" s="221"/>
      <c r="C69" s="221"/>
      <c r="D69" s="226"/>
      <c r="E69" s="223"/>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NGWIyPmKQWESeEh0vsNuyylgRjH7GxLV/wIQ7OFnTJ6mGFja8L3ciAY1nxccpLTXZjPx3VNjoNv9uPM6iUWQ3A==" saltValue="ccoRPrz/Sygdc3f0UiHqsw=="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AJ60">
    <cfRule type="cellIs" dxfId="12" priority="4" stopIfTrue="1" operator="equal">
      <formula>""</formula>
    </cfRule>
  </conditionalFormatting>
  <conditionalFormatting sqref="D60">
    <cfRule type="cellIs" dxfId="11" priority="3" stopIfTrue="1" operator="notEqual">
      <formula>"Unmeasured Household - Occupancy Rate"</formula>
    </cfRule>
  </conditionalFormatting>
  <conditionalFormatting sqref="F60">
    <cfRule type="cellIs" dxfId="10" priority="2" stopIfTrue="1" operator="notEqual">
      <formula>"h/prop"</formula>
    </cfRule>
  </conditionalFormatting>
  <conditionalFormatting sqref="E60">
    <cfRule type="cellIs" dxfId="9" priority="1" stopIfTrue="1" operator="notEqual">
      <formula>"52BL/46BL"</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
  <sheetViews>
    <sheetView zoomScale="80" zoomScaleNormal="80" workbookViewId="0">
      <selection activeCell="E35" sqref="E35"/>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6" width="9.33203125" customWidth="1"/>
    <col min="7" max="7" width="8.21875" bestFit="1" customWidth="1"/>
    <col min="8" max="8" width="15.88671875" customWidth="1"/>
    <col min="9" max="36" width="11.44140625" customWidth="1"/>
    <col min="39" max="39" width="10.33203125" bestFit="1" customWidth="1"/>
    <col min="41" max="41" width="54.88671875" customWidth="1"/>
    <col min="249" max="249" width="1.33203125" customWidth="1"/>
    <col min="250" max="250" width="7.88671875" customWidth="1"/>
    <col min="251" max="251" width="8.33203125" customWidth="1"/>
    <col min="252" max="252" width="54.33203125" customWidth="1"/>
    <col min="253" max="253" width="39.77734375" customWidth="1"/>
    <col min="254" max="255" width="9.33203125" customWidth="1"/>
    <col min="256" max="256" width="15.88671875" customWidth="1"/>
    <col min="257" max="284" width="11.44140625" customWidth="1"/>
    <col min="505" max="505" width="1.33203125" customWidth="1"/>
    <col min="506" max="506" width="7.88671875" customWidth="1"/>
    <col min="507" max="507" width="8.33203125" customWidth="1"/>
    <col min="508" max="508" width="54.33203125" customWidth="1"/>
    <col min="509" max="509" width="39.77734375" customWidth="1"/>
    <col min="510" max="511" width="9.33203125" customWidth="1"/>
    <col min="512" max="512" width="15.88671875" customWidth="1"/>
    <col min="513" max="540" width="11.44140625" customWidth="1"/>
    <col min="761" max="761" width="1.33203125" customWidth="1"/>
    <col min="762" max="762" width="7.88671875" customWidth="1"/>
    <col min="763" max="763" width="8.33203125" customWidth="1"/>
    <col min="764" max="764" width="54.33203125" customWidth="1"/>
    <col min="765" max="765" width="39.77734375" customWidth="1"/>
    <col min="766" max="767" width="9.33203125" customWidth="1"/>
    <col min="768" max="768" width="15.88671875" customWidth="1"/>
    <col min="769" max="796" width="11.44140625" customWidth="1"/>
    <col min="1017" max="1017" width="1.33203125" customWidth="1"/>
    <col min="1018" max="1018" width="7.88671875" customWidth="1"/>
    <col min="1019" max="1019" width="8.33203125" customWidth="1"/>
    <col min="1020" max="1020" width="54.33203125" customWidth="1"/>
    <col min="1021" max="1021" width="39.77734375" customWidth="1"/>
    <col min="1022" max="1023" width="9.33203125" customWidth="1"/>
    <col min="1024" max="1024" width="15.88671875" customWidth="1"/>
    <col min="1025" max="1052" width="11.44140625" customWidth="1"/>
    <col min="1273" max="1273" width="1.33203125" customWidth="1"/>
    <col min="1274" max="1274" width="7.88671875" customWidth="1"/>
    <col min="1275" max="1275" width="8.33203125" customWidth="1"/>
    <col min="1276" max="1276" width="54.33203125" customWidth="1"/>
    <col min="1277" max="1277" width="39.77734375" customWidth="1"/>
    <col min="1278" max="1279" width="9.33203125" customWidth="1"/>
    <col min="1280" max="1280" width="15.88671875" customWidth="1"/>
    <col min="1281" max="1308" width="11.44140625" customWidth="1"/>
    <col min="1529" max="1529" width="1.33203125" customWidth="1"/>
    <col min="1530" max="1530" width="7.88671875" customWidth="1"/>
    <col min="1531" max="1531" width="8.33203125" customWidth="1"/>
    <col min="1532" max="1532" width="54.33203125" customWidth="1"/>
    <col min="1533" max="1533" width="39.77734375" customWidth="1"/>
    <col min="1534" max="1535" width="9.33203125" customWidth="1"/>
    <col min="1536" max="1536" width="15.88671875" customWidth="1"/>
    <col min="1537" max="1564" width="11.44140625" customWidth="1"/>
    <col min="1785" max="1785" width="1.33203125" customWidth="1"/>
    <col min="1786" max="1786" width="7.88671875" customWidth="1"/>
    <col min="1787" max="1787" width="8.33203125" customWidth="1"/>
    <col min="1788" max="1788" width="54.33203125" customWidth="1"/>
    <col min="1789" max="1789" width="39.77734375" customWidth="1"/>
    <col min="1790" max="1791" width="9.33203125" customWidth="1"/>
    <col min="1792" max="1792" width="15.88671875" customWidth="1"/>
    <col min="1793" max="1820" width="11.44140625" customWidth="1"/>
    <col min="2041" max="2041" width="1.33203125" customWidth="1"/>
    <col min="2042" max="2042" width="7.88671875" customWidth="1"/>
    <col min="2043" max="2043" width="8.33203125" customWidth="1"/>
    <col min="2044" max="2044" width="54.33203125" customWidth="1"/>
    <col min="2045" max="2045" width="39.77734375" customWidth="1"/>
    <col min="2046" max="2047" width="9.33203125" customWidth="1"/>
    <col min="2048" max="2048" width="15.88671875" customWidth="1"/>
    <col min="2049" max="2076" width="11.44140625" customWidth="1"/>
    <col min="2297" max="2297" width="1.33203125" customWidth="1"/>
    <col min="2298" max="2298" width="7.88671875" customWidth="1"/>
    <col min="2299" max="2299" width="8.33203125" customWidth="1"/>
    <col min="2300" max="2300" width="54.33203125" customWidth="1"/>
    <col min="2301" max="2301" width="39.77734375" customWidth="1"/>
    <col min="2302" max="2303" width="9.33203125" customWidth="1"/>
    <col min="2304" max="2304" width="15.88671875" customWidth="1"/>
    <col min="2305" max="2332" width="11.44140625" customWidth="1"/>
    <col min="2553" max="2553" width="1.33203125" customWidth="1"/>
    <col min="2554" max="2554" width="7.88671875" customWidth="1"/>
    <col min="2555" max="2555" width="8.33203125" customWidth="1"/>
    <col min="2556" max="2556" width="54.33203125" customWidth="1"/>
    <col min="2557" max="2557" width="39.77734375" customWidth="1"/>
    <col min="2558" max="2559" width="9.33203125" customWidth="1"/>
    <col min="2560" max="2560" width="15.88671875" customWidth="1"/>
    <col min="2561" max="2588" width="11.44140625" customWidth="1"/>
    <col min="2809" max="2809" width="1.33203125" customWidth="1"/>
    <col min="2810" max="2810" width="7.88671875" customWidth="1"/>
    <col min="2811" max="2811" width="8.33203125" customWidth="1"/>
    <col min="2812" max="2812" width="54.33203125" customWidth="1"/>
    <col min="2813" max="2813" width="39.77734375" customWidth="1"/>
    <col min="2814" max="2815" width="9.33203125" customWidth="1"/>
    <col min="2816" max="2816" width="15.88671875" customWidth="1"/>
    <col min="2817" max="2844" width="11.44140625" customWidth="1"/>
    <col min="3065" max="3065" width="1.33203125" customWidth="1"/>
    <col min="3066" max="3066" width="7.88671875" customWidth="1"/>
    <col min="3067" max="3067" width="8.33203125" customWidth="1"/>
    <col min="3068" max="3068" width="54.33203125" customWidth="1"/>
    <col min="3069" max="3069" width="39.77734375" customWidth="1"/>
    <col min="3070" max="3071" width="9.33203125" customWidth="1"/>
    <col min="3072" max="3072" width="15.88671875" customWidth="1"/>
    <col min="3073" max="3100" width="11.44140625" customWidth="1"/>
    <col min="3321" max="3321" width="1.33203125" customWidth="1"/>
    <col min="3322" max="3322" width="7.88671875" customWidth="1"/>
    <col min="3323" max="3323" width="8.33203125" customWidth="1"/>
    <col min="3324" max="3324" width="54.33203125" customWidth="1"/>
    <col min="3325" max="3325" width="39.77734375" customWidth="1"/>
    <col min="3326" max="3327" width="9.33203125" customWidth="1"/>
    <col min="3328" max="3328" width="15.88671875" customWidth="1"/>
    <col min="3329" max="3356" width="11.44140625" customWidth="1"/>
    <col min="3577" max="3577" width="1.33203125" customWidth="1"/>
    <col min="3578" max="3578" width="7.88671875" customWidth="1"/>
    <col min="3579" max="3579" width="8.33203125" customWidth="1"/>
    <col min="3580" max="3580" width="54.33203125" customWidth="1"/>
    <col min="3581" max="3581" width="39.77734375" customWidth="1"/>
    <col min="3582" max="3583" width="9.33203125" customWidth="1"/>
    <col min="3584" max="3584" width="15.88671875" customWidth="1"/>
    <col min="3585" max="3612" width="11.44140625" customWidth="1"/>
    <col min="3833" max="3833" width="1.33203125" customWidth="1"/>
    <col min="3834" max="3834" width="7.88671875" customWidth="1"/>
    <col min="3835" max="3835" width="8.33203125" customWidth="1"/>
    <col min="3836" max="3836" width="54.33203125" customWidth="1"/>
    <col min="3837" max="3837" width="39.77734375" customWidth="1"/>
    <col min="3838" max="3839" width="9.33203125" customWidth="1"/>
    <col min="3840" max="3840" width="15.88671875" customWidth="1"/>
    <col min="3841" max="3868" width="11.44140625" customWidth="1"/>
    <col min="4089" max="4089" width="1.33203125" customWidth="1"/>
    <col min="4090" max="4090" width="7.88671875" customWidth="1"/>
    <col min="4091" max="4091" width="8.33203125" customWidth="1"/>
    <col min="4092" max="4092" width="54.33203125" customWidth="1"/>
    <col min="4093" max="4093" width="39.77734375" customWidth="1"/>
    <col min="4094" max="4095" width="9.33203125" customWidth="1"/>
    <col min="4096" max="4096" width="15.88671875" customWidth="1"/>
    <col min="4097" max="4124" width="11.44140625" customWidth="1"/>
    <col min="4345" max="4345" width="1.33203125" customWidth="1"/>
    <col min="4346" max="4346" width="7.88671875" customWidth="1"/>
    <col min="4347" max="4347" width="8.33203125" customWidth="1"/>
    <col min="4348" max="4348" width="54.33203125" customWidth="1"/>
    <col min="4349" max="4349" width="39.77734375" customWidth="1"/>
    <col min="4350" max="4351" width="9.33203125" customWidth="1"/>
    <col min="4352" max="4352" width="15.88671875" customWidth="1"/>
    <col min="4353" max="4380" width="11.44140625" customWidth="1"/>
    <col min="4601" max="4601" width="1.33203125" customWidth="1"/>
    <col min="4602" max="4602" width="7.88671875" customWidth="1"/>
    <col min="4603" max="4603" width="8.33203125" customWidth="1"/>
    <col min="4604" max="4604" width="54.33203125" customWidth="1"/>
    <col min="4605" max="4605" width="39.77734375" customWidth="1"/>
    <col min="4606" max="4607" width="9.33203125" customWidth="1"/>
    <col min="4608" max="4608" width="15.88671875" customWidth="1"/>
    <col min="4609" max="4636" width="11.44140625" customWidth="1"/>
    <col min="4857" max="4857" width="1.33203125" customWidth="1"/>
    <col min="4858" max="4858" width="7.88671875" customWidth="1"/>
    <col min="4859" max="4859" width="8.33203125" customWidth="1"/>
    <col min="4860" max="4860" width="54.33203125" customWidth="1"/>
    <col min="4861" max="4861" width="39.77734375" customWidth="1"/>
    <col min="4862" max="4863" width="9.33203125" customWidth="1"/>
    <col min="4864" max="4864" width="15.88671875" customWidth="1"/>
    <col min="4865" max="4892" width="11.44140625" customWidth="1"/>
    <col min="5113" max="5113" width="1.33203125" customWidth="1"/>
    <col min="5114" max="5114" width="7.88671875" customWidth="1"/>
    <col min="5115" max="5115" width="8.33203125" customWidth="1"/>
    <col min="5116" max="5116" width="54.33203125" customWidth="1"/>
    <col min="5117" max="5117" width="39.77734375" customWidth="1"/>
    <col min="5118" max="5119" width="9.33203125" customWidth="1"/>
    <col min="5120" max="5120" width="15.88671875" customWidth="1"/>
    <col min="5121" max="5148" width="11.44140625" customWidth="1"/>
    <col min="5369" max="5369" width="1.33203125" customWidth="1"/>
    <col min="5370" max="5370" width="7.88671875" customWidth="1"/>
    <col min="5371" max="5371" width="8.33203125" customWidth="1"/>
    <col min="5372" max="5372" width="54.33203125" customWidth="1"/>
    <col min="5373" max="5373" width="39.77734375" customWidth="1"/>
    <col min="5374" max="5375" width="9.33203125" customWidth="1"/>
    <col min="5376" max="5376" width="15.88671875" customWidth="1"/>
    <col min="5377" max="5404" width="11.44140625" customWidth="1"/>
    <col min="5625" max="5625" width="1.33203125" customWidth="1"/>
    <col min="5626" max="5626" width="7.88671875" customWidth="1"/>
    <col min="5627" max="5627" width="8.33203125" customWidth="1"/>
    <col min="5628" max="5628" width="54.33203125" customWidth="1"/>
    <col min="5629" max="5629" width="39.77734375" customWidth="1"/>
    <col min="5630" max="5631" width="9.33203125" customWidth="1"/>
    <col min="5632" max="5632" width="15.88671875" customWidth="1"/>
    <col min="5633" max="5660" width="11.44140625" customWidth="1"/>
    <col min="5881" max="5881" width="1.33203125" customWidth="1"/>
    <col min="5882" max="5882" width="7.88671875" customWidth="1"/>
    <col min="5883" max="5883" width="8.33203125" customWidth="1"/>
    <col min="5884" max="5884" width="54.33203125" customWidth="1"/>
    <col min="5885" max="5885" width="39.77734375" customWidth="1"/>
    <col min="5886" max="5887" width="9.33203125" customWidth="1"/>
    <col min="5888" max="5888" width="15.88671875" customWidth="1"/>
    <col min="5889" max="5916" width="11.44140625" customWidth="1"/>
    <col min="6137" max="6137" width="1.33203125" customWidth="1"/>
    <col min="6138" max="6138" width="7.88671875" customWidth="1"/>
    <col min="6139" max="6139" width="8.33203125" customWidth="1"/>
    <col min="6140" max="6140" width="54.33203125" customWidth="1"/>
    <col min="6141" max="6141" width="39.77734375" customWidth="1"/>
    <col min="6142" max="6143" width="9.33203125" customWidth="1"/>
    <col min="6144" max="6144" width="15.88671875" customWidth="1"/>
    <col min="6145" max="6172" width="11.44140625" customWidth="1"/>
    <col min="6393" max="6393" width="1.33203125" customWidth="1"/>
    <col min="6394" max="6394" width="7.88671875" customWidth="1"/>
    <col min="6395" max="6395" width="8.33203125" customWidth="1"/>
    <col min="6396" max="6396" width="54.33203125" customWidth="1"/>
    <col min="6397" max="6397" width="39.77734375" customWidth="1"/>
    <col min="6398" max="6399" width="9.33203125" customWidth="1"/>
    <col min="6400" max="6400" width="15.88671875" customWidth="1"/>
    <col min="6401" max="6428" width="11.44140625" customWidth="1"/>
    <col min="6649" max="6649" width="1.33203125" customWidth="1"/>
    <col min="6650" max="6650" width="7.88671875" customWidth="1"/>
    <col min="6651" max="6651" width="8.33203125" customWidth="1"/>
    <col min="6652" max="6652" width="54.33203125" customWidth="1"/>
    <col min="6653" max="6653" width="39.77734375" customWidth="1"/>
    <col min="6654" max="6655" width="9.33203125" customWidth="1"/>
    <col min="6656" max="6656" width="15.88671875" customWidth="1"/>
    <col min="6657" max="6684" width="11.44140625" customWidth="1"/>
    <col min="6905" max="6905" width="1.33203125" customWidth="1"/>
    <col min="6906" max="6906" width="7.88671875" customWidth="1"/>
    <col min="6907" max="6907" width="8.33203125" customWidth="1"/>
    <col min="6908" max="6908" width="54.33203125" customWidth="1"/>
    <col min="6909" max="6909" width="39.77734375" customWidth="1"/>
    <col min="6910" max="6911" width="9.33203125" customWidth="1"/>
    <col min="6912" max="6912" width="15.88671875" customWidth="1"/>
    <col min="6913" max="6940" width="11.44140625" customWidth="1"/>
    <col min="7161" max="7161" width="1.33203125" customWidth="1"/>
    <col min="7162" max="7162" width="7.88671875" customWidth="1"/>
    <col min="7163" max="7163" width="8.33203125" customWidth="1"/>
    <col min="7164" max="7164" width="54.33203125" customWidth="1"/>
    <col min="7165" max="7165" width="39.77734375" customWidth="1"/>
    <col min="7166" max="7167" width="9.33203125" customWidth="1"/>
    <col min="7168" max="7168" width="15.88671875" customWidth="1"/>
    <col min="7169" max="7196" width="11.44140625" customWidth="1"/>
    <col min="7417" max="7417" width="1.33203125" customWidth="1"/>
    <col min="7418" max="7418" width="7.88671875" customWidth="1"/>
    <col min="7419" max="7419" width="8.33203125" customWidth="1"/>
    <col min="7420" max="7420" width="54.33203125" customWidth="1"/>
    <col min="7421" max="7421" width="39.77734375" customWidth="1"/>
    <col min="7422" max="7423" width="9.33203125" customWidth="1"/>
    <col min="7424" max="7424" width="15.88671875" customWidth="1"/>
    <col min="7425" max="7452" width="11.44140625" customWidth="1"/>
    <col min="7673" max="7673" width="1.33203125" customWidth="1"/>
    <col min="7674" max="7674" width="7.88671875" customWidth="1"/>
    <col min="7675" max="7675" width="8.33203125" customWidth="1"/>
    <col min="7676" max="7676" width="54.33203125" customWidth="1"/>
    <col min="7677" max="7677" width="39.77734375" customWidth="1"/>
    <col min="7678" max="7679" width="9.33203125" customWidth="1"/>
    <col min="7680" max="7680" width="15.88671875" customWidth="1"/>
    <col min="7681" max="7708" width="11.44140625" customWidth="1"/>
    <col min="7929" max="7929" width="1.33203125" customWidth="1"/>
    <col min="7930" max="7930" width="7.88671875" customWidth="1"/>
    <col min="7931" max="7931" width="8.33203125" customWidth="1"/>
    <col min="7932" max="7932" width="54.33203125" customWidth="1"/>
    <col min="7933" max="7933" width="39.77734375" customWidth="1"/>
    <col min="7934" max="7935" width="9.33203125" customWidth="1"/>
    <col min="7936" max="7936" width="15.88671875" customWidth="1"/>
    <col min="7937" max="7964" width="11.44140625" customWidth="1"/>
    <col min="8185" max="8185" width="1.33203125" customWidth="1"/>
    <col min="8186" max="8186" width="7.88671875" customWidth="1"/>
    <col min="8187" max="8187" width="8.33203125" customWidth="1"/>
    <col min="8188" max="8188" width="54.33203125" customWidth="1"/>
    <col min="8189" max="8189" width="39.77734375" customWidth="1"/>
    <col min="8190" max="8191" width="9.33203125" customWidth="1"/>
    <col min="8192" max="8192" width="15.88671875" customWidth="1"/>
    <col min="8193" max="8220" width="11.44140625" customWidth="1"/>
    <col min="8441" max="8441" width="1.33203125" customWidth="1"/>
    <col min="8442" max="8442" width="7.88671875" customWidth="1"/>
    <col min="8443" max="8443" width="8.33203125" customWidth="1"/>
    <col min="8444" max="8444" width="54.33203125" customWidth="1"/>
    <col min="8445" max="8445" width="39.77734375" customWidth="1"/>
    <col min="8446" max="8447" width="9.33203125" customWidth="1"/>
    <col min="8448" max="8448" width="15.88671875" customWidth="1"/>
    <col min="8449" max="8476" width="11.44140625" customWidth="1"/>
    <col min="8697" max="8697" width="1.33203125" customWidth="1"/>
    <col min="8698" max="8698" width="7.88671875" customWidth="1"/>
    <col min="8699" max="8699" width="8.33203125" customWidth="1"/>
    <col min="8700" max="8700" width="54.33203125" customWidth="1"/>
    <col min="8701" max="8701" width="39.77734375" customWidth="1"/>
    <col min="8702" max="8703" width="9.33203125" customWidth="1"/>
    <col min="8704" max="8704" width="15.88671875" customWidth="1"/>
    <col min="8705" max="8732" width="11.44140625" customWidth="1"/>
    <col min="8953" max="8953" width="1.33203125" customWidth="1"/>
    <col min="8954" max="8954" width="7.88671875" customWidth="1"/>
    <col min="8955" max="8955" width="8.33203125" customWidth="1"/>
    <col min="8956" max="8956" width="54.33203125" customWidth="1"/>
    <col min="8957" max="8957" width="39.77734375" customWidth="1"/>
    <col min="8958" max="8959" width="9.33203125" customWidth="1"/>
    <col min="8960" max="8960" width="15.88671875" customWidth="1"/>
    <col min="8961" max="8988" width="11.44140625" customWidth="1"/>
    <col min="9209" max="9209" width="1.33203125" customWidth="1"/>
    <col min="9210" max="9210" width="7.88671875" customWidth="1"/>
    <col min="9211" max="9211" width="8.33203125" customWidth="1"/>
    <col min="9212" max="9212" width="54.33203125" customWidth="1"/>
    <col min="9213" max="9213" width="39.77734375" customWidth="1"/>
    <col min="9214" max="9215" width="9.33203125" customWidth="1"/>
    <col min="9216" max="9216" width="15.88671875" customWidth="1"/>
    <col min="9217" max="9244" width="11.44140625" customWidth="1"/>
    <col min="9465" max="9465" width="1.33203125" customWidth="1"/>
    <col min="9466" max="9466" width="7.88671875" customWidth="1"/>
    <col min="9467" max="9467" width="8.33203125" customWidth="1"/>
    <col min="9468" max="9468" width="54.33203125" customWidth="1"/>
    <col min="9469" max="9469" width="39.77734375" customWidth="1"/>
    <col min="9470" max="9471" width="9.33203125" customWidth="1"/>
    <col min="9472" max="9472" width="15.88671875" customWidth="1"/>
    <col min="9473" max="9500" width="11.44140625" customWidth="1"/>
    <col min="9721" max="9721" width="1.33203125" customWidth="1"/>
    <col min="9722" max="9722" width="7.88671875" customWidth="1"/>
    <col min="9723" max="9723" width="8.33203125" customWidth="1"/>
    <col min="9724" max="9724" width="54.33203125" customWidth="1"/>
    <col min="9725" max="9725" width="39.77734375" customWidth="1"/>
    <col min="9726" max="9727" width="9.33203125" customWidth="1"/>
    <col min="9728" max="9728" width="15.88671875" customWidth="1"/>
    <col min="9729" max="9756" width="11.44140625" customWidth="1"/>
    <col min="9977" max="9977" width="1.33203125" customWidth="1"/>
    <col min="9978" max="9978" width="7.88671875" customWidth="1"/>
    <col min="9979" max="9979" width="8.33203125" customWidth="1"/>
    <col min="9980" max="9980" width="54.33203125" customWidth="1"/>
    <col min="9981" max="9981" width="39.77734375" customWidth="1"/>
    <col min="9982" max="9983" width="9.33203125" customWidth="1"/>
    <col min="9984" max="9984" width="15.88671875" customWidth="1"/>
    <col min="9985" max="10012" width="11.44140625" customWidth="1"/>
    <col min="10233" max="10233" width="1.33203125" customWidth="1"/>
    <col min="10234" max="10234" width="7.88671875" customWidth="1"/>
    <col min="10235" max="10235" width="8.33203125" customWidth="1"/>
    <col min="10236" max="10236" width="54.33203125" customWidth="1"/>
    <col min="10237" max="10237" width="39.77734375" customWidth="1"/>
    <col min="10238" max="10239" width="9.33203125" customWidth="1"/>
    <col min="10240" max="10240" width="15.88671875" customWidth="1"/>
    <col min="10241" max="10268" width="11.44140625" customWidth="1"/>
    <col min="10489" max="10489" width="1.33203125" customWidth="1"/>
    <col min="10490" max="10490" width="7.88671875" customWidth="1"/>
    <col min="10491" max="10491" width="8.33203125" customWidth="1"/>
    <col min="10492" max="10492" width="54.33203125" customWidth="1"/>
    <col min="10493" max="10493" width="39.77734375" customWidth="1"/>
    <col min="10494" max="10495" width="9.33203125" customWidth="1"/>
    <col min="10496" max="10496" width="15.88671875" customWidth="1"/>
    <col min="10497" max="10524" width="11.44140625" customWidth="1"/>
    <col min="10745" max="10745" width="1.33203125" customWidth="1"/>
    <col min="10746" max="10746" width="7.88671875" customWidth="1"/>
    <col min="10747" max="10747" width="8.33203125" customWidth="1"/>
    <col min="10748" max="10748" width="54.33203125" customWidth="1"/>
    <col min="10749" max="10749" width="39.77734375" customWidth="1"/>
    <col min="10750" max="10751" width="9.33203125" customWidth="1"/>
    <col min="10752" max="10752" width="15.88671875" customWidth="1"/>
    <col min="10753" max="10780" width="11.44140625" customWidth="1"/>
    <col min="11001" max="11001" width="1.33203125" customWidth="1"/>
    <col min="11002" max="11002" width="7.88671875" customWidth="1"/>
    <col min="11003" max="11003" width="8.33203125" customWidth="1"/>
    <col min="11004" max="11004" width="54.33203125" customWidth="1"/>
    <col min="11005" max="11005" width="39.77734375" customWidth="1"/>
    <col min="11006" max="11007" width="9.33203125" customWidth="1"/>
    <col min="11008" max="11008" width="15.88671875" customWidth="1"/>
    <col min="11009" max="11036" width="11.44140625" customWidth="1"/>
    <col min="11257" max="11257" width="1.33203125" customWidth="1"/>
    <col min="11258" max="11258" width="7.88671875" customWidth="1"/>
    <col min="11259" max="11259" width="8.33203125" customWidth="1"/>
    <col min="11260" max="11260" width="54.33203125" customWidth="1"/>
    <col min="11261" max="11261" width="39.77734375" customWidth="1"/>
    <col min="11262" max="11263" width="9.33203125" customWidth="1"/>
    <col min="11264" max="11264" width="15.88671875" customWidth="1"/>
    <col min="11265" max="11292" width="11.44140625" customWidth="1"/>
    <col min="11513" max="11513" width="1.33203125" customWidth="1"/>
    <col min="11514" max="11514" width="7.88671875" customWidth="1"/>
    <col min="11515" max="11515" width="8.33203125" customWidth="1"/>
    <col min="11516" max="11516" width="54.33203125" customWidth="1"/>
    <col min="11517" max="11517" width="39.77734375" customWidth="1"/>
    <col min="11518" max="11519" width="9.33203125" customWidth="1"/>
    <col min="11520" max="11520" width="15.88671875" customWidth="1"/>
    <col min="11521" max="11548" width="11.44140625" customWidth="1"/>
    <col min="11769" max="11769" width="1.33203125" customWidth="1"/>
    <col min="11770" max="11770" width="7.88671875" customWidth="1"/>
    <col min="11771" max="11771" width="8.33203125" customWidth="1"/>
    <col min="11772" max="11772" width="54.33203125" customWidth="1"/>
    <col min="11773" max="11773" width="39.77734375" customWidth="1"/>
    <col min="11774" max="11775" width="9.33203125" customWidth="1"/>
    <col min="11776" max="11776" width="15.88671875" customWidth="1"/>
    <col min="11777" max="11804" width="11.44140625" customWidth="1"/>
    <col min="12025" max="12025" width="1.33203125" customWidth="1"/>
    <col min="12026" max="12026" width="7.88671875" customWidth="1"/>
    <col min="12027" max="12027" width="8.33203125" customWidth="1"/>
    <col min="12028" max="12028" width="54.33203125" customWidth="1"/>
    <col min="12029" max="12029" width="39.77734375" customWidth="1"/>
    <col min="12030" max="12031" width="9.33203125" customWidth="1"/>
    <col min="12032" max="12032" width="15.88671875" customWidth="1"/>
    <col min="12033" max="12060" width="11.44140625" customWidth="1"/>
    <col min="12281" max="12281" width="1.33203125" customWidth="1"/>
    <col min="12282" max="12282" width="7.88671875" customWidth="1"/>
    <col min="12283" max="12283" width="8.33203125" customWidth="1"/>
    <col min="12284" max="12284" width="54.33203125" customWidth="1"/>
    <col min="12285" max="12285" width="39.77734375" customWidth="1"/>
    <col min="12286" max="12287" width="9.33203125" customWidth="1"/>
    <col min="12288" max="12288" width="15.88671875" customWidth="1"/>
    <col min="12289" max="12316" width="11.44140625" customWidth="1"/>
    <col min="12537" max="12537" width="1.33203125" customWidth="1"/>
    <col min="12538" max="12538" width="7.88671875" customWidth="1"/>
    <col min="12539" max="12539" width="8.33203125" customWidth="1"/>
    <col min="12540" max="12540" width="54.33203125" customWidth="1"/>
    <col min="12541" max="12541" width="39.77734375" customWidth="1"/>
    <col min="12542" max="12543" width="9.33203125" customWidth="1"/>
    <col min="12544" max="12544" width="15.88671875" customWidth="1"/>
    <col min="12545" max="12572" width="11.44140625" customWidth="1"/>
    <col min="12793" max="12793" width="1.33203125" customWidth="1"/>
    <col min="12794" max="12794" width="7.88671875" customWidth="1"/>
    <col min="12795" max="12795" width="8.33203125" customWidth="1"/>
    <col min="12796" max="12796" width="54.33203125" customWidth="1"/>
    <col min="12797" max="12797" width="39.77734375" customWidth="1"/>
    <col min="12798" max="12799" width="9.33203125" customWidth="1"/>
    <col min="12800" max="12800" width="15.88671875" customWidth="1"/>
    <col min="12801" max="12828" width="11.44140625" customWidth="1"/>
    <col min="13049" max="13049" width="1.33203125" customWidth="1"/>
    <col min="13050" max="13050" width="7.88671875" customWidth="1"/>
    <col min="13051" max="13051" width="8.33203125" customWidth="1"/>
    <col min="13052" max="13052" width="54.33203125" customWidth="1"/>
    <col min="13053" max="13053" width="39.77734375" customWidth="1"/>
    <col min="13054" max="13055" width="9.33203125" customWidth="1"/>
    <col min="13056" max="13056" width="15.88671875" customWidth="1"/>
    <col min="13057" max="13084" width="11.44140625" customWidth="1"/>
    <col min="13305" max="13305" width="1.33203125" customWidth="1"/>
    <col min="13306" max="13306" width="7.88671875" customWidth="1"/>
    <col min="13307" max="13307" width="8.33203125" customWidth="1"/>
    <col min="13308" max="13308" width="54.33203125" customWidth="1"/>
    <col min="13309" max="13309" width="39.77734375" customWidth="1"/>
    <col min="13310" max="13311" width="9.33203125" customWidth="1"/>
    <col min="13312" max="13312" width="15.88671875" customWidth="1"/>
    <col min="13313" max="13340" width="11.44140625" customWidth="1"/>
    <col min="13561" max="13561" width="1.33203125" customWidth="1"/>
    <col min="13562" max="13562" width="7.88671875" customWidth="1"/>
    <col min="13563" max="13563" width="8.33203125" customWidth="1"/>
    <col min="13564" max="13564" width="54.33203125" customWidth="1"/>
    <col min="13565" max="13565" width="39.77734375" customWidth="1"/>
    <col min="13566" max="13567" width="9.33203125" customWidth="1"/>
    <col min="13568" max="13568" width="15.88671875" customWidth="1"/>
    <col min="13569" max="13596" width="11.44140625" customWidth="1"/>
    <col min="13817" max="13817" width="1.33203125" customWidth="1"/>
    <col min="13818" max="13818" width="7.88671875" customWidth="1"/>
    <col min="13819" max="13819" width="8.33203125" customWidth="1"/>
    <col min="13820" max="13820" width="54.33203125" customWidth="1"/>
    <col min="13821" max="13821" width="39.77734375" customWidth="1"/>
    <col min="13822" max="13823" width="9.33203125" customWidth="1"/>
    <col min="13824" max="13824" width="15.88671875" customWidth="1"/>
    <col min="13825" max="13852" width="11.44140625" customWidth="1"/>
    <col min="14073" max="14073" width="1.33203125" customWidth="1"/>
    <col min="14074" max="14074" width="7.88671875" customWidth="1"/>
    <col min="14075" max="14075" width="8.33203125" customWidth="1"/>
    <col min="14076" max="14076" width="54.33203125" customWidth="1"/>
    <col min="14077" max="14077" width="39.77734375" customWidth="1"/>
    <col min="14078" max="14079" width="9.33203125" customWidth="1"/>
    <col min="14080" max="14080" width="15.88671875" customWidth="1"/>
    <col min="14081" max="14108" width="11.44140625" customWidth="1"/>
    <col min="14329" max="14329" width="1.33203125" customWidth="1"/>
    <col min="14330" max="14330" width="7.88671875" customWidth="1"/>
    <col min="14331" max="14331" width="8.33203125" customWidth="1"/>
    <col min="14332" max="14332" width="54.33203125" customWidth="1"/>
    <col min="14333" max="14333" width="39.77734375" customWidth="1"/>
    <col min="14334" max="14335" width="9.33203125" customWidth="1"/>
    <col min="14336" max="14336" width="15.88671875" customWidth="1"/>
    <col min="14337" max="14364" width="11.44140625" customWidth="1"/>
    <col min="14585" max="14585" width="1.33203125" customWidth="1"/>
    <col min="14586" max="14586" width="7.88671875" customWidth="1"/>
    <col min="14587" max="14587" width="8.33203125" customWidth="1"/>
    <col min="14588" max="14588" width="54.33203125" customWidth="1"/>
    <col min="14589" max="14589" width="39.77734375" customWidth="1"/>
    <col min="14590" max="14591" width="9.33203125" customWidth="1"/>
    <col min="14592" max="14592" width="15.88671875" customWidth="1"/>
    <col min="14593" max="14620" width="11.44140625" customWidth="1"/>
    <col min="14841" max="14841" width="1.33203125" customWidth="1"/>
    <col min="14842" max="14842" width="7.88671875" customWidth="1"/>
    <col min="14843" max="14843" width="8.33203125" customWidth="1"/>
    <col min="14844" max="14844" width="54.33203125" customWidth="1"/>
    <col min="14845" max="14845" width="39.77734375" customWidth="1"/>
    <col min="14846" max="14847" width="9.33203125" customWidth="1"/>
    <col min="14848" max="14848" width="15.88671875" customWidth="1"/>
    <col min="14849" max="14876" width="11.44140625" customWidth="1"/>
    <col min="15097" max="15097" width="1.33203125" customWidth="1"/>
    <col min="15098" max="15098" width="7.88671875" customWidth="1"/>
    <col min="15099" max="15099" width="8.33203125" customWidth="1"/>
    <col min="15100" max="15100" width="54.33203125" customWidth="1"/>
    <col min="15101" max="15101" width="39.77734375" customWidth="1"/>
    <col min="15102" max="15103" width="9.33203125" customWidth="1"/>
    <col min="15104" max="15104" width="15.88671875" customWidth="1"/>
    <col min="15105" max="15132" width="11.44140625" customWidth="1"/>
    <col min="15353" max="15353" width="1.33203125" customWidth="1"/>
    <col min="15354" max="15354" width="7.88671875" customWidth="1"/>
    <col min="15355" max="15355" width="8.33203125" customWidth="1"/>
    <col min="15356" max="15356" width="54.33203125" customWidth="1"/>
    <col min="15357" max="15357" width="39.77734375" customWidth="1"/>
    <col min="15358" max="15359" width="9.33203125" customWidth="1"/>
    <col min="15360" max="15360" width="15.88671875" customWidth="1"/>
    <col min="15361" max="15388" width="11.44140625" customWidth="1"/>
    <col min="15609" max="15609" width="1.33203125" customWidth="1"/>
    <col min="15610" max="15610" width="7.88671875" customWidth="1"/>
    <col min="15611" max="15611" width="8.33203125" customWidth="1"/>
    <col min="15612" max="15612" width="54.33203125" customWidth="1"/>
    <col min="15613" max="15613" width="39.77734375" customWidth="1"/>
    <col min="15614" max="15615" width="9.33203125" customWidth="1"/>
    <col min="15616" max="15616" width="15.88671875" customWidth="1"/>
    <col min="15617" max="15644" width="11.44140625" customWidth="1"/>
    <col min="15865" max="15865" width="1.33203125" customWidth="1"/>
    <col min="15866" max="15866" width="7.88671875" customWidth="1"/>
    <col min="15867" max="15867" width="8.33203125" customWidth="1"/>
    <col min="15868" max="15868" width="54.33203125" customWidth="1"/>
    <col min="15869" max="15869" width="39.77734375" customWidth="1"/>
    <col min="15870" max="15871" width="9.33203125" customWidth="1"/>
    <col min="15872" max="15872" width="15.88671875" customWidth="1"/>
    <col min="15873" max="15900" width="11.44140625" customWidth="1"/>
    <col min="16121" max="16121" width="1.33203125" customWidth="1"/>
    <col min="16122" max="16122" width="7.88671875" customWidth="1"/>
    <col min="16123" max="16123" width="8.33203125" customWidth="1"/>
    <col min="16124" max="16124" width="54.33203125" customWidth="1"/>
    <col min="16125" max="16125" width="39.77734375" customWidth="1"/>
    <col min="16126" max="16127" width="9.33203125" customWidth="1"/>
    <col min="16128" max="16128" width="15.88671875" customWidth="1"/>
    <col min="16129" max="16156" width="11.44140625" customWidth="1"/>
  </cols>
  <sheetData>
    <row r="1" spans="1:45" ht="18.75" customHeight="1" thickBot="1" x14ac:dyDescent="0.3">
      <c r="A1" s="135"/>
      <c r="B1" s="178"/>
      <c r="C1" s="179" t="s">
        <v>337</v>
      </c>
      <c r="D1" s="180"/>
      <c r="E1" s="181"/>
      <c r="F1" s="182"/>
      <c r="G1" s="182"/>
      <c r="H1" s="183"/>
      <c r="I1" s="1008"/>
      <c r="J1" s="1009"/>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Q1" s="1015"/>
      <c r="AR1" s="1015"/>
    </row>
    <row r="2" spans="1:45" ht="32.25" thickBot="1" x14ac:dyDescent="0.25">
      <c r="A2" s="187"/>
      <c r="B2" s="188"/>
      <c r="C2" s="276" t="s">
        <v>112</v>
      </c>
      <c r="D2" s="189" t="s">
        <v>138</v>
      </c>
      <c r="E2" s="877" t="s">
        <v>113</v>
      </c>
      <c r="F2" s="189" t="s">
        <v>139</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M2" s="388"/>
      <c r="AN2" s="388"/>
      <c r="AO2" s="388"/>
      <c r="AP2" s="388"/>
      <c r="AQ2" s="388"/>
      <c r="AR2" s="388"/>
      <c r="AS2" s="388"/>
    </row>
    <row r="3" spans="1:45" x14ac:dyDescent="0.2">
      <c r="A3" s="152"/>
      <c r="B3" s="1029" t="s">
        <v>338</v>
      </c>
      <c r="C3" s="515" t="s">
        <v>339</v>
      </c>
      <c r="D3" s="889" t="s">
        <v>340</v>
      </c>
      <c r="E3" s="889" t="s">
        <v>341</v>
      </c>
      <c r="F3" s="891" t="s">
        <v>75</v>
      </c>
      <c r="G3" s="891">
        <v>2</v>
      </c>
      <c r="H3" s="516">
        <f>'3. BL Demand'!H3+'3. BL Demand'!H4+'3. BL Demand'!H5+'3. BL Demand'!H6+'3. BL Demand'!H30+'3. BL Demand'!H31+'3. BL Demand'!H36+'3. BL Demand'!H37</f>
        <v>122.26906652496589</v>
      </c>
      <c r="I3" s="323">
        <f>'3. BL Demand'!I3+'3. BL Demand'!I4+'3. BL Demand'!I5+'3. BL Demand'!I6+'3. BL Demand'!I30+'3. BL Demand'!I31+'3. BL Demand'!I36+'3. BL Demand'!I37</f>
        <v>121.97935105597672</v>
      </c>
      <c r="J3" s="323">
        <f>'3. BL Demand'!J3+'3. BL Demand'!J4+'3. BL Demand'!J5+'3. BL Demand'!J6+'3. BL Demand'!J30+'3. BL Demand'!J31+'3. BL Demand'!J36+'3. BL Demand'!J37</f>
        <v>121.64430112672018</v>
      </c>
      <c r="K3" s="323">
        <f>'3. BL Demand'!K3+'3. BL Demand'!K4+'3. BL Demand'!K5+'3. BL Demand'!K6+'3. BL Demand'!K30+'3. BL Demand'!K31+'3. BL Demand'!K36+'3. BL Demand'!K37</f>
        <v>121.40872839561345</v>
      </c>
      <c r="L3" s="932">
        <f>'3. BL Demand'!L3+'3. BL Demand'!L4+'3. BL Demand'!L5+'3. BL Demand'!L6+'3. BL Demand'!L30+'3. BL Demand'!L31+'3. BL Demand'!L36+'3. BL Demand'!L37</f>
        <v>121.19424584897993</v>
      </c>
      <c r="M3" s="892">
        <f>'3. BL Demand'!M3+'3. BL Demand'!M4+'3. BL Demand'!M5+'3. BL Demand'!M6+'3. BL Demand'!M30+'3. BL Demand'!M31+'3. BL Demand'!M36+'3. BL Demand'!M37</f>
        <v>121.18525542175327</v>
      </c>
      <c r="N3" s="892">
        <f>'3. BL Demand'!N3+'3. BL Demand'!N4+'3. BL Demand'!N5+'3. BL Demand'!N6+'3. BL Demand'!N30+'3. BL Demand'!N31+'3. BL Demand'!N36+'3. BL Demand'!N37</f>
        <v>121.17707898932422</v>
      </c>
      <c r="O3" s="892">
        <f>'3. BL Demand'!O3+'3. BL Demand'!O4+'3. BL Demand'!O5+'3. BL Demand'!O6+'3. BL Demand'!O30+'3. BL Demand'!O31+'3. BL Demand'!O36+'3. BL Demand'!O37</f>
        <v>121.18030038685336</v>
      </c>
      <c r="P3" s="892">
        <f>'3. BL Demand'!P3+'3. BL Demand'!P4+'3. BL Demand'!P5+'3. BL Demand'!P6+'3. BL Demand'!P30+'3. BL Demand'!P31+'3. BL Demand'!P36+'3. BL Demand'!P37</f>
        <v>121.13719990446569</v>
      </c>
      <c r="Q3" s="892">
        <f>'3. BL Demand'!Q3+'3. BL Demand'!Q4+'3. BL Demand'!Q5+'3. BL Demand'!Q6+'3. BL Demand'!Q30+'3. BL Demand'!Q31+'3. BL Demand'!Q36+'3. BL Demand'!Q37</f>
        <v>121.20287890787114</v>
      </c>
      <c r="R3" s="892">
        <f>'3. BL Demand'!R3+'3. BL Demand'!R4+'3. BL Demand'!R5+'3. BL Demand'!R6+'3. BL Demand'!R30+'3. BL Demand'!R31+'3. BL Demand'!R36+'3. BL Demand'!R37</f>
        <v>121.22079206134012</v>
      </c>
      <c r="S3" s="892">
        <f>'3. BL Demand'!S3+'3. BL Demand'!S4+'3. BL Demand'!S5+'3. BL Demand'!S6+'3. BL Demand'!S30+'3. BL Demand'!S31+'3. BL Demand'!S36+'3. BL Demand'!S37</f>
        <v>121.25244114936211</v>
      </c>
      <c r="T3" s="892">
        <f>'3. BL Demand'!T3+'3. BL Demand'!T4+'3. BL Demand'!T5+'3. BL Demand'!T6+'3. BL Demand'!T30+'3. BL Demand'!T31+'3. BL Demand'!T36+'3. BL Demand'!T37</f>
        <v>121.2467871854351</v>
      </c>
      <c r="U3" s="892">
        <f>'3. BL Demand'!U3+'3. BL Demand'!U4+'3. BL Demand'!U5+'3. BL Demand'!U6+'3. BL Demand'!U30+'3. BL Demand'!U31+'3. BL Demand'!U36+'3. BL Demand'!U37</f>
        <v>121.36084384494396</v>
      </c>
      <c r="V3" s="892">
        <f>'3. BL Demand'!V3+'3. BL Demand'!V4+'3. BL Demand'!V5+'3. BL Demand'!V6+'3. BL Demand'!V30+'3. BL Demand'!V31+'3. BL Demand'!V36+'3. BL Demand'!V37</f>
        <v>121.28919641509353</v>
      </c>
      <c r="W3" s="892">
        <f>'3. BL Demand'!W3+'3. BL Demand'!W4+'3. BL Demand'!W5+'3. BL Demand'!W6+'3. BL Demand'!W30+'3. BL Demand'!W31+'3. BL Demand'!W36+'3. BL Demand'!W37</f>
        <v>121.22429935391516</v>
      </c>
      <c r="X3" s="892">
        <f>'3. BL Demand'!X3+'3. BL Demand'!X4+'3. BL Demand'!X5+'3. BL Demand'!X6+'3. BL Demand'!X30+'3. BL Demand'!X31+'3. BL Demand'!X36+'3. BL Demand'!X37</f>
        <v>121.08076530894769</v>
      </c>
      <c r="Y3" s="892">
        <f>'3. BL Demand'!Y3+'3. BL Demand'!Y4+'3. BL Demand'!Y5+'3. BL Demand'!Y6+'3. BL Demand'!Y30+'3. BL Demand'!Y31+'3. BL Demand'!Y36+'3. BL Demand'!Y37</f>
        <v>121.05773059149071</v>
      </c>
      <c r="Z3" s="892">
        <f>'3. BL Demand'!Z3+'3. BL Demand'!Z4+'3. BL Demand'!Z5+'3. BL Demand'!Z6+'3. BL Demand'!Z30+'3. BL Demand'!Z31+'3. BL Demand'!Z36+'3. BL Demand'!Z37</f>
        <v>120.97000891116969</v>
      </c>
      <c r="AA3" s="892">
        <f>'3. BL Demand'!AA3+'3. BL Demand'!AA4+'3. BL Demand'!AA5+'3. BL Demand'!AA6+'3. BL Demand'!AA30+'3. BL Demand'!AA31+'3. BL Demand'!AA36+'3. BL Demand'!AA37</f>
        <v>120.9604799142794</v>
      </c>
      <c r="AB3" s="892">
        <f>'3. BL Demand'!AB3+'3. BL Demand'!AB4+'3. BL Demand'!AB5+'3. BL Demand'!AB6+'3. BL Demand'!AB30+'3. BL Demand'!AB31+'3. BL Demand'!AB36+'3. BL Demand'!AB37</f>
        <v>120.89910162110857</v>
      </c>
      <c r="AC3" s="892">
        <f>'3. BL Demand'!AC3+'3. BL Demand'!AC4+'3. BL Demand'!AC5+'3. BL Demand'!AC6+'3. BL Demand'!AC30+'3. BL Demand'!AC31+'3. BL Demand'!AC36+'3. BL Demand'!AC37</f>
        <v>120.96404657910197</v>
      </c>
      <c r="AD3" s="892">
        <f>'3. BL Demand'!AD3+'3. BL Demand'!AD4+'3. BL Demand'!AD5+'3. BL Demand'!AD6+'3. BL Demand'!AD30+'3. BL Demand'!AD31+'3. BL Demand'!AD36+'3. BL Demand'!AD37</f>
        <v>120.96397446096861</v>
      </c>
      <c r="AE3" s="892">
        <f>'3. BL Demand'!AE3+'3. BL Demand'!AE4+'3. BL Demand'!AE5+'3. BL Demand'!AE6+'3. BL Demand'!AE30+'3. BL Demand'!AE31+'3. BL Demand'!AE36+'3. BL Demand'!AE37</f>
        <v>120.97091498666245</v>
      </c>
      <c r="AF3" s="892">
        <f>'3. BL Demand'!AF3+'3. BL Demand'!AF4+'3. BL Demand'!AF5+'3. BL Demand'!AF6+'3. BL Demand'!AF30+'3. BL Demand'!AF31+'3. BL Demand'!AF36+'3. BL Demand'!AF37</f>
        <v>120.91873575666975</v>
      </c>
      <c r="AG3" s="892">
        <f>'3. BL Demand'!AG3+'3. BL Demand'!AG4+'3. BL Demand'!AG5+'3. BL Demand'!AG6+'3. BL Demand'!AG30+'3. BL Demand'!AG31+'3. BL Demand'!AG36+'3. BL Demand'!AG37</f>
        <v>120.98918692723103</v>
      </c>
      <c r="AH3" s="892">
        <f>'3. BL Demand'!AH3+'3. BL Demand'!AH4+'3. BL Demand'!AH5+'3. BL Demand'!AH6+'3. BL Demand'!AH30+'3. BL Demand'!AH31+'3. BL Demand'!AH36+'3. BL Demand'!AH37</f>
        <v>121.0069216629837</v>
      </c>
      <c r="AI3" s="892">
        <f>'3. BL Demand'!AI3+'3. BL Demand'!AI4+'3. BL Demand'!AI5+'3. BL Demand'!AI6+'3. BL Demand'!AI30+'3. BL Demand'!AI31+'3. BL Demand'!AI36+'3. BL Demand'!AI37</f>
        <v>121.02634909255008</v>
      </c>
      <c r="AJ3" s="893">
        <f>'3. BL Demand'!AJ3+'3. BL Demand'!AJ4+'3. BL Demand'!AJ5+'3. BL Demand'!AJ6+'3. BL Demand'!AJ30+'3. BL Demand'!AJ31+'3. BL Demand'!AJ36+'3. BL Demand'!AJ37</f>
        <v>120.99317432038016</v>
      </c>
      <c r="AM3" s="714"/>
      <c r="AN3" s="715"/>
      <c r="AO3" s="719"/>
      <c r="AP3" s="391"/>
    </row>
    <row r="4" spans="1:45" x14ac:dyDescent="0.2">
      <c r="A4" s="152"/>
      <c r="B4" s="1030"/>
      <c r="C4" s="517" t="s">
        <v>342</v>
      </c>
      <c r="D4" s="881" t="s">
        <v>343</v>
      </c>
      <c r="E4" s="456" t="s">
        <v>830</v>
      </c>
      <c r="F4" s="724" t="s">
        <v>75</v>
      </c>
      <c r="G4" s="724">
        <v>2</v>
      </c>
      <c r="H4" s="518">
        <f>('2. BL Supply'!H17+'2. BL Supply'!H18)-('2. BL Supply'!H25)</f>
        <v>131.26710000000003</v>
      </c>
      <c r="I4" s="322">
        <f>('2. BL Supply'!I17+'2. BL Supply'!I18)-('2. BL Supply'!I25)</f>
        <v>131.26710000000003</v>
      </c>
      <c r="J4" s="322">
        <f>('2. BL Supply'!J17+'2. BL Supply'!J18)-('2. BL Supply'!J25)</f>
        <v>131.26710000000003</v>
      </c>
      <c r="K4" s="322">
        <f>('2. BL Supply'!K17+'2. BL Supply'!K18)-('2. BL Supply'!K25)</f>
        <v>131.26710000000003</v>
      </c>
      <c r="L4" s="475">
        <f>('2. BL Supply'!L17+'2. BL Supply'!L18)-('2. BL Supply'!L25)</f>
        <v>129.66710000000003</v>
      </c>
      <c r="M4" s="475">
        <f>('2. BL Supply'!M17+'2. BL Supply'!M18)-('2. BL Supply'!M25)</f>
        <v>129.26710000000003</v>
      </c>
      <c r="N4" s="475">
        <f>('2. BL Supply'!N17+'2. BL Supply'!N18)-('2. BL Supply'!N25)</f>
        <v>128.86710000000002</v>
      </c>
      <c r="O4" s="475">
        <f>('2. BL Supply'!O17+'2. BL Supply'!O18)-('2. BL Supply'!O25)</f>
        <v>128.46710000000002</v>
      </c>
      <c r="P4" s="475">
        <f>('2. BL Supply'!P17+'2. BL Supply'!P18)-('2. BL Supply'!P25)</f>
        <v>128.06710000000004</v>
      </c>
      <c r="Q4" s="475">
        <f>('2. BL Supply'!Q17+'2. BL Supply'!Q18)-('2. BL Supply'!Q25)</f>
        <v>91.667100000000033</v>
      </c>
      <c r="R4" s="475">
        <f>('2. BL Supply'!R17+'2. BL Supply'!R18)-('2. BL Supply'!R25)</f>
        <v>91.267100000000028</v>
      </c>
      <c r="S4" s="475">
        <f>('2. BL Supply'!S17+'2. BL Supply'!S18)-('2. BL Supply'!S25)</f>
        <v>90.867100000000022</v>
      </c>
      <c r="T4" s="475">
        <f>('2. BL Supply'!T17+'2. BL Supply'!T18)-('2. BL Supply'!T25)</f>
        <v>90.46710000000003</v>
      </c>
      <c r="U4" s="475">
        <f>('2. BL Supply'!U17+'2. BL Supply'!U18)-('2. BL Supply'!U25)</f>
        <v>90.067100000000025</v>
      </c>
      <c r="V4" s="475">
        <f>('2. BL Supply'!V17+'2. BL Supply'!V18)-('2. BL Supply'!V25)</f>
        <v>89.767100000000028</v>
      </c>
      <c r="W4" s="475">
        <f>('2. BL Supply'!W17+'2. BL Supply'!W18)-('2. BL Supply'!W25)</f>
        <v>89.667100000000033</v>
      </c>
      <c r="X4" s="475">
        <f>('2. BL Supply'!X17+'2. BL Supply'!X18)-('2. BL Supply'!X25)</f>
        <v>89.567100000000025</v>
      </c>
      <c r="Y4" s="475">
        <f>('2. BL Supply'!Y17+'2. BL Supply'!Y18)-('2. BL Supply'!Y25)</f>
        <v>89.46710000000003</v>
      </c>
      <c r="Z4" s="475">
        <f>('2. BL Supply'!Z17+'2. BL Supply'!Z18)-('2. BL Supply'!Z25)</f>
        <v>89.367100000000022</v>
      </c>
      <c r="AA4" s="475">
        <f>('2. BL Supply'!AA17+'2. BL Supply'!AA18)-('2. BL Supply'!AA25)</f>
        <v>89.267100000000028</v>
      </c>
      <c r="AB4" s="475">
        <f>('2. BL Supply'!AB17+'2. BL Supply'!AB18)-('2. BL Supply'!AB25)</f>
        <v>89.167100000000033</v>
      </c>
      <c r="AC4" s="475">
        <f>('2. BL Supply'!AC17+'2. BL Supply'!AC18)-('2. BL Supply'!AC25)</f>
        <v>89.067100000000025</v>
      </c>
      <c r="AD4" s="475">
        <f>('2. BL Supply'!AD17+'2. BL Supply'!AD18)-('2. BL Supply'!AD25)</f>
        <v>88.96710000000003</v>
      </c>
      <c r="AE4" s="475">
        <f>('2. BL Supply'!AE17+'2. BL Supply'!AE18)-('2. BL Supply'!AE25)</f>
        <v>88.867100000000022</v>
      </c>
      <c r="AF4" s="475">
        <f>('2. BL Supply'!AF17+'2. BL Supply'!AF18)-('2. BL Supply'!AF25)</f>
        <v>88.767100000000028</v>
      </c>
      <c r="AG4" s="475">
        <f>('2. BL Supply'!AG17+'2. BL Supply'!AG18)-('2. BL Supply'!AG25)</f>
        <v>88.667100000000033</v>
      </c>
      <c r="AH4" s="475">
        <f>('2. BL Supply'!AH17+'2. BL Supply'!AH18)-('2. BL Supply'!AH25)</f>
        <v>88.567100000000025</v>
      </c>
      <c r="AI4" s="475">
        <f>('2. BL Supply'!AI17+'2. BL Supply'!AI18)-('2. BL Supply'!AI25)</f>
        <v>88.46710000000003</v>
      </c>
      <c r="AJ4" s="725">
        <f>('2. BL Supply'!AJ17+'2. BL Supply'!AJ18)-('2. BL Supply'!AJ25)</f>
        <v>88.367100000000022</v>
      </c>
      <c r="AM4" s="387"/>
      <c r="AO4" s="713"/>
    </row>
    <row r="5" spans="1:45" x14ac:dyDescent="0.2">
      <c r="A5" s="152"/>
      <c r="B5" s="1030"/>
      <c r="C5" s="517" t="s">
        <v>73</v>
      </c>
      <c r="D5" s="881" t="s">
        <v>344</v>
      </c>
      <c r="E5" s="456" t="s">
        <v>345</v>
      </c>
      <c r="F5" s="724" t="s">
        <v>75</v>
      </c>
      <c r="G5" s="724">
        <v>2</v>
      </c>
      <c r="H5" s="518">
        <f>H4+('2. BL Supply'!H4+'2. BL Supply'!H7)-('2. BL Supply'!H10+'2. BL Supply'!H14)</f>
        <v>131.26710000000003</v>
      </c>
      <c r="I5" s="322">
        <f>I4+('2. BL Supply'!I4+'2. BL Supply'!I7)-('2. BL Supply'!I10+'2. BL Supply'!I14)</f>
        <v>131.26710000000003</v>
      </c>
      <c r="J5" s="322">
        <f>J4+('2. BL Supply'!J4+'2. BL Supply'!J7)-('2. BL Supply'!J10+'2. BL Supply'!J14)</f>
        <v>131.26710000000003</v>
      </c>
      <c r="K5" s="322">
        <f>K4+('2. BL Supply'!K4+'2. BL Supply'!K7)-('2. BL Supply'!K10+'2. BL Supply'!K14)</f>
        <v>131.26710000000003</v>
      </c>
      <c r="L5" s="475">
        <f>L4+('2. BL Supply'!L4+'2. BL Supply'!L7)-('2. BL Supply'!L10+'2. BL Supply'!L14)</f>
        <v>129.66710000000003</v>
      </c>
      <c r="M5" s="475">
        <f>M4+('2. BL Supply'!M4+'2. BL Supply'!M7)-('2. BL Supply'!M10+'2. BL Supply'!M14)</f>
        <v>129.26710000000003</v>
      </c>
      <c r="N5" s="475">
        <f>N4+('2. BL Supply'!N4+'2. BL Supply'!N7)-('2. BL Supply'!N10+'2. BL Supply'!N14)</f>
        <v>128.86710000000002</v>
      </c>
      <c r="O5" s="475">
        <f>O4+('2. BL Supply'!O4+'2. BL Supply'!O7)-('2. BL Supply'!O10+'2. BL Supply'!O14)</f>
        <v>128.46710000000002</v>
      </c>
      <c r="P5" s="475">
        <f>P4+('2. BL Supply'!P4+'2. BL Supply'!P7)-('2. BL Supply'!P10+'2. BL Supply'!P14)</f>
        <v>128.06710000000004</v>
      </c>
      <c r="Q5" s="475">
        <f>Q4+('2. BL Supply'!Q4+'2. BL Supply'!Q7)-('2. BL Supply'!Q10+'2. BL Supply'!Q14)</f>
        <v>91.667100000000033</v>
      </c>
      <c r="R5" s="475">
        <f>R4+('2. BL Supply'!R4+'2. BL Supply'!R7)-('2. BL Supply'!R10+'2. BL Supply'!R14)</f>
        <v>91.267100000000028</v>
      </c>
      <c r="S5" s="475">
        <f>S4+('2. BL Supply'!S4+'2. BL Supply'!S7)-('2. BL Supply'!S10+'2. BL Supply'!S14)</f>
        <v>90.867100000000022</v>
      </c>
      <c r="T5" s="475">
        <f>T4+('2. BL Supply'!T4+'2. BL Supply'!T7)-('2. BL Supply'!T10+'2. BL Supply'!T14)</f>
        <v>90.46710000000003</v>
      </c>
      <c r="U5" s="475">
        <f>U4+('2. BL Supply'!U4+'2. BL Supply'!U7)-('2. BL Supply'!U10+'2. BL Supply'!U14)</f>
        <v>90.067100000000025</v>
      </c>
      <c r="V5" s="475">
        <f>V4+('2. BL Supply'!V4+'2. BL Supply'!V7)-('2. BL Supply'!V10+'2. BL Supply'!V14)</f>
        <v>89.767100000000028</v>
      </c>
      <c r="W5" s="475">
        <f>W4+('2. BL Supply'!W4+'2. BL Supply'!W7)-('2. BL Supply'!W10+'2. BL Supply'!W14)</f>
        <v>89.667100000000033</v>
      </c>
      <c r="X5" s="475">
        <f>X4+('2. BL Supply'!X4+'2. BL Supply'!X7)-('2. BL Supply'!X10+'2. BL Supply'!X14)</f>
        <v>89.567100000000025</v>
      </c>
      <c r="Y5" s="475">
        <f>Y4+('2. BL Supply'!Y4+'2. BL Supply'!Y7)-('2. BL Supply'!Y10+'2. BL Supply'!Y14)</f>
        <v>89.46710000000003</v>
      </c>
      <c r="Z5" s="475">
        <f>Z4+('2. BL Supply'!Z4+'2. BL Supply'!Z7)-('2. BL Supply'!Z10+'2. BL Supply'!Z14)</f>
        <v>89.367100000000022</v>
      </c>
      <c r="AA5" s="475">
        <f>AA4+('2. BL Supply'!AA4+'2. BL Supply'!AA7)-('2. BL Supply'!AA10+'2. BL Supply'!AA14)</f>
        <v>89.267100000000028</v>
      </c>
      <c r="AB5" s="475">
        <f>AB4+('2. BL Supply'!AB4+'2. BL Supply'!AB7)-('2. BL Supply'!AB10+'2. BL Supply'!AB14)</f>
        <v>89.167100000000033</v>
      </c>
      <c r="AC5" s="475">
        <f>AC4+('2. BL Supply'!AC4+'2. BL Supply'!AC7)-('2. BL Supply'!AC10+'2. BL Supply'!AC14)</f>
        <v>89.067100000000025</v>
      </c>
      <c r="AD5" s="475">
        <f>AD4+('2. BL Supply'!AD4+'2. BL Supply'!AD7)-('2. BL Supply'!AD10+'2. BL Supply'!AD14)</f>
        <v>88.96710000000003</v>
      </c>
      <c r="AE5" s="475">
        <f>AE4+('2. BL Supply'!AE4+'2. BL Supply'!AE7)-('2. BL Supply'!AE10+'2. BL Supply'!AE14)</f>
        <v>88.867100000000022</v>
      </c>
      <c r="AF5" s="475">
        <f>AF4+('2. BL Supply'!AF4+'2. BL Supply'!AF7)-('2. BL Supply'!AF10+'2. BL Supply'!AF14)</f>
        <v>88.767100000000028</v>
      </c>
      <c r="AG5" s="475">
        <f>AG4+('2. BL Supply'!AG4+'2. BL Supply'!AG7)-('2. BL Supply'!AG10+'2. BL Supply'!AG14)</f>
        <v>88.667100000000033</v>
      </c>
      <c r="AH5" s="475">
        <f>AH4+('2. BL Supply'!AH4+'2. BL Supply'!AH7)-('2. BL Supply'!AH10+'2. BL Supply'!AH14)</f>
        <v>88.567100000000025</v>
      </c>
      <c r="AI5" s="475">
        <f>AI4+('2. BL Supply'!AI4+'2. BL Supply'!AI7)-('2. BL Supply'!AI10+'2. BL Supply'!AI14)</f>
        <v>88.46710000000003</v>
      </c>
      <c r="AJ5" s="725">
        <f>AJ4+('2. BL Supply'!AJ4+'2. BL Supply'!AJ7)-('2. BL Supply'!AJ10+'2. BL Supply'!AJ14)</f>
        <v>88.367100000000022</v>
      </c>
      <c r="AO5" s="713"/>
    </row>
    <row r="6" spans="1:45" x14ac:dyDescent="0.2">
      <c r="A6" s="152"/>
      <c r="B6" s="1030"/>
      <c r="C6" s="457" t="s">
        <v>346</v>
      </c>
      <c r="D6" s="894" t="s">
        <v>347</v>
      </c>
      <c r="E6" s="709" t="s">
        <v>124</v>
      </c>
      <c r="F6" s="710" t="s">
        <v>75</v>
      </c>
      <c r="G6" s="710">
        <v>2</v>
      </c>
      <c r="H6" s="518">
        <v>0</v>
      </c>
      <c r="I6" s="322">
        <v>0.24775259834693369</v>
      </c>
      <c r="J6" s="322">
        <v>0.48498559781244394</v>
      </c>
      <c r="K6" s="322">
        <v>0.70850173172817876</v>
      </c>
      <c r="L6" s="455">
        <v>0.9664059662610438</v>
      </c>
      <c r="M6" s="455">
        <v>1.161987330138613</v>
      </c>
      <c r="N6" s="455">
        <v>1.3439420599727994</v>
      </c>
      <c r="O6" s="455">
        <v>1.649750311990789</v>
      </c>
      <c r="P6" s="455">
        <v>1.8938296515105544</v>
      </c>
      <c r="Q6" s="455">
        <v>1.9158959319230415</v>
      </c>
      <c r="R6" s="455">
        <v>2.1403880066914653</v>
      </c>
      <c r="S6" s="455">
        <v>2.4167689816145419</v>
      </c>
      <c r="T6" s="455">
        <v>2.6474754665093054</v>
      </c>
      <c r="U6" s="455">
        <v>2.9631130537387267</v>
      </c>
      <c r="V6" s="455">
        <v>3.1277839999054597</v>
      </c>
      <c r="W6" s="455">
        <v>3.1257916602356293</v>
      </c>
      <c r="X6" s="455">
        <v>3.2321958467656149</v>
      </c>
      <c r="Y6" s="455">
        <v>3.3224104365738927</v>
      </c>
      <c r="Z6" s="455">
        <v>3.2829518499232355</v>
      </c>
      <c r="AA6" s="455">
        <v>3.3922535184000306</v>
      </c>
      <c r="AB6" s="455">
        <v>3.4103732750508828</v>
      </c>
      <c r="AC6" s="455">
        <v>3.5045196869667437</v>
      </c>
      <c r="AD6" s="455">
        <v>3.6565156862298709</v>
      </c>
      <c r="AE6" s="455">
        <v>3.6711160150684621</v>
      </c>
      <c r="AF6" s="455">
        <v>3.7877399570254564</v>
      </c>
      <c r="AG6" s="455">
        <v>4.0261627822215917</v>
      </c>
      <c r="AH6" s="455">
        <v>4.2499652162340293</v>
      </c>
      <c r="AI6" s="455">
        <v>4.5034508014250427</v>
      </c>
      <c r="AJ6" s="479">
        <v>4.8624364219515321</v>
      </c>
      <c r="AM6" s="714"/>
      <c r="AN6" s="715"/>
      <c r="AO6" s="716"/>
      <c r="AP6" s="717"/>
    </row>
    <row r="7" spans="1:45" x14ac:dyDescent="0.2">
      <c r="A7" s="152"/>
      <c r="B7" s="1030"/>
      <c r="C7" s="457" t="s">
        <v>348</v>
      </c>
      <c r="D7" s="894" t="s">
        <v>349</v>
      </c>
      <c r="E7" s="709" t="s">
        <v>124</v>
      </c>
      <c r="F7" s="710" t="s">
        <v>75</v>
      </c>
      <c r="G7" s="710">
        <v>2</v>
      </c>
      <c r="H7" s="518">
        <v>4.4322343068369161</v>
      </c>
      <c r="I7" s="322">
        <v>4.2288273718784177</v>
      </c>
      <c r="J7" s="322">
        <v>3.996755858203322</v>
      </c>
      <c r="K7" s="322">
        <v>3.8487319251972743</v>
      </c>
      <c r="L7" s="455">
        <v>3.7979702054452504</v>
      </c>
      <c r="M7" s="455">
        <v>3.6526684880999269</v>
      </c>
      <c r="N7" s="455">
        <v>3.5208690884834413</v>
      </c>
      <c r="O7" s="455">
        <v>3.7091834646094854</v>
      </c>
      <c r="P7" s="455">
        <v>3.6482657588120384</v>
      </c>
      <c r="Q7" s="455">
        <v>2.840484775512583</v>
      </c>
      <c r="R7" s="455">
        <v>2.8718525848704348</v>
      </c>
      <c r="S7" s="455">
        <v>3.0129815721950157</v>
      </c>
      <c r="T7" s="455">
        <v>3.0031154650612799</v>
      </c>
      <c r="U7" s="455">
        <v>3.1804570876548106</v>
      </c>
      <c r="V7" s="455">
        <v>3.3253757168168052</v>
      </c>
      <c r="W7" s="455">
        <v>3.2620587200272411</v>
      </c>
      <c r="X7" s="455">
        <v>3.3419996680885511</v>
      </c>
      <c r="Y7" s="455">
        <v>3.2770335273283258</v>
      </c>
      <c r="Z7" s="455">
        <v>3.3661076790539592</v>
      </c>
      <c r="AA7" s="455">
        <v>3.3388929500539479</v>
      </c>
      <c r="AB7" s="455">
        <v>3.3703921248342845</v>
      </c>
      <c r="AC7" s="455">
        <v>3.5033374221286953</v>
      </c>
      <c r="AD7" s="455">
        <v>3.6336986827033941</v>
      </c>
      <c r="AE7" s="455">
        <v>3.6186241569871931</v>
      </c>
      <c r="AF7" s="455">
        <v>3.6882697022190012</v>
      </c>
      <c r="AG7" s="455">
        <v>3.7834987654779741</v>
      </c>
      <c r="AH7" s="455">
        <v>3.8788063500477126</v>
      </c>
      <c r="AI7" s="455">
        <v>4.0862962307516923</v>
      </c>
      <c r="AJ7" s="479">
        <v>4.3154601523742606</v>
      </c>
      <c r="AM7" s="714"/>
      <c r="AN7" s="715"/>
      <c r="AO7" s="716"/>
      <c r="AP7" s="717"/>
    </row>
    <row r="8" spans="1:45" x14ac:dyDescent="0.2">
      <c r="A8" s="152"/>
      <c r="B8" s="1030"/>
      <c r="C8" s="517" t="s">
        <v>96</v>
      </c>
      <c r="D8" s="881" t="s">
        <v>350</v>
      </c>
      <c r="E8" s="456" t="s">
        <v>351</v>
      </c>
      <c r="F8" s="724" t="s">
        <v>75</v>
      </c>
      <c r="G8" s="724">
        <v>2</v>
      </c>
      <c r="H8" s="518">
        <f>H6+H7</f>
        <v>4.4322343068369161</v>
      </c>
      <c r="I8" s="322">
        <f>I6+I7</f>
        <v>4.4765799702253517</v>
      </c>
      <c r="J8" s="322">
        <f>J6+J7</f>
        <v>4.481741456015766</v>
      </c>
      <c r="K8" s="322">
        <f>K6+K7</f>
        <v>4.5572336569254528</v>
      </c>
      <c r="L8" s="475">
        <f t="shared" ref="L8:AJ8" si="0">L6+L7</f>
        <v>4.764376171706294</v>
      </c>
      <c r="M8" s="475">
        <f t="shared" si="0"/>
        <v>4.8146558182385402</v>
      </c>
      <c r="N8" s="475">
        <f t="shared" si="0"/>
        <v>4.8648111484562406</v>
      </c>
      <c r="O8" s="475">
        <f t="shared" si="0"/>
        <v>5.3589337766002743</v>
      </c>
      <c r="P8" s="475">
        <f t="shared" si="0"/>
        <v>5.5420954103225926</v>
      </c>
      <c r="Q8" s="475">
        <f t="shared" si="0"/>
        <v>4.7563807074356248</v>
      </c>
      <c r="R8" s="475">
        <f t="shared" si="0"/>
        <v>5.0122405915619002</v>
      </c>
      <c r="S8" s="475">
        <f t="shared" si="0"/>
        <v>5.4297505538095576</v>
      </c>
      <c r="T8" s="475">
        <f t="shared" si="0"/>
        <v>5.6505909315705853</v>
      </c>
      <c r="U8" s="475">
        <f t="shared" si="0"/>
        <v>6.1435701413935373</v>
      </c>
      <c r="V8" s="475">
        <f t="shared" si="0"/>
        <v>6.453159716722265</v>
      </c>
      <c r="W8" s="475">
        <f t="shared" si="0"/>
        <v>6.3878503802628703</v>
      </c>
      <c r="X8" s="475">
        <f t="shared" si="0"/>
        <v>6.574195514854166</v>
      </c>
      <c r="Y8" s="475">
        <f t="shared" si="0"/>
        <v>6.5994439639022184</v>
      </c>
      <c r="Z8" s="475">
        <f t="shared" si="0"/>
        <v>6.6490595289771948</v>
      </c>
      <c r="AA8" s="475">
        <f t="shared" si="0"/>
        <v>6.7311464684539786</v>
      </c>
      <c r="AB8" s="475">
        <f t="shared" si="0"/>
        <v>6.7807653998851674</v>
      </c>
      <c r="AC8" s="475">
        <f t="shared" si="0"/>
        <v>7.0078571090954389</v>
      </c>
      <c r="AD8" s="475">
        <f t="shared" si="0"/>
        <v>7.290214368933265</v>
      </c>
      <c r="AE8" s="475">
        <f t="shared" si="0"/>
        <v>7.2897401720556552</v>
      </c>
      <c r="AF8" s="475">
        <f t="shared" si="0"/>
        <v>7.4760096592444576</v>
      </c>
      <c r="AG8" s="475">
        <f t="shared" si="0"/>
        <v>7.8096615476995659</v>
      </c>
      <c r="AH8" s="475">
        <f t="shared" si="0"/>
        <v>8.1287715662817419</v>
      </c>
      <c r="AI8" s="475">
        <f t="shared" si="0"/>
        <v>8.5897470321767351</v>
      </c>
      <c r="AJ8" s="725">
        <f t="shared" si="0"/>
        <v>9.1778965743257928</v>
      </c>
    </row>
    <row r="9" spans="1:45" x14ac:dyDescent="0.2">
      <c r="A9" s="152"/>
      <c r="B9" s="1030"/>
      <c r="C9" s="517" t="s">
        <v>99</v>
      </c>
      <c r="D9" s="881" t="s">
        <v>352</v>
      </c>
      <c r="E9" s="456" t="s">
        <v>353</v>
      </c>
      <c r="F9" s="724" t="s">
        <v>75</v>
      </c>
      <c r="G9" s="724">
        <v>2</v>
      </c>
      <c r="H9" s="518">
        <f>H5-H3</f>
        <v>8.9980334750341342</v>
      </c>
      <c r="I9" s="322">
        <f t="shared" ref="I9:P9" si="1">I5-I3</f>
        <v>9.2877489440233063</v>
      </c>
      <c r="J9" s="322">
        <f t="shared" si="1"/>
        <v>9.622798873279848</v>
      </c>
      <c r="K9" s="322">
        <f t="shared" si="1"/>
        <v>9.8583716043865763</v>
      </c>
      <c r="L9" s="475">
        <f t="shared" si="1"/>
        <v>8.4728541510201012</v>
      </c>
      <c r="M9" s="475">
        <f t="shared" si="1"/>
        <v>8.0818445782467592</v>
      </c>
      <c r="N9" s="475">
        <f t="shared" si="1"/>
        <v>7.6900210106758067</v>
      </c>
      <c r="O9" s="475">
        <f t="shared" si="1"/>
        <v>7.2867996131466555</v>
      </c>
      <c r="P9" s="475">
        <f t="shared" si="1"/>
        <v>6.9299000955343502</v>
      </c>
      <c r="Q9" s="475">
        <f>'4. BL SDB'!Q5-'4. BL SDB'!Q3</f>
        <v>-29.535778907871105</v>
      </c>
      <c r="R9" s="475">
        <f>'4. BL SDB'!R5-'4. BL SDB'!R3</f>
        <v>-29.953692061340092</v>
      </c>
      <c r="S9" s="475">
        <f>'4. BL SDB'!S5-'4. BL SDB'!S3</f>
        <v>-30.385341149362091</v>
      </c>
      <c r="T9" s="475">
        <f>'4. BL SDB'!T5-'4. BL SDB'!T3</f>
        <v>-30.779687185435066</v>
      </c>
      <c r="U9" s="475">
        <f>'4. BL SDB'!U5-'4. BL SDB'!U3</f>
        <v>-31.293743844943933</v>
      </c>
      <c r="V9" s="475">
        <f>'4. BL SDB'!V5-'4. BL SDB'!V3</f>
        <v>-31.5220964150935</v>
      </c>
      <c r="W9" s="475">
        <f>'4. BL SDB'!W5-'4. BL SDB'!W3</f>
        <v>-31.557199353915124</v>
      </c>
      <c r="X9" s="475">
        <f>'4. BL SDB'!X5-'4. BL SDB'!X3</f>
        <v>-31.513665308947665</v>
      </c>
      <c r="Y9" s="475">
        <f>'4. BL SDB'!Y5-'4. BL SDB'!Y3</f>
        <v>-31.59063059149068</v>
      </c>
      <c r="Z9" s="475">
        <f>'4. BL SDB'!Z5-'4. BL SDB'!Z3</f>
        <v>-31.602908911169663</v>
      </c>
      <c r="AA9" s="475">
        <f>'4. BL SDB'!AA5-'4. BL SDB'!AA3</f>
        <v>-31.693379914279376</v>
      </c>
      <c r="AB9" s="475">
        <f>'4. BL SDB'!AB5-'4. BL SDB'!AB3</f>
        <v>-31.732001621108537</v>
      </c>
      <c r="AC9" s="475">
        <f>'4. BL SDB'!AC5-'4. BL SDB'!AC3</f>
        <v>-31.89694657910195</v>
      </c>
      <c r="AD9" s="475">
        <f>'4. BL SDB'!AD5-'4. BL SDB'!AD3</f>
        <v>-31.996874460968584</v>
      </c>
      <c r="AE9" s="475">
        <f>'4. BL SDB'!AE5-'4. BL SDB'!AE3</f>
        <v>-32.103814986662428</v>
      </c>
      <c r="AF9" s="475">
        <f>'4. BL SDB'!AF5-'4. BL SDB'!AF3</f>
        <v>-32.15163575666972</v>
      </c>
      <c r="AG9" s="475">
        <f>'4. BL SDB'!AG5-'4. BL SDB'!AG3</f>
        <v>-32.322086927230998</v>
      </c>
      <c r="AH9" s="475">
        <f>'4. BL SDB'!AH5-'4. BL SDB'!AH3</f>
        <v>-32.439821662983675</v>
      </c>
      <c r="AI9" s="475">
        <f>'4. BL SDB'!AI5-'4. BL SDB'!AI3</f>
        <v>-32.559249092550047</v>
      </c>
      <c r="AJ9" s="725">
        <f>'4. BL SDB'!AJ5-'4. BL SDB'!AJ3</f>
        <v>-32.626074320380141</v>
      </c>
    </row>
    <row r="10" spans="1:45" ht="15.75" thickBot="1" x14ac:dyDescent="0.25">
      <c r="A10" s="152"/>
      <c r="B10" s="1031"/>
      <c r="C10" s="528" t="s">
        <v>354</v>
      </c>
      <c r="D10" s="933" t="s">
        <v>355</v>
      </c>
      <c r="E10" s="934" t="s">
        <v>356</v>
      </c>
      <c r="F10" s="530" t="s">
        <v>75</v>
      </c>
      <c r="G10" s="530">
        <v>2</v>
      </c>
      <c r="H10" s="522">
        <f>H9-H8</f>
        <v>4.5657991681972181</v>
      </c>
      <c r="I10" s="281">
        <f>I9-I8</f>
        <v>4.8111689737979546</v>
      </c>
      <c r="J10" s="281">
        <f>J9-J8</f>
        <v>5.1410574172640819</v>
      </c>
      <c r="K10" s="281">
        <f>K9-K8</f>
        <v>5.3011379474611235</v>
      </c>
      <c r="L10" s="481">
        <f>L9-L8</f>
        <v>3.7084779793138072</v>
      </c>
      <c r="M10" s="481">
        <f t="shared" ref="M10:AJ10" si="2">M9-M8</f>
        <v>3.267188760008219</v>
      </c>
      <c r="N10" s="481">
        <f t="shared" si="2"/>
        <v>2.825209862219566</v>
      </c>
      <c r="O10" s="481">
        <f t="shared" si="2"/>
        <v>1.9278658365463812</v>
      </c>
      <c r="P10" s="481">
        <f t="shared" si="2"/>
        <v>1.3878046852117576</v>
      </c>
      <c r="Q10" s="481">
        <f t="shared" si="2"/>
        <v>-34.29215961530673</v>
      </c>
      <c r="R10" s="481">
        <f t="shared" si="2"/>
        <v>-34.965932652901991</v>
      </c>
      <c r="S10" s="481">
        <f t="shared" si="2"/>
        <v>-35.815091703171646</v>
      </c>
      <c r="T10" s="481">
        <f t="shared" si="2"/>
        <v>-36.430278117005649</v>
      </c>
      <c r="U10" s="481">
        <f t="shared" si="2"/>
        <v>-37.437313986337472</v>
      </c>
      <c r="V10" s="481">
        <f t="shared" si="2"/>
        <v>-37.975256131815769</v>
      </c>
      <c r="W10" s="481">
        <f t="shared" si="2"/>
        <v>-37.945049734177992</v>
      </c>
      <c r="X10" s="481">
        <f t="shared" si="2"/>
        <v>-38.087860823801833</v>
      </c>
      <c r="Y10" s="481">
        <f t="shared" si="2"/>
        <v>-38.190074555392897</v>
      </c>
      <c r="Z10" s="481">
        <f t="shared" si="2"/>
        <v>-38.251968440146861</v>
      </c>
      <c r="AA10" s="481">
        <f t="shared" si="2"/>
        <v>-38.424526382733355</v>
      </c>
      <c r="AB10" s="481">
        <f t="shared" si="2"/>
        <v>-38.512767020993707</v>
      </c>
      <c r="AC10" s="481">
        <f t="shared" si="2"/>
        <v>-38.90480368819739</v>
      </c>
      <c r="AD10" s="481">
        <f t="shared" si="2"/>
        <v>-39.287088829901847</v>
      </c>
      <c r="AE10" s="481">
        <f t="shared" si="2"/>
        <v>-39.393555158718087</v>
      </c>
      <c r="AF10" s="481">
        <f t="shared" si="2"/>
        <v>-39.627645415914174</v>
      </c>
      <c r="AG10" s="481">
        <f t="shared" si="2"/>
        <v>-40.131748474930561</v>
      </c>
      <c r="AH10" s="481">
        <f t="shared" si="2"/>
        <v>-40.568593229265417</v>
      </c>
      <c r="AI10" s="481">
        <f t="shared" si="2"/>
        <v>-41.148996124726779</v>
      </c>
      <c r="AJ10" s="476">
        <f t="shared" si="2"/>
        <v>-41.803970894705934</v>
      </c>
    </row>
    <row r="11" spans="1:45" ht="15.75" x14ac:dyDescent="0.25">
      <c r="A11" s="172"/>
      <c r="B11" s="196"/>
      <c r="C11" s="174"/>
      <c r="D11" s="197"/>
      <c r="E11" s="198"/>
      <c r="F11" s="197"/>
      <c r="G11" s="197"/>
      <c r="H11" s="199"/>
      <c r="I11" s="200"/>
      <c r="J11" s="201"/>
      <c r="K11" s="174"/>
      <c r="L11" s="201"/>
      <c r="M11" s="20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5" ht="15.75" x14ac:dyDescent="0.25">
      <c r="A12" s="172"/>
      <c r="B12" s="196"/>
      <c r="C12" s="174"/>
      <c r="D12" s="174"/>
      <c r="E12" s="203"/>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5" ht="15.75" x14ac:dyDescent="0.25">
      <c r="A13" s="172"/>
      <c r="B13" s="196"/>
      <c r="C13" s="197"/>
      <c r="D13" s="157" t="str">
        <f>'TITLE PAGE'!B9</f>
        <v>Company:</v>
      </c>
      <c r="E13" s="316" t="str">
        <f>'TITLE PAGE'!D9</f>
        <v>Severn Trent Water</v>
      </c>
      <c r="F13" s="197"/>
      <c r="G13" s="197"/>
      <c r="H13" s="197"/>
      <c r="I13" s="197"/>
      <c r="J13" s="197"/>
      <c r="K13" s="174"/>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5" ht="15.75" x14ac:dyDescent="0.25">
      <c r="A14" s="172"/>
      <c r="B14" s="196"/>
      <c r="C14" s="197"/>
      <c r="D14" s="161" t="str">
        <f>'TITLE PAGE'!B10</f>
        <v>Resource Zone Name:</v>
      </c>
      <c r="E14" s="317" t="str">
        <f>'TITLE PAGE'!D10</f>
        <v>North Staffordshire</v>
      </c>
      <c r="F14" s="197"/>
      <c r="G14" s="197"/>
      <c r="H14" s="197"/>
      <c r="I14" s="197"/>
      <c r="J14" s="197"/>
      <c r="K14" s="174"/>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5" x14ac:dyDescent="0.2">
      <c r="A15" s="172"/>
      <c r="B15" s="204"/>
      <c r="C15" s="197"/>
      <c r="D15" s="161" t="str">
        <f>'TITLE PAGE'!B11</f>
        <v>Resource Zone Number:</v>
      </c>
      <c r="E15" s="318">
        <f>'TITLE PAGE'!D11</f>
        <v>7</v>
      </c>
      <c r="F15" s="197"/>
      <c r="G15" s="197"/>
      <c r="H15" s="197"/>
      <c r="I15" s="197"/>
      <c r="J15" s="197"/>
      <c r="K15" s="174"/>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5" ht="15.75" x14ac:dyDescent="0.25">
      <c r="A16" s="172"/>
      <c r="B16" s="196"/>
      <c r="C16" s="197"/>
      <c r="D16" s="161" t="str">
        <f>'TITLE PAGE'!B12</f>
        <v xml:space="preserve">Planning Scenario Name:                                                                     </v>
      </c>
      <c r="E16" s="317" t="str">
        <f>'TITLE PAGE'!D12</f>
        <v>Dry Year Annual Average</v>
      </c>
      <c r="F16" s="197"/>
      <c r="G16" s="197"/>
      <c r="H16" s="197"/>
      <c r="I16" s="197"/>
      <c r="J16" s="197"/>
      <c r="K16" s="174"/>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196"/>
      <c r="C17" s="197"/>
      <c r="D17" s="168" t="str">
        <f>'TITLE PAGE'!B13</f>
        <v xml:space="preserve">Chosen Level of Service:  </v>
      </c>
      <c r="E17" s="205" t="str">
        <f>'TITLE PAGE'!D13</f>
        <v>No more than 3 in 100 Temporary Use Bans</v>
      </c>
      <c r="F17" s="197"/>
      <c r="G17" s="197"/>
      <c r="H17" s="197"/>
      <c r="I17" s="197"/>
      <c r="J17" s="197"/>
      <c r="K17" s="174"/>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196"/>
      <c r="C18" s="197"/>
      <c r="D18" s="197"/>
      <c r="E18" s="206"/>
      <c r="F18" s="197"/>
      <c r="G18" s="197"/>
      <c r="H18" s="197"/>
      <c r="I18" s="197"/>
      <c r="J18" s="197"/>
      <c r="K18" s="174"/>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196"/>
      <c r="C19" s="197"/>
      <c r="D19" s="197"/>
      <c r="E19" s="227"/>
      <c r="F19" s="197"/>
      <c r="G19" s="197"/>
      <c r="H19" s="197"/>
      <c r="I19" s="197"/>
      <c r="J19" s="197"/>
      <c r="K19" s="174"/>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196"/>
      <c r="C20" s="197"/>
      <c r="D20" s="176"/>
      <c r="E20" s="227"/>
      <c r="F20" s="197"/>
      <c r="G20" s="197"/>
      <c r="H20" s="197"/>
      <c r="I20" s="197"/>
      <c r="J20" s="197"/>
      <c r="K20" s="174"/>
      <c r="L20" s="197"/>
      <c r="M20" s="197"/>
      <c r="N20" s="197"/>
      <c r="O20" s="197"/>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196"/>
      <c r="C21" s="197"/>
      <c r="D21" s="197"/>
      <c r="E21" s="227"/>
      <c r="F21" s="197"/>
      <c r="G21" s="197"/>
      <c r="H21" s="197"/>
      <c r="I21" s="197"/>
      <c r="J21" s="197"/>
      <c r="K21" s="174"/>
      <c r="L21" s="197"/>
      <c r="M21" s="197"/>
      <c r="N21" s="197"/>
      <c r="O21" s="197"/>
      <c r="P21" s="174"/>
      <c r="Q21" s="174"/>
      <c r="R21" s="174"/>
      <c r="S21" s="174"/>
      <c r="T21" s="174"/>
      <c r="U21" s="174"/>
      <c r="V21" s="174"/>
      <c r="W21" s="174"/>
      <c r="X21" s="174"/>
      <c r="Y21" s="174"/>
      <c r="Z21" s="174"/>
      <c r="AA21" s="174"/>
      <c r="AB21" s="174"/>
      <c r="AC21" s="174"/>
      <c r="AD21" s="174"/>
      <c r="AE21" s="174"/>
      <c r="AF21" s="174"/>
      <c r="AG21" s="174"/>
      <c r="AH21" s="174"/>
      <c r="AI21" s="174"/>
      <c r="AJ21" s="174"/>
    </row>
  </sheetData>
  <sheetProtection algorithmName="SHA-512" hashValue="6Vb5P5cXZFanLbIajOxACDOVKc7CSpwB4nAwsRgm39AIFX4BrjaqM2+Qrbt7uZSTU/+7gX5iu/QPtu/SobREyQ==" saltValue="ETRNcRnZnX6MwknRRXcpnQ==" spinCount="100000" sheet="1" objects="1" scenarios="1" selectLockedCells="1" selectUnlockedCells="1"/>
  <mergeCells count="3">
    <mergeCell ref="I1:J1"/>
    <mergeCell ref="B3:B10"/>
    <mergeCell ref="AQ1:AR1"/>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401"/>
  <sheetViews>
    <sheetView zoomScale="80" zoomScaleNormal="80" workbookViewId="0"/>
  </sheetViews>
  <sheetFormatPr defaultColWidth="8.88671875" defaultRowHeight="15" x14ac:dyDescent="0.2"/>
  <cols>
    <col min="1" max="2" width="8.77734375" style="546" customWidth="1"/>
    <col min="3" max="3" width="75" style="546" bestFit="1" customWidth="1"/>
    <col min="4" max="4" width="8.77734375" style="546" customWidth="1"/>
    <col min="5" max="5" width="16.21875" style="546" bestFit="1" customWidth="1"/>
    <col min="6" max="20" width="8.77734375" style="546" customWidth="1"/>
    <col min="21" max="21" width="19.109375" style="546" hidden="1" customWidth="1"/>
    <col min="22" max="23" width="8.77734375" style="546" hidden="1" customWidth="1"/>
    <col min="24" max="24" width="11.33203125" style="546" hidden="1" customWidth="1"/>
    <col min="25" max="127" width="8.77734375" style="546" hidden="1" customWidth="1"/>
    <col min="128" max="1024" width="8.77734375" style="546" customWidth="1"/>
    <col min="1025" max="16384" width="8.88671875" style="667"/>
  </cols>
  <sheetData>
    <row r="1" spans="2:128" ht="18" customHeight="1" x14ac:dyDescent="0.25">
      <c r="B1" s="537" t="s">
        <v>357</v>
      </c>
      <c r="C1" s="538"/>
      <c r="D1" s="538"/>
      <c r="E1" s="538"/>
      <c r="F1" s="538"/>
      <c r="G1" s="538"/>
      <c r="H1" s="538"/>
      <c r="I1" s="538"/>
      <c r="J1" s="538"/>
      <c r="K1" s="538"/>
      <c r="L1" s="538"/>
      <c r="M1" s="538"/>
      <c r="N1" s="538"/>
      <c r="O1" s="538"/>
      <c r="P1" s="538"/>
      <c r="Q1" s="538"/>
      <c r="R1" s="539"/>
      <c r="S1" s="539"/>
      <c r="T1" s="539"/>
      <c r="U1" s="540" t="s">
        <v>358</v>
      </c>
      <c r="V1" s="541"/>
      <c r="W1" s="542"/>
      <c r="X1" s="543"/>
      <c r="Y1" s="544">
        <v>3.5000000000000003E-2</v>
      </c>
      <c r="Z1" s="544">
        <v>3.5000000000000003E-2</v>
      </c>
      <c r="AA1" s="544">
        <v>3.5000000000000003E-2</v>
      </c>
      <c r="AB1" s="544">
        <v>3.5000000000000003E-2</v>
      </c>
      <c r="AC1" s="544">
        <v>3.5000000000000003E-2</v>
      </c>
      <c r="AD1" s="544">
        <v>3.5000000000000003E-2</v>
      </c>
      <c r="AE1" s="544">
        <v>3.5000000000000003E-2</v>
      </c>
      <c r="AF1" s="544">
        <v>3.5000000000000003E-2</v>
      </c>
      <c r="AG1" s="544">
        <v>3.5000000000000003E-2</v>
      </c>
      <c r="AH1" s="544">
        <v>3.5000000000000003E-2</v>
      </c>
      <c r="AI1" s="544">
        <v>3.5000000000000003E-2</v>
      </c>
      <c r="AJ1" s="544">
        <v>3.5000000000000003E-2</v>
      </c>
      <c r="AK1" s="544">
        <v>3.5000000000000003E-2</v>
      </c>
      <c r="AL1" s="544">
        <v>3.5000000000000003E-2</v>
      </c>
      <c r="AM1" s="544">
        <v>3.5000000000000003E-2</v>
      </c>
      <c r="AN1" s="544">
        <v>3.5000000000000003E-2</v>
      </c>
      <c r="AO1" s="544">
        <v>3.5000000000000003E-2</v>
      </c>
      <c r="AP1" s="544">
        <v>3.5000000000000003E-2</v>
      </c>
      <c r="AQ1" s="544">
        <v>3.5000000000000003E-2</v>
      </c>
      <c r="AR1" s="544">
        <v>3.5000000000000003E-2</v>
      </c>
      <c r="AS1" s="544">
        <v>3.5000000000000003E-2</v>
      </c>
      <c r="AT1" s="544">
        <v>3.5000000000000003E-2</v>
      </c>
      <c r="AU1" s="544">
        <v>3.5000000000000003E-2</v>
      </c>
      <c r="AV1" s="544">
        <v>3.5000000000000003E-2</v>
      </c>
      <c r="AW1" s="544">
        <v>3.5000000000000003E-2</v>
      </c>
      <c r="AX1" s="544">
        <v>3.5000000000000003E-2</v>
      </c>
      <c r="AY1" s="544">
        <v>3.5000000000000003E-2</v>
      </c>
      <c r="AZ1" s="544">
        <v>3.5000000000000003E-2</v>
      </c>
      <c r="BA1" s="544">
        <v>3.5000000000000003E-2</v>
      </c>
      <c r="BB1" s="544">
        <v>0.03</v>
      </c>
      <c r="BC1" s="544">
        <v>0.03</v>
      </c>
      <c r="BD1" s="544">
        <v>0.03</v>
      </c>
      <c r="BE1" s="544">
        <v>0.03</v>
      </c>
      <c r="BF1" s="544">
        <v>0.03</v>
      </c>
      <c r="BG1" s="544">
        <v>0.03</v>
      </c>
      <c r="BH1" s="544">
        <v>0.03</v>
      </c>
      <c r="BI1" s="544">
        <v>0.03</v>
      </c>
      <c r="BJ1" s="544">
        <v>0.03</v>
      </c>
      <c r="BK1" s="544">
        <v>0.03</v>
      </c>
      <c r="BL1" s="544">
        <v>0.03</v>
      </c>
      <c r="BM1" s="544">
        <v>0.03</v>
      </c>
      <c r="BN1" s="544">
        <v>0.03</v>
      </c>
      <c r="BO1" s="544">
        <v>0.03</v>
      </c>
      <c r="BP1" s="544">
        <v>0.03</v>
      </c>
      <c r="BQ1" s="544">
        <v>0.03</v>
      </c>
      <c r="BR1" s="544">
        <v>0.03</v>
      </c>
      <c r="BS1" s="544">
        <v>0.03</v>
      </c>
      <c r="BT1" s="544">
        <v>0.03</v>
      </c>
      <c r="BU1" s="544">
        <v>0.03</v>
      </c>
      <c r="BV1" s="544">
        <v>0.03</v>
      </c>
      <c r="BW1" s="544">
        <v>0.03</v>
      </c>
      <c r="BX1" s="544">
        <v>0.03</v>
      </c>
      <c r="BY1" s="544">
        <v>0.03</v>
      </c>
      <c r="BZ1" s="544">
        <v>0.03</v>
      </c>
      <c r="CA1" s="544">
        <v>0.03</v>
      </c>
      <c r="CB1" s="544">
        <v>0.03</v>
      </c>
      <c r="CC1" s="544">
        <v>0.03</v>
      </c>
      <c r="CD1" s="544">
        <v>0.03</v>
      </c>
      <c r="CE1" s="544">
        <v>0.03</v>
      </c>
      <c r="CF1" s="544">
        <v>0.03</v>
      </c>
      <c r="CG1" s="544">
        <v>0.03</v>
      </c>
      <c r="CH1" s="544">
        <v>0.03</v>
      </c>
      <c r="CI1" s="544">
        <v>0.03</v>
      </c>
      <c r="CJ1" s="544">
        <v>0.03</v>
      </c>
      <c r="CK1" s="544">
        <v>0.03</v>
      </c>
      <c r="CL1" s="544">
        <v>0.03</v>
      </c>
      <c r="CM1" s="544">
        <v>0.03</v>
      </c>
      <c r="CN1" s="544">
        <v>0.03</v>
      </c>
      <c r="CO1" s="544">
        <v>0.03</v>
      </c>
      <c r="CP1" s="544">
        <v>0.03</v>
      </c>
      <c r="CQ1" s="544">
        <v>0.03</v>
      </c>
      <c r="CR1" s="544">
        <v>0.03</v>
      </c>
      <c r="CS1" s="544">
        <v>0.03</v>
      </c>
      <c r="CT1" s="544">
        <v>0.03</v>
      </c>
      <c r="CU1" s="544">
        <v>2.5000000000000001E-2</v>
      </c>
      <c r="CV1" s="544">
        <v>2.5000000000000001E-2</v>
      </c>
      <c r="CW1" s="544">
        <v>2.5000000000000001E-2</v>
      </c>
      <c r="CX1" s="544">
        <v>2.5000000000000001E-2</v>
      </c>
      <c r="CY1" s="544">
        <v>2.5000000000000001E-2</v>
      </c>
      <c r="CZ1" s="545">
        <v>2.5000000000000001E-2</v>
      </c>
      <c r="DA1" s="545">
        <v>2.5000000000000001E-2</v>
      </c>
      <c r="DB1" s="545">
        <v>2.5000000000000001E-2</v>
      </c>
      <c r="DC1" s="545">
        <v>2.5000000000000001E-2</v>
      </c>
      <c r="DD1" s="545">
        <v>2.5000000000000001E-2</v>
      </c>
      <c r="DE1" s="545">
        <v>2.5000000000000001E-2</v>
      </c>
      <c r="DF1" s="545">
        <v>2.5000000000000001E-2</v>
      </c>
      <c r="DG1" s="545">
        <v>2.5000000000000001E-2</v>
      </c>
      <c r="DH1" s="545">
        <v>2.5000000000000001E-2</v>
      </c>
      <c r="DI1" s="545">
        <v>2.5000000000000001E-2</v>
      </c>
      <c r="DJ1" s="545">
        <v>2.5000000000000001E-2</v>
      </c>
      <c r="DK1" s="545">
        <v>2.5000000000000001E-2</v>
      </c>
      <c r="DL1" s="545">
        <v>2.5000000000000001E-2</v>
      </c>
      <c r="DM1" s="545">
        <v>2.5000000000000001E-2</v>
      </c>
      <c r="DN1" s="545">
        <v>2.5000000000000001E-2</v>
      </c>
      <c r="DO1" s="545">
        <v>2.5000000000000001E-2</v>
      </c>
      <c r="DP1" s="545">
        <v>2.5000000000000001E-2</v>
      </c>
      <c r="DQ1" s="545">
        <v>2.5000000000000001E-2</v>
      </c>
      <c r="DR1" s="545">
        <v>2.5000000000000001E-2</v>
      </c>
      <c r="DS1" s="545">
        <v>2.5000000000000001E-2</v>
      </c>
      <c r="DT1" s="545">
        <v>2.5000000000000001E-2</v>
      </c>
      <c r="DU1" s="545">
        <v>2.5000000000000001E-2</v>
      </c>
      <c r="DV1" s="545">
        <v>2.5000000000000001E-2</v>
      </c>
      <c r="DW1" s="545">
        <v>2.5000000000000001E-2</v>
      </c>
      <c r="DX1" s="539"/>
    </row>
    <row r="2" spans="2:128" ht="18" customHeight="1" x14ac:dyDescent="0.25">
      <c r="B2" s="547" t="s">
        <v>359</v>
      </c>
      <c r="C2" s="538"/>
      <c r="D2" s="538"/>
      <c r="E2" s="538"/>
      <c r="F2" s="538"/>
      <c r="G2" s="538"/>
      <c r="H2" s="538"/>
      <c r="I2" s="538"/>
      <c r="J2" s="538"/>
      <c r="K2" s="538"/>
      <c r="L2" s="538"/>
      <c r="M2" s="538"/>
      <c r="N2" s="538"/>
      <c r="O2" s="538"/>
      <c r="P2" s="538"/>
      <c r="Q2" s="538"/>
      <c r="R2" s="539"/>
      <c r="S2" s="539"/>
      <c r="T2" s="539"/>
      <c r="U2" s="540" t="s">
        <v>360</v>
      </c>
      <c r="V2" s="548">
        <v>80</v>
      </c>
      <c r="W2" s="1032"/>
      <c r="X2" s="549">
        <v>1</v>
      </c>
      <c r="Y2" s="549">
        <f t="shared" ref="Y2:CJ2" si="0">IF(Y3&gt;$V2,0,X2/(1+Y1))</f>
        <v>0.96618357487922713</v>
      </c>
      <c r="Z2" s="549">
        <f t="shared" si="0"/>
        <v>0.93351070036640305</v>
      </c>
      <c r="AA2" s="549">
        <f t="shared" si="0"/>
        <v>0.90194270566802237</v>
      </c>
      <c r="AB2" s="549">
        <f t="shared" si="0"/>
        <v>0.87144222769857238</v>
      </c>
      <c r="AC2" s="549">
        <f t="shared" si="0"/>
        <v>0.84197316685852408</v>
      </c>
      <c r="AD2" s="549">
        <f t="shared" si="0"/>
        <v>0.81350064430775282</v>
      </c>
      <c r="AE2" s="549">
        <f t="shared" si="0"/>
        <v>0.78599096068381924</v>
      </c>
      <c r="AF2" s="549">
        <f t="shared" si="0"/>
        <v>0.75941155621625056</v>
      </c>
      <c r="AG2" s="549">
        <f t="shared" si="0"/>
        <v>0.73373097218961414</v>
      </c>
      <c r="AH2" s="549">
        <f t="shared" si="0"/>
        <v>0.70891881370977217</v>
      </c>
      <c r="AI2" s="549">
        <f t="shared" si="0"/>
        <v>0.68494571372924851</v>
      </c>
      <c r="AJ2" s="549">
        <f t="shared" si="0"/>
        <v>0.66178329828912907</v>
      </c>
      <c r="AK2" s="549">
        <f t="shared" si="0"/>
        <v>0.63940415293635666</v>
      </c>
      <c r="AL2" s="549">
        <f t="shared" si="0"/>
        <v>0.61778179027667313</v>
      </c>
      <c r="AM2" s="549">
        <f t="shared" si="0"/>
        <v>0.59689061862480497</v>
      </c>
      <c r="AN2" s="549">
        <f t="shared" si="0"/>
        <v>0.57670591171478747</v>
      </c>
      <c r="AO2" s="549">
        <f t="shared" si="0"/>
        <v>0.55720377943457733</v>
      </c>
      <c r="AP2" s="549">
        <f t="shared" si="0"/>
        <v>0.53836113955031628</v>
      </c>
      <c r="AQ2" s="549">
        <f t="shared" si="0"/>
        <v>0.520155690386779</v>
      </c>
      <c r="AR2" s="549">
        <f t="shared" si="0"/>
        <v>0.50256588443167061</v>
      </c>
      <c r="AS2" s="549">
        <f t="shared" si="0"/>
        <v>0.48557090283253201</v>
      </c>
      <c r="AT2" s="549">
        <f t="shared" si="0"/>
        <v>0.46915063075606961</v>
      </c>
      <c r="AU2" s="549">
        <f t="shared" si="0"/>
        <v>0.45328563358074364</v>
      </c>
      <c r="AV2" s="549">
        <f t="shared" si="0"/>
        <v>0.43795713389443836</v>
      </c>
      <c r="AW2" s="549">
        <f t="shared" si="0"/>
        <v>0.42314698926998878</v>
      </c>
      <c r="AX2" s="549">
        <f t="shared" si="0"/>
        <v>0.40883767079225974</v>
      </c>
      <c r="AY2" s="549">
        <f t="shared" si="0"/>
        <v>0.39501224231136212</v>
      </c>
      <c r="AZ2" s="549">
        <f t="shared" si="0"/>
        <v>0.38165434039745133</v>
      </c>
      <c r="BA2" s="549">
        <f t="shared" si="0"/>
        <v>0.36874815497338298</v>
      </c>
      <c r="BB2" s="549">
        <f t="shared" si="0"/>
        <v>0.35800791744988636</v>
      </c>
      <c r="BC2" s="549">
        <f t="shared" si="0"/>
        <v>0.34758050237853044</v>
      </c>
      <c r="BD2" s="549">
        <f t="shared" si="0"/>
        <v>0.33745679842575771</v>
      </c>
      <c r="BE2" s="549">
        <f t="shared" si="0"/>
        <v>0.32762795963665797</v>
      </c>
      <c r="BF2" s="549">
        <f t="shared" si="0"/>
        <v>0.31808539770549316</v>
      </c>
      <c r="BG2" s="549">
        <f t="shared" si="0"/>
        <v>0.30882077447135259</v>
      </c>
      <c r="BH2" s="549">
        <f t="shared" si="0"/>
        <v>0.29982599463238113</v>
      </c>
      <c r="BI2" s="549">
        <f t="shared" si="0"/>
        <v>0.29109319867221467</v>
      </c>
      <c r="BJ2" s="549">
        <f t="shared" si="0"/>
        <v>0.2826147559924414</v>
      </c>
      <c r="BK2" s="549">
        <f t="shared" si="0"/>
        <v>0.27438325824508875</v>
      </c>
      <c r="BL2" s="549">
        <f t="shared" si="0"/>
        <v>0.26639151285930945</v>
      </c>
      <c r="BM2" s="549">
        <f t="shared" si="0"/>
        <v>0.25863253675661113</v>
      </c>
      <c r="BN2" s="549">
        <f t="shared" si="0"/>
        <v>0.25109955024913699</v>
      </c>
      <c r="BO2" s="549">
        <f t="shared" si="0"/>
        <v>0.24378597111566697</v>
      </c>
      <c r="BP2" s="549">
        <f t="shared" si="0"/>
        <v>0.23668540885016209</v>
      </c>
      <c r="BQ2" s="549">
        <f t="shared" si="0"/>
        <v>0.22979165907782728</v>
      </c>
      <c r="BR2" s="549">
        <f t="shared" si="0"/>
        <v>0.22309869813381289</v>
      </c>
      <c r="BS2" s="549">
        <f t="shared" si="0"/>
        <v>0.21660067779981834</v>
      </c>
      <c r="BT2" s="549">
        <f t="shared" si="0"/>
        <v>0.21029192019399839</v>
      </c>
      <c r="BU2" s="549">
        <f t="shared" si="0"/>
        <v>0.20416691280970717</v>
      </c>
      <c r="BV2" s="549">
        <f t="shared" si="0"/>
        <v>0.19822030369874483</v>
      </c>
      <c r="BW2" s="549">
        <f t="shared" si="0"/>
        <v>0.19244689679489788</v>
      </c>
      <c r="BX2" s="549">
        <f t="shared" si="0"/>
        <v>0.18684164737368725</v>
      </c>
      <c r="BY2" s="549">
        <f t="shared" si="0"/>
        <v>0.18139965764435656</v>
      </c>
      <c r="BZ2" s="549">
        <f t="shared" si="0"/>
        <v>0.17611617247024908</v>
      </c>
      <c r="CA2" s="549">
        <f t="shared" si="0"/>
        <v>0.17098657521383406</v>
      </c>
      <c r="CB2" s="549">
        <f t="shared" si="0"/>
        <v>0.1660063837027515</v>
      </c>
      <c r="CC2" s="549">
        <f t="shared" si="0"/>
        <v>0.16117124631335097</v>
      </c>
      <c r="CD2" s="549">
        <f t="shared" si="0"/>
        <v>0.15647693816830191</v>
      </c>
      <c r="CE2" s="549">
        <f t="shared" si="0"/>
        <v>0.1519193574449533</v>
      </c>
      <c r="CF2" s="549">
        <f t="shared" si="0"/>
        <v>0.1474945217912168</v>
      </c>
      <c r="CG2" s="549">
        <f t="shared" si="0"/>
        <v>0.14319856484584156</v>
      </c>
      <c r="CH2" s="549">
        <f t="shared" si="0"/>
        <v>0.13902773286004036</v>
      </c>
      <c r="CI2" s="549">
        <f t="shared" si="0"/>
        <v>0.13497838141751492</v>
      </c>
      <c r="CJ2" s="549">
        <f t="shared" si="0"/>
        <v>0.13104697225001449</v>
      </c>
      <c r="CK2" s="549">
        <f t="shared" ref="CK2:CY2" si="1">IF(CK3&gt;$V2,0,CJ2/(1+CK1))</f>
        <v>0.12723007014564514</v>
      </c>
      <c r="CL2" s="549">
        <f t="shared" si="1"/>
        <v>0.12352433994722828</v>
      </c>
      <c r="CM2" s="549">
        <f t="shared" si="1"/>
        <v>0.11992654363808571</v>
      </c>
      <c r="CN2" s="549">
        <f t="shared" si="1"/>
        <v>0.11643353751270456</v>
      </c>
      <c r="CO2" s="549">
        <f t="shared" si="1"/>
        <v>0.11304226942981026</v>
      </c>
      <c r="CP2" s="549">
        <f t="shared" si="1"/>
        <v>0.10974977614544684</v>
      </c>
      <c r="CQ2" s="549">
        <f t="shared" si="1"/>
        <v>0.10655318072373479</v>
      </c>
      <c r="CR2" s="549">
        <f t="shared" si="1"/>
        <v>0.10344969002304348</v>
      </c>
      <c r="CS2" s="549">
        <f t="shared" si="1"/>
        <v>0.10043659225538201</v>
      </c>
      <c r="CT2" s="549">
        <f t="shared" si="1"/>
        <v>9.7511254616875737E-2</v>
      </c>
      <c r="CU2" s="549">
        <f t="shared" si="1"/>
        <v>9.5132931333537313E-2</v>
      </c>
      <c r="CV2" s="549">
        <f t="shared" si="1"/>
        <v>9.2812615935158368E-2</v>
      </c>
      <c r="CW2" s="549">
        <f t="shared" si="1"/>
        <v>9.0548893595276458E-2</v>
      </c>
      <c r="CX2" s="549">
        <f t="shared" si="1"/>
        <v>8.834038399539168E-2</v>
      </c>
      <c r="CY2" s="549">
        <f t="shared" si="1"/>
        <v>8.6185740483308959E-2</v>
      </c>
      <c r="CZ2" s="550" t="s">
        <v>361</v>
      </c>
      <c r="DA2" s="539"/>
      <c r="DB2" s="539"/>
      <c r="DC2" s="539"/>
      <c r="DD2" s="539"/>
      <c r="DE2" s="539"/>
      <c r="DF2" s="539"/>
      <c r="DG2" s="539"/>
      <c r="DH2" s="539"/>
      <c r="DI2" s="539"/>
      <c r="DJ2" s="539"/>
      <c r="DK2" s="539"/>
      <c r="DL2" s="539"/>
      <c r="DM2" s="539"/>
      <c r="DN2" s="539"/>
      <c r="DO2" s="539"/>
      <c r="DP2" s="539"/>
      <c r="DQ2" s="539"/>
      <c r="DR2" s="539"/>
      <c r="DS2" s="539"/>
      <c r="DT2" s="539"/>
      <c r="DU2" s="539"/>
      <c r="DV2" s="539"/>
      <c r="DW2" s="539"/>
      <c r="DX2" s="539"/>
    </row>
    <row r="3" spans="2:128" x14ac:dyDescent="0.2">
      <c r="B3" s="551"/>
      <c r="C3" s="552"/>
      <c r="D3" s="553"/>
      <c r="E3" s="553"/>
      <c r="F3" s="553"/>
      <c r="G3" s="553"/>
      <c r="H3" s="554"/>
      <c r="I3" s="553"/>
      <c r="J3" s="553"/>
      <c r="K3" s="553"/>
      <c r="L3" s="554"/>
      <c r="M3" s="554"/>
      <c r="N3" s="554"/>
      <c r="O3" s="554"/>
      <c r="P3" s="554"/>
      <c r="Q3" s="554"/>
      <c r="R3" s="554"/>
      <c r="S3" s="555"/>
      <c r="T3" s="555"/>
      <c r="U3" s="554"/>
      <c r="V3" s="556"/>
      <c r="W3" s="1032"/>
      <c r="X3" s="557">
        <v>1</v>
      </c>
      <c r="Y3" s="557">
        <f t="shared" ref="Y3:CJ3" si="2">X3+1</f>
        <v>2</v>
      </c>
      <c r="Z3" s="557">
        <f t="shared" si="2"/>
        <v>3</v>
      </c>
      <c r="AA3" s="557">
        <f t="shared" si="2"/>
        <v>4</v>
      </c>
      <c r="AB3" s="557">
        <f t="shared" si="2"/>
        <v>5</v>
      </c>
      <c r="AC3" s="557">
        <f t="shared" si="2"/>
        <v>6</v>
      </c>
      <c r="AD3" s="557">
        <f t="shared" si="2"/>
        <v>7</v>
      </c>
      <c r="AE3" s="557">
        <f t="shared" si="2"/>
        <v>8</v>
      </c>
      <c r="AF3" s="557">
        <f t="shared" si="2"/>
        <v>9</v>
      </c>
      <c r="AG3" s="557">
        <f t="shared" si="2"/>
        <v>10</v>
      </c>
      <c r="AH3" s="557">
        <f t="shared" si="2"/>
        <v>11</v>
      </c>
      <c r="AI3" s="557">
        <f t="shared" si="2"/>
        <v>12</v>
      </c>
      <c r="AJ3" s="557">
        <f t="shared" si="2"/>
        <v>13</v>
      </c>
      <c r="AK3" s="557">
        <f t="shared" si="2"/>
        <v>14</v>
      </c>
      <c r="AL3" s="557">
        <f t="shared" si="2"/>
        <v>15</v>
      </c>
      <c r="AM3" s="557">
        <f t="shared" si="2"/>
        <v>16</v>
      </c>
      <c r="AN3" s="557">
        <f t="shared" si="2"/>
        <v>17</v>
      </c>
      <c r="AO3" s="557">
        <f t="shared" si="2"/>
        <v>18</v>
      </c>
      <c r="AP3" s="557">
        <f t="shared" si="2"/>
        <v>19</v>
      </c>
      <c r="AQ3" s="557">
        <f t="shared" si="2"/>
        <v>20</v>
      </c>
      <c r="AR3" s="557">
        <f t="shared" si="2"/>
        <v>21</v>
      </c>
      <c r="AS3" s="557">
        <f t="shared" si="2"/>
        <v>22</v>
      </c>
      <c r="AT3" s="557">
        <f t="shared" si="2"/>
        <v>23</v>
      </c>
      <c r="AU3" s="557">
        <f t="shared" si="2"/>
        <v>24</v>
      </c>
      <c r="AV3" s="557">
        <f t="shared" si="2"/>
        <v>25</v>
      </c>
      <c r="AW3" s="557">
        <f t="shared" si="2"/>
        <v>26</v>
      </c>
      <c r="AX3" s="557">
        <f t="shared" si="2"/>
        <v>27</v>
      </c>
      <c r="AY3" s="557">
        <f t="shared" si="2"/>
        <v>28</v>
      </c>
      <c r="AZ3" s="557">
        <f t="shared" si="2"/>
        <v>29</v>
      </c>
      <c r="BA3" s="557">
        <f t="shared" si="2"/>
        <v>30</v>
      </c>
      <c r="BB3" s="557">
        <f t="shared" si="2"/>
        <v>31</v>
      </c>
      <c r="BC3" s="557">
        <f t="shared" si="2"/>
        <v>32</v>
      </c>
      <c r="BD3" s="557">
        <f t="shared" si="2"/>
        <v>33</v>
      </c>
      <c r="BE3" s="557">
        <f t="shared" si="2"/>
        <v>34</v>
      </c>
      <c r="BF3" s="557">
        <f t="shared" si="2"/>
        <v>35</v>
      </c>
      <c r="BG3" s="557">
        <f t="shared" si="2"/>
        <v>36</v>
      </c>
      <c r="BH3" s="557">
        <f t="shared" si="2"/>
        <v>37</v>
      </c>
      <c r="BI3" s="557">
        <f t="shared" si="2"/>
        <v>38</v>
      </c>
      <c r="BJ3" s="557">
        <f t="shared" si="2"/>
        <v>39</v>
      </c>
      <c r="BK3" s="557">
        <f t="shared" si="2"/>
        <v>40</v>
      </c>
      <c r="BL3" s="557">
        <f t="shared" si="2"/>
        <v>41</v>
      </c>
      <c r="BM3" s="557">
        <f t="shared" si="2"/>
        <v>42</v>
      </c>
      <c r="BN3" s="557">
        <f t="shared" si="2"/>
        <v>43</v>
      </c>
      <c r="BO3" s="557">
        <f t="shared" si="2"/>
        <v>44</v>
      </c>
      <c r="BP3" s="557">
        <f t="shared" si="2"/>
        <v>45</v>
      </c>
      <c r="BQ3" s="557">
        <f t="shared" si="2"/>
        <v>46</v>
      </c>
      <c r="BR3" s="557">
        <f t="shared" si="2"/>
        <v>47</v>
      </c>
      <c r="BS3" s="557">
        <f t="shared" si="2"/>
        <v>48</v>
      </c>
      <c r="BT3" s="557">
        <f t="shared" si="2"/>
        <v>49</v>
      </c>
      <c r="BU3" s="557">
        <f t="shared" si="2"/>
        <v>50</v>
      </c>
      <c r="BV3" s="557">
        <f t="shared" si="2"/>
        <v>51</v>
      </c>
      <c r="BW3" s="557">
        <f t="shared" si="2"/>
        <v>52</v>
      </c>
      <c r="BX3" s="557">
        <f t="shared" si="2"/>
        <v>53</v>
      </c>
      <c r="BY3" s="557">
        <f t="shared" si="2"/>
        <v>54</v>
      </c>
      <c r="BZ3" s="557">
        <f t="shared" si="2"/>
        <v>55</v>
      </c>
      <c r="CA3" s="557">
        <f t="shared" si="2"/>
        <v>56</v>
      </c>
      <c r="CB3" s="557">
        <f t="shared" si="2"/>
        <v>57</v>
      </c>
      <c r="CC3" s="557">
        <f t="shared" si="2"/>
        <v>58</v>
      </c>
      <c r="CD3" s="557">
        <f t="shared" si="2"/>
        <v>59</v>
      </c>
      <c r="CE3" s="557">
        <f t="shared" si="2"/>
        <v>60</v>
      </c>
      <c r="CF3" s="557">
        <f t="shared" si="2"/>
        <v>61</v>
      </c>
      <c r="CG3" s="557">
        <f t="shared" si="2"/>
        <v>62</v>
      </c>
      <c r="CH3" s="557">
        <f t="shared" si="2"/>
        <v>63</v>
      </c>
      <c r="CI3" s="557">
        <f t="shared" si="2"/>
        <v>64</v>
      </c>
      <c r="CJ3" s="557">
        <f t="shared" si="2"/>
        <v>65</v>
      </c>
      <c r="CK3" s="557">
        <f t="shared" ref="CK3:DW3" si="3">CJ3+1</f>
        <v>66</v>
      </c>
      <c r="CL3" s="557">
        <f t="shared" si="3"/>
        <v>67</v>
      </c>
      <c r="CM3" s="557">
        <f t="shared" si="3"/>
        <v>68</v>
      </c>
      <c r="CN3" s="557">
        <f t="shared" si="3"/>
        <v>69</v>
      </c>
      <c r="CO3" s="557">
        <f t="shared" si="3"/>
        <v>70</v>
      </c>
      <c r="CP3" s="557">
        <f t="shared" si="3"/>
        <v>71</v>
      </c>
      <c r="CQ3" s="557">
        <f t="shared" si="3"/>
        <v>72</v>
      </c>
      <c r="CR3" s="557">
        <f t="shared" si="3"/>
        <v>73</v>
      </c>
      <c r="CS3" s="557">
        <f t="shared" si="3"/>
        <v>74</v>
      </c>
      <c r="CT3" s="557">
        <f t="shared" si="3"/>
        <v>75</v>
      </c>
      <c r="CU3" s="557">
        <f t="shared" si="3"/>
        <v>76</v>
      </c>
      <c r="CV3" s="557">
        <f t="shared" si="3"/>
        <v>77</v>
      </c>
      <c r="CW3" s="557">
        <f t="shared" si="3"/>
        <v>78</v>
      </c>
      <c r="CX3" s="557">
        <f t="shared" si="3"/>
        <v>79</v>
      </c>
      <c r="CY3" s="557">
        <f t="shared" si="3"/>
        <v>80</v>
      </c>
      <c r="CZ3" s="558">
        <f t="shared" si="3"/>
        <v>81</v>
      </c>
      <c r="DA3" s="558">
        <f t="shared" si="3"/>
        <v>82</v>
      </c>
      <c r="DB3" s="558">
        <f t="shared" si="3"/>
        <v>83</v>
      </c>
      <c r="DC3" s="558">
        <f t="shared" si="3"/>
        <v>84</v>
      </c>
      <c r="DD3" s="558">
        <f t="shared" si="3"/>
        <v>85</v>
      </c>
      <c r="DE3" s="558">
        <f t="shared" si="3"/>
        <v>86</v>
      </c>
      <c r="DF3" s="558">
        <f t="shared" si="3"/>
        <v>87</v>
      </c>
      <c r="DG3" s="558">
        <f t="shared" si="3"/>
        <v>88</v>
      </c>
      <c r="DH3" s="558">
        <f t="shared" si="3"/>
        <v>89</v>
      </c>
      <c r="DI3" s="558">
        <f t="shared" si="3"/>
        <v>90</v>
      </c>
      <c r="DJ3" s="558">
        <f t="shared" si="3"/>
        <v>91</v>
      </c>
      <c r="DK3" s="558">
        <f t="shared" si="3"/>
        <v>92</v>
      </c>
      <c r="DL3" s="558">
        <f t="shared" si="3"/>
        <v>93</v>
      </c>
      <c r="DM3" s="558">
        <f t="shared" si="3"/>
        <v>94</v>
      </c>
      <c r="DN3" s="558">
        <f t="shared" si="3"/>
        <v>95</v>
      </c>
      <c r="DO3" s="558">
        <f t="shared" si="3"/>
        <v>96</v>
      </c>
      <c r="DP3" s="558">
        <f t="shared" si="3"/>
        <v>97</v>
      </c>
      <c r="DQ3" s="558">
        <f t="shared" si="3"/>
        <v>98</v>
      </c>
      <c r="DR3" s="558">
        <f t="shared" si="3"/>
        <v>99</v>
      </c>
      <c r="DS3" s="558">
        <f t="shared" si="3"/>
        <v>100</v>
      </c>
      <c r="DT3" s="558">
        <f t="shared" si="3"/>
        <v>101</v>
      </c>
      <c r="DU3" s="558">
        <f t="shared" si="3"/>
        <v>102</v>
      </c>
      <c r="DV3" s="558">
        <f t="shared" si="3"/>
        <v>103</v>
      </c>
      <c r="DW3" s="558">
        <f t="shared" si="3"/>
        <v>104</v>
      </c>
      <c r="DX3" s="539"/>
    </row>
    <row r="4" spans="2:128" s="573" customFormat="1" ht="51" x14ac:dyDescent="0.2">
      <c r="B4" s="559" t="s">
        <v>112</v>
      </c>
      <c r="C4" s="560" t="s">
        <v>362</v>
      </c>
      <c r="D4" s="561" t="s">
        <v>363</v>
      </c>
      <c r="E4" s="559" t="s">
        <v>364</v>
      </c>
      <c r="F4" s="562" t="s">
        <v>365</v>
      </c>
      <c r="G4" s="562" t="s">
        <v>366</v>
      </c>
      <c r="H4" s="562" t="s">
        <v>367</v>
      </c>
      <c r="I4" s="562" t="s">
        <v>368</v>
      </c>
      <c r="J4" s="562" t="s">
        <v>369</v>
      </c>
      <c r="K4" s="562" t="s">
        <v>370</v>
      </c>
      <c r="L4" s="563" t="s">
        <v>371</v>
      </c>
      <c r="M4" s="563" t="s">
        <v>372</v>
      </c>
      <c r="N4" s="563" t="s">
        <v>373</v>
      </c>
      <c r="O4" s="563" t="s">
        <v>374</v>
      </c>
      <c r="P4" s="563" t="s">
        <v>375</v>
      </c>
      <c r="Q4" s="563" t="s">
        <v>376</v>
      </c>
      <c r="R4" s="563" t="s">
        <v>377</v>
      </c>
      <c r="S4" s="564" t="s">
        <v>378</v>
      </c>
      <c r="T4" s="565" t="s">
        <v>379</v>
      </c>
      <c r="U4" s="563" t="s">
        <v>380</v>
      </c>
      <c r="V4" s="566" t="s">
        <v>113</v>
      </c>
      <c r="W4" s="567" t="s">
        <v>139</v>
      </c>
      <c r="X4" s="568" t="s">
        <v>381</v>
      </c>
      <c r="Y4" s="568" t="s">
        <v>382</v>
      </c>
      <c r="Z4" s="568" t="s">
        <v>383</v>
      </c>
      <c r="AA4" s="568" t="s">
        <v>384</v>
      </c>
      <c r="AB4" s="568" t="s">
        <v>385</v>
      </c>
      <c r="AC4" s="568" t="s">
        <v>386</v>
      </c>
      <c r="AD4" s="568" t="s">
        <v>387</v>
      </c>
      <c r="AE4" s="568" t="s">
        <v>388</v>
      </c>
      <c r="AF4" s="568" t="s">
        <v>389</v>
      </c>
      <c r="AG4" s="568" t="s">
        <v>390</v>
      </c>
      <c r="AH4" s="568" t="s">
        <v>391</v>
      </c>
      <c r="AI4" s="568" t="s">
        <v>392</v>
      </c>
      <c r="AJ4" s="568" t="s">
        <v>393</v>
      </c>
      <c r="AK4" s="568" t="s">
        <v>394</v>
      </c>
      <c r="AL4" s="568" t="s">
        <v>395</v>
      </c>
      <c r="AM4" s="568" t="s">
        <v>396</v>
      </c>
      <c r="AN4" s="568" t="s">
        <v>397</v>
      </c>
      <c r="AO4" s="568" t="s">
        <v>398</v>
      </c>
      <c r="AP4" s="568" t="s">
        <v>399</v>
      </c>
      <c r="AQ4" s="568" t="s">
        <v>400</v>
      </c>
      <c r="AR4" s="568" t="s">
        <v>401</v>
      </c>
      <c r="AS4" s="568" t="s">
        <v>402</v>
      </c>
      <c r="AT4" s="568" t="s">
        <v>403</v>
      </c>
      <c r="AU4" s="568" t="s">
        <v>404</v>
      </c>
      <c r="AV4" s="568" t="s">
        <v>405</v>
      </c>
      <c r="AW4" s="568" t="s">
        <v>406</v>
      </c>
      <c r="AX4" s="568" t="s">
        <v>407</v>
      </c>
      <c r="AY4" s="568" t="s">
        <v>408</v>
      </c>
      <c r="AZ4" s="568" t="s">
        <v>409</v>
      </c>
      <c r="BA4" s="568" t="s">
        <v>410</v>
      </c>
      <c r="BB4" s="568" t="s">
        <v>411</v>
      </c>
      <c r="BC4" s="568" t="s">
        <v>412</v>
      </c>
      <c r="BD4" s="568" t="s">
        <v>413</v>
      </c>
      <c r="BE4" s="568" t="s">
        <v>414</v>
      </c>
      <c r="BF4" s="568" t="s">
        <v>415</v>
      </c>
      <c r="BG4" s="568" t="s">
        <v>416</v>
      </c>
      <c r="BH4" s="568" t="s">
        <v>417</v>
      </c>
      <c r="BI4" s="568" t="s">
        <v>418</v>
      </c>
      <c r="BJ4" s="568" t="s">
        <v>419</v>
      </c>
      <c r="BK4" s="568" t="s">
        <v>420</v>
      </c>
      <c r="BL4" s="568" t="s">
        <v>421</v>
      </c>
      <c r="BM4" s="568" t="s">
        <v>422</v>
      </c>
      <c r="BN4" s="568" t="s">
        <v>423</v>
      </c>
      <c r="BO4" s="568" t="s">
        <v>424</v>
      </c>
      <c r="BP4" s="568" t="s">
        <v>425</v>
      </c>
      <c r="BQ4" s="568" t="s">
        <v>426</v>
      </c>
      <c r="BR4" s="568" t="s">
        <v>427</v>
      </c>
      <c r="BS4" s="568" t="s">
        <v>428</v>
      </c>
      <c r="BT4" s="568" t="s">
        <v>429</v>
      </c>
      <c r="BU4" s="568" t="s">
        <v>430</v>
      </c>
      <c r="BV4" s="568" t="s">
        <v>431</v>
      </c>
      <c r="BW4" s="568" t="s">
        <v>432</v>
      </c>
      <c r="BX4" s="568" t="s">
        <v>433</v>
      </c>
      <c r="BY4" s="568" t="s">
        <v>434</v>
      </c>
      <c r="BZ4" s="568" t="s">
        <v>435</v>
      </c>
      <c r="CA4" s="568" t="s">
        <v>436</v>
      </c>
      <c r="CB4" s="568" t="s">
        <v>437</v>
      </c>
      <c r="CC4" s="568" t="s">
        <v>438</v>
      </c>
      <c r="CD4" s="568" t="s">
        <v>439</v>
      </c>
      <c r="CE4" s="569" t="s">
        <v>440</v>
      </c>
      <c r="CF4" s="568" t="s">
        <v>441</v>
      </c>
      <c r="CG4" s="568" t="s">
        <v>442</v>
      </c>
      <c r="CH4" s="568" t="s">
        <v>443</v>
      </c>
      <c r="CI4" s="568" t="s">
        <v>444</v>
      </c>
      <c r="CJ4" s="568" t="s">
        <v>445</v>
      </c>
      <c r="CK4" s="568" t="s">
        <v>446</v>
      </c>
      <c r="CL4" s="568" t="s">
        <v>447</v>
      </c>
      <c r="CM4" s="568" t="s">
        <v>448</v>
      </c>
      <c r="CN4" s="568" t="s">
        <v>449</v>
      </c>
      <c r="CO4" s="568" t="s">
        <v>450</v>
      </c>
      <c r="CP4" s="568" t="s">
        <v>451</v>
      </c>
      <c r="CQ4" s="568" t="s">
        <v>452</v>
      </c>
      <c r="CR4" s="568" t="s">
        <v>453</v>
      </c>
      <c r="CS4" s="568" t="s">
        <v>454</v>
      </c>
      <c r="CT4" s="568" t="s">
        <v>455</v>
      </c>
      <c r="CU4" s="568" t="s">
        <v>456</v>
      </c>
      <c r="CV4" s="568" t="s">
        <v>457</v>
      </c>
      <c r="CW4" s="568" t="s">
        <v>458</v>
      </c>
      <c r="CX4" s="568" t="s">
        <v>459</v>
      </c>
      <c r="CY4" s="568" t="s">
        <v>460</v>
      </c>
      <c r="CZ4" s="570" t="s">
        <v>461</v>
      </c>
      <c r="DA4" s="570" t="s">
        <v>462</v>
      </c>
      <c r="DB4" s="570" t="s">
        <v>463</v>
      </c>
      <c r="DC4" s="570" t="s">
        <v>464</v>
      </c>
      <c r="DD4" s="570" t="s">
        <v>465</v>
      </c>
      <c r="DE4" s="570" t="s">
        <v>466</v>
      </c>
      <c r="DF4" s="570" t="s">
        <v>467</v>
      </c>
      <c r="DG4" s="570" t="s">
        <v>468</v>
      </c>
      <c r="DH4" s="570" t="s">
        <v>469</v>
      </c>
      <c r="DI4" s="570" t="s">
        <v>470</v>
      </c>
      <c r="DJ4" s="570" t="s">
        <v>471</v>
      </c>
      <c r="DK4" s="570" t="s">
        <v>472</v>
      </c>
      <c r="DL4" s="570" t="s">
        <v>473</v>
      </c>
      <c r="DM4" s="570" t="s">
        <v>474</v>
      </c>
      <c r="DN4" s="570" t="s">
        <v>475</v>
      </c>
      <c r="DO4" s="570" t="s">
        <v>476</v>
      </c>
      <c r="DP4" s="570" t="s">
        <v>477</v>
      </c>
      <c r="DQ4" s="570" t="s">
        <v>478</v>
      </c>
      <c r="DR4" s="570" t="s">
        <v>479</v>
      </c>
      <c r="DS4" s="570" t="s">
        <v>480</v>
      </c>
      <c r="DT4" s="570" t="s">
        <v>481</v>
      </c>
      <c r="DU4" s="570" t="s">
        <v>482</v>
      </c>
      <c r="DV4" s="570" t="s">
        <v>483</v>
      </c>
      <c r="DW4" s="571" t="s">
        <v>484</v>
      </c>
      <c r="DX4" s="572"/>
    </row>
    <row r="5" spans="2:128" x14ac:dyDescent="0.2">
      <c r="B5" s="574" t="s">
        <v>485</v>
      </c>
      <c r="C5" s="575" t="s">
        <v>486</v>
      </c>
      <c r="D5" s="576"/>
      <c r="E5" s="577"/>
      <c r="F5" s="578"/>
      <c r="G5" s="578"/>
      <c r="H5" s="578"/>
      <c r="I5" s="578"/>
      <c r="J5" s="578"/>
      <c r="K5" s="578"/>
      <c r="L5" s="578"/>
      <c r="M5" s="578"/>
      <c r="N5" s="578"/>
      <c r="O5" s="578"/>
      <c r="P5" s="578"/>
      <c r="Q5" s="578"/>
      <c r="R5" s="579"/>
      <c r="S5" s="580"/>
      <c r="T5" s="581"/>
      <c r="U5" s="582"/>
      <c r="V5" s="577"/>
      <c r="W5" s="577"/>
      <c r="X5" s="583"/>
      <c r="Y5" s="583"/>
      <c r="Z5" s="583"/>
      <c r="AA5" s="583"/>
      <c r="AB5" s="583"/>
      <c r="AC5" s="584"/>
      <c r="AD5" s="584"/>
      <c r="AE5" s="584"/>
      <c r="AF5" s="584"/>
      <c r="AG5" s="584"/>
      <c r="AH5" s="584"/>
      <c r="AI5" s="584"/>
      <c r="AJ5" s="584"/>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5"/>
      <c r="BI5" s="585"/>
      <c r="BJ5" s="585"/>
      <c r="BK5" s="585"/>
      <c r="BL5" s="585"/>
      <c r="BM5" s="585"/>
      <c r="BN5" s="585"/>
      <c r="BO5" s="585"/>
      <c r="BP5" s="585"/>
      <c r="BQ5" s="585"/>
      <c r="BR5" s="585"/>
      <c r="BS5" s="585"/>
      <c r="BT5" s="585"/>
      <c r="BU5" s="585"/>
      <c r="BV5" s="585"/>
      <c r="BW5" s="585"/>
      <c r="BX5" s="585"/>
      <c r="BY5" s="585"/>
      <c r="BZ5" s="585"/>
      <c r="CA5" s="585"/>
      <c r="CB5" s="585"/>
      <c r="CC5" s="585"/>
      <c r="CD5" s="585"/>
      <c r="CE5" s="585"/>
      <c r="CF5" s="585"/>
      <c r="CG5" s="585"/>
      <c r="CH5" s="586"/>
      <c r="CI5" s="585"/>
      <c r="CJ5" s="585"/>
      <c r="CK5" s="585"/>
      <c r="CL5" s="585"/>
      <c r="CM5" s="585"/>
      <c r="CN5" s="585"/>
      <c r="CO5" s="585"/>
      <c r="CP5" s="585"/>
      <c r="CQ5" s="585"/>
      <c r="CR5" s="585"/>
      <c r="CS5" s="585"/>
      <c r="CT5" s="585"/>
      <c r="CU5" s="585"/>
      <c r="CV5" s="585"/>
      <c r="CW5" s="585"/>
      <c r="CX5" s="585"/>
      <c r="CY5" s="587"/>
      <c r="CZ5" s="588"/>
      <c r="DA5" s="589"/>
      <c r="DB5" s="589"/>
      <c r="DC5" s="589"/>
      <c r="DD5" s="589"/>
      <c r="DE5" s="589"/>
      <c r="DF5" s="589"/>
      <c r="DG5" s="589"/>
      <c r="DH5" s="589"/>
      <c r="DI5" s="589"/>
      <c r="DJ5" s="589"/>
      <c r="DK5" s="589"/>
      <c r="DL5" s="589"/>
      <c r="DM5" s="589"/>
      <c r="DN5" s="589"/>
      <c r="DO5" s="589"/>
      <c r="DP5" s="589"/>
      <c r="DQ5" s="589"/>
      <c r="DR5" s="589"/>
      <c r="DS5" s="589"/>
      <c r="DT5" s="589"/>
      <c r="DU5" s="589"/>
      <c r="DV5" s="589"/>
      <c r="DW5" s="590"/>
      <c r="DX5" s="589"/>
    </row>
    <row r="6" spans="2:128" ht="25.5" x14ac:dyDescent="0.2">
      <c r="B6" s="591" t="s">
        <v>487</v>
      </c>
      <c r="C6" s="592" t="s">
        <v>488</v>
      </c>
      <c r="D6" s="593"/>
      <c r="E6" s="583"/>
      <c r="F6" s="594"/>
      <c r="G6" s="594"/>
      <c r="H6" s="595"/>
      <c r="I6" s="595"/>
      <c r="J6" s="595"/>
      <c r="K6" s="595"/>
      <c r="L6" s="595"/>
      <c r="M6" s="595"/>
      <c r="N6" s="595"/>
      <c r="O6" s="595"/>
      <c r="P6" s="595"/>
      <c r="Q6" s="595"/>
      <c r="R6" s="596"/>
      <c r="S6" s="580"/>
      <c r="T6" s="581"/>
      <c r="U6" s="597" t="s">
        <v>489</v>
      </c>
      <c r="V6" s="583"/>
      <c r="W6" s="583"/>
      <c r="X6" s="583">
        <f t="shared" ref="X6:BC6" si="4">SUMIF($C:$C,"58.1x",X:X)</f>
        <v>0</v>
      </c>
      <c r="Y6" s="583">
        <f t="shared" si="4"/>
        <v>0</v>
      </c>
      <c r="Z6" s="583">
        <f t="shared" si="4"/>
        <v>0</v>
      </c>
      <c r="AA6" s="583">
        <f t="shared" si="4"/>
        <v>0</v>
      </c>
      <c r="AB6" s="583">
        <f t="shared" si="4"/>
        <v>0</v>
      </c>
      <c r="AC6" s="583">
        <f t="shared" si="4"/>
        <v>0</v>
      </c>
      <c r="AD6" s="583">
        <f t="shared" si="4"/>
        <v>0</v>
      </c>
      <c r="AE6" s="583">
        <f t="shared" si="4"/>
        <v>0</v>
      </c>
      <c r="AF6" s="583">
        <f t="shared" si="4"/>
        <v>0</v>
      </c>
      <c r="AG6" s="583">
        <f t="shared" si="4"/>
        <v>0</v>
      </c>
      <c r="AH6" s="583">
        <f t="shared" si="4"/>
        <v>0</v>
      </c>
      <c r="AI6" s="583">
        <f t="shared" si="4"/>
        <v>0</v>
      </c>
      <c r="AJ6" s="583">
        <f t="shared" si="4"/>
        <v>0</v>
      </c>
      <c r="AK6" s="583">
        <f t="shared" si="4"/>
        <v>0</v>
      </c>
      <c r="AL6" s="583">
        <f t="shared" si="4"/>
        <v>0</v>
      </c>
      <c r="AM6" s="583">
        <f t="shared" si="4"/>
        <v>0</v>
      </c>
      <c r="AN6" s="583">
        <f t="shared" si="4"/>
        <v>0</v>
      </c>
      <c r="AO6" s="583">
        <f t="shared" si="4"/>
        <v>0</v>
      </c>
      <c r="AP6" s="583">
        <f t="shared" si="4"/>
        <v>0</v>
      </c>
      <c r="AQ6" s="583">
        <f t="shared" si="4"/>
        <v>0</v>
      </c>
      <c r="AR6" s="583">
        <f t="shared" si="4"/>
        <v>0</v>
      </c>
      <c r="AS6" s="583">
        <f t="shared" si="4"/>
        <v>0</v>
      </c>
      <c r="AT6" s="583">
        <f t="shared" si="4"/>
        <v>0</v>
      </c>
      <c r="AU6" s="583">
        <f t="shared" si="4"/>
        <v>0</v>
      </c>
      <c r="AV6" s="583">
        <f t="shared" si="4"/>
        <v>0</v>
      </c>
      <c r="AW6" s="583">
        <f t="shared" si="4"/>
        <v>0</v>
      </c>
      <c r="AX6" s="583">
        <f t="shared" si="4"/>
        <v>0</v>
      </c>
      <c r="AY6" s="583">
        <f t="shared" si="4"/>
        <v>0</v>
      </c>
      <c r="AZ6" s="583">
        <f t="shared" si="4"/>
        <v>0</v>
      </c>
      <c r="BA6" s="583">
        <f t="shared" si="4"/>
        <v>0</v>
      </c>
      <c r="BB6" s="583">
        <f t="shared" si="4"/>
        <v>0</v>
      </c>
      <c r="BC6" s="583">
        <f t="shared" si="4"/>
        <v>0</v>
      </c>
      <c r="BD6" s="583">
        <f t="shared" ref="BD6:CI6" si="5">SUMIF($C:$C,"58.1x",BD:BD)</f>
        <v>0</v>
      </c>
      <c r="BE6" s="583">
        <f t="shared" si="5"/>
        <v>0</v>
      </c>
      <c r="BF6" s="583">
        <f t="shared" si="5"/>
        <v>0</v>
      </c>
      <c r="BG6" s="583">
        <f t="shared" si="5"/>
        <v>0</v>
      </c>
      <c r="BH6" s="583">
        <f t="shared" si="5"/>
        <v>0</v>
      </c>
      <c r="BI6" s="583">
        <f t="shared" si="5"/>
        <v>0</v>
      </c>
      <c r="BJ6" s="583">
        <f t="shared" si="5"/>
        <v>0</v>
      </c>
      <c r="BK6" s="583">
        <f t="shared" si="5"/>
        <v>0</v>
      </c>
      <c r="BL6" s="583">
        <f t="shared" si="5"/>
        <v>0</v>
      </c>
      <c r="BM6" s="583">
        <f t="shared" si="5"/>
        <v>0</v>
      </c>
      <c r="BN6" s="583">
        <f t="shared" si="5"/>
        <v>0</v>
      </c>
      <c r="BO6" s="583">
        <f t="shared" si="5"/>
        <v>0</v>
      </c>
      <c r="BP6" s="583">
        <f t="shared" si="5"/>
        <v>0</v>
      </c>
      <c r="BQ6" s="583">
        <f t="shared" si="5"/>
        <v>0</v>
      </c>
      <c r="BR6" s="583">
        <f t="shared" si="5"/>
        <v>0</v>
      </c>
      <c r="BS6" s="583">
        <f t="shared" si="5"/>
        <v>0</v>
      </c>
      <c r="BT6" s="583">
        <f t="shared" si="5"/>
        <v>0</v>
      </c>
      <c r="BU6" s="583">
        <f t="shared" si="5"/>
        <v>0</v>
      </c>
      <c r="BV6" s="583">
        <f t="shared" si="5"/>
        <v>0</v>
      </c>
      <c r="BW6" s="583">
        <f t="shared" si="5"/>
        <v>0</v>
      </c>
      <c r="BX6" s="583">
        <f t="shared" si="5"/>
        <v>0</v>
      </c>
      <c r="BY6" s="583">
        <f t="shared" si="5"/>
        <v>0</v>
      </c>
      <c r="BZ6" s="583">
        <f t="shared" si="5"/>
        <v>0</v>
      </c>
      <c r="CA6" s="583">
        <f t="shared" si="5"/>
        <v>0</v>
      </c>
      <c r="CB6" s="583">
        <f t="shared" si="5"/>
        <v>0</v>
      </c>
      <c r="CC6" s="583">
        <f t="shared" si="5"/>
        <v>0</v>
      </c>
      <c r="CD6" s="583">
        <f t="shared" si="5"/>
        <v>0</v>
      </c>
      <c r="CE6" s="583">
        <f t="shared" si="5"/>
        <v>0</v>
      </c>
      <c r="CF6" s="583">
        <f t="shared" si="5"/>
        <v>0</v>
      </c>
      <c r="CG6" s="583">
        <f t="shared" si="5"/>
        <v>0</v>
      </c>
      <c r="CH6" s="583">
        <f t="shared" si="5"/>
        <v>0</v>
      </c>
      <c r="CI6" s="583">
        <f t="shared" si="5"/>
        <v>0</v>
      </c>
      <c r="CJ6" s="583">
        <f t="shared" ref="CJ6:DO6" si="6">SUMIF($C:$C,"58.1x",CJ:CJ)</f>
        <v>0</v>
      </c>
      <c r="CK6" s="583">
        <f t="shared" si="6"/>
        <v>0</v>
      </c>
      <c r="CL6" s="583">
        <f t="shared" si="6"/>
        <v>0</v>
      </c>
      <c r="CM6" s="583">
        <f t="shared" si="6"/>
        <v>0</v>
      </c>
      <c r="CN6" s="583">
        <f t="shared" si="6"/>
        <v>0</v>
      </c>
      <c r="CO6" s="583">
        <f t="shared" si="6"/>
        <v>0</v>
      </c>
      <c r="CP6" s="583">
        <f t="shared" si="6"/>
        <v>0</v>
      </c>
      <c r="CQ6" s="583">
        <f t="shared" si="6"/>
        <v>0</v>
      </c>
      <c r="CR6" s="583">
        <f t="shared" si="6"/>
        <v>0</v>
      </c>
      <c r="CS6" s="583">
        <f t="shared" si="6"/>
        <v>0</v>
      </c>
      <c r="CT6" s="583">
        <f t="shared" si="6"/>
        <v>0</v>
      </c>
      <c r="CU6" s="583">
        <f t="shared" si="6"/>
        <v>0</v>
      </c>
      <c r="CV6" s="583">
        <f t="shared" si="6"/>
        <v>0</v>
      </c>
      <c r="CW6" s="583">
        <f t="shared" si="6"/>
        <v>0</v>
      </c>
      <c r="CX6" s="583">
        <f t="shared" si="6"/>
        <v>0</v>
      </c>
      <c r="CY6" s="598">
        <f t="shared" si="6"/>
        <v>0</v>
      </c>
      <c r="CZ6" s="599">
        <f t="shared" si="6"/>
        <v>0</v>
      </c>
      <c r="DA6" s="599">
        <f t="shared" si="6"/>
        <v>0</v>
      </c>
      <c r="DB6" s="599">
        <f t="shared" si="6"/>
        <v>0</v>
      </c>
      <c r="DC6" s="599">
        <f t="shared" si="6"/>
        <v>0</v>
      </c>
      <c r="DD6" s="599">
        <f t="shared" si="6"/>
        <v>0</v>
      </c>
      <c r="DE6" s="599">
        <f t="shared" si="6"/>
        <v>0</v>
      </c>
      <c r="DF6" s="599">
        <f t="shared" si="6"/>
        <v>0</v>
      </c>
      <c r="DG6" s="599">
        <f t="shared" si="6"/>
        <v>0</v>
      </c>
      <c r="DH6" s="599">
        <f t="shared" si="6"/>
        <v>0</v>
      </c>
      <c r="DI6" s="599">
        <f t="shared" si="6"/>
        <v>0</v>
      </c>
      <c r="DJ6" s="599">
        <f t="shared" si="6"/>
        <v>0</v>
      </c>
      <c r="DK6" s="599">
        <f t="shared" si="6"/>
        <v>0</v>
      </c>
      <c r="DL6" s="599">
        <f t="shared" si="6"/>
        <v>0</v>
      </c>
      <c r="DM6" s="599">
        <f t="shared" si="6"/>
        <v>0</v>
      </c>
      <c r="DN6" s="599">
        <f t="shared" si="6"/>
        <v>0</v>
      </c>
      <c r="DO6" s="599">
        <f t="shared" si="6"/>
        <v>0</v>
      </c>
      <c r="DP6" s="599">
        <f t="shared" ref="DP6:DW6" si="7">SUMIF($C:$C,"58.1x",DP:DP)</f>
        <v>0</v>
      </c>
      <c r="DQ6" s="599">
        <f t="shared" si="7"/>
        <v>0</v>
      </c>
      <c r="DR6" s="599">
        <f t="shared" si="7"/>
        <v>0</v>
      </c>
      <c r="DS6" s="599">
        <f t="shared" si="7"/>
        <v>0</v>
      </c>
      <c r="DT6" s="599">
        <f t="shared" si="7"/>
        <v>0</v>
      </c>
      <c r="DU6" s="599">
        <f t="shared" si="7"/>
        <v>0</v>
      </c>
      <c r="DV6" s="599">
        <f t="shared" si="7"/>
        <v>0</v>
      </c>
      <c r="DW6" s="600">
        <f t="shared" si="7"/>
        <v>0</v>
      </c>
      <c r="DX6" s="589"/>
    </row>
    <row r="7" spans="2:128" ht="25.5" x14ac:dyDescent="0.2">
      <c r="B7" s="601" t="s">
        <v>490</v>
      </c>
      <c r="C7" s="602" t="s">
        <v>840</v>
      </c>
      <c r="D7" s="603" t="s">
        <v>773</v>
      </c>
      <c r="E7" s="604" t="s">
        <v>540</v>
      </c>
      <c r="F7" s="605" t="s">
        <v>775</v>
      </c>
      <c r="G7" s="606" t="s">
        <v>59</v>
      </c>
      <c r="H7" s="607" t="s">
        <v>492</v>
      </c>
      <c r="I7" s="608">
        <f>MAX(X7:AV7)</f>
        <v>7</v>
      </c>
      <c r="J7" s="608">
        <f>SUMPRODUCT($X$2:$CY$2,$X7:$CY7)*365</f>
        <v>60954.477533751968</v>
      </c>
      <c r="K7" s="608">
        <f>SUMPRODUCT($X$2:$CY$2,$X8:$CY8)+SUMPRODUCT($X$2:$CY$2,$X9:$CY9)+SUMPRODUCT($X$2:$CY$2,$X10:$CY10)</f>
        <v>29411.306063916785</v>
      </c>
      <c r="L7" s="608">
        <f>SUMPRODUCT($X$2:$CY$2,$X11:$CY11) +SUMPRODUCT($X$2:$CY$2,$X12:$CY12)</f>
        <v>9523.7407167071524</v>
      </c>
      <c r="M7" s="608">
        <f>SUMPRODUCT($X$2:$CY$2,$X13:$CY13)</f>
        <v>0</v>
      </c>
      <c r="N7" s="608">
        <f>SUMPRODUCT($X$2:$CY$2,$X16:$CY16) +SUMPRODUCT($X$2:$CY$2,$X17:$CY17)</f>
        <v>577.31686987488285</v>
      </c>
      <c r="O7" s="608">
        <f>SUMPRODUCT($X$2:$CY$2,$X14:$CY14) +SUMPRODUCT($X$2:$CY$2,$X15:$CY15) +SUMPRODUCT($X$2:$CY$2,$X18:$CY18)</f>
        <v>52.028612617176371</v>
      </c>
      <c r="P7" s="608">
        <f>SUM(K7:O7)</f>
        <v>39564.392263116002</v>
      </c>
      <c r="Q7" s="608">
        <f>(SUM(K7:M7)*100000)/(J7*1000)</f>
        <v>63.875613992531832</v>
      </c>
      <c r="R7" s="609">
        <f>(P7*100000)/(J7*1000)</f>
        <v>64.908098410339491</v>
      </c>
      <c r="S7" s="610">
        <v>3</v>
      </c>
      <c r="T7" s="611">
        <v>3</v>
      </c>
      <c r="U7" s="612" t="s">
        <v>493</v>
      </c>
      <c r="V7" s="613" t="s">
        <v>124</v>
      </c>
      <c r="W7" s="614" t="s">
        <v>75</v>
      </c>
      <c r="X7" s="615">
        <v>0</v>
      </c>
      <c r="Y7" s="615">
        <v>0</v>
      </c>
      <c r="Z7" s="615">
        <v>0</v>
      </c>
      <c r="AA7" s="615">
        <v>0</v>
      </c>
      <c r="AB7" s="615">
        <v>0</v>
      </c>
      <c r="AC7" s="615">
        <v>7</v>
      </c>
      <c r="AD7" s="615">
        <v>7</v>
      </c>
      <c r="AE7" s="615">
        <v>7</v>
      </c>
      <c r="AF7" s="615">
        <v>7</v>
      </c>
      <c r="AG7" s="615">
        <v>7</v>
      </c>
      <c r="AH7" s="615">
        <v>7</v>
      </c>
      <c r="AI7" s="615">
        <v>7</v>
      </c>
      <c r="AJ7" s="615">
        <v>7</v>
      </c>
      <c r="AK7" s="616">
        <v>7</v>
      </c>
      <c r="AL7" s="616">
        <v>7</v>
      </c>
      <c r="AM7" s="616">
        <v>7</v>
      </c>
      <c r="AN7" s="616">
        <v>7</v>
      </c>
      <c r="AO7" s="616">
        <v>7</v>
      </c>
      <c r="AP7" s="616">
        <v>7</v>
      </c>
      <c r="AQ7" s="616">
        <v>7</v>
      </c>
      <c r="AR7" s="616">
        <v>7</v>
      </c>
      <c r="AS7" s="616">
        <v>7</v>
      </c>
      <c r="AT7" s="616">
        <v>7</v>
      </c>
      <c r="AU7" s="616">
        <v>7</v>
      </c>
      <c r="AV7" s="616">
        <v>7</v>
      </c>
      <c r="AW7" s="616">
        <v>7</v>
      </c>
      <c r="AX7" s="616">
        <v>7</v>
      </c>
      <c r="AY7" s="616">
        <v>7</v>
      </c>
      <c r="AZ7" s="616">
        <v>7</v>
      </c>
      <c r="BA7" s="616">
        <v>7</v>
      </c>
      <c r="BB7" s="616">
        <v>7</v>
      </c>
      <c r="BC7" s="616">
        <v>7</v>
      </c>
      <c r="BD7" s="616">
        <v>7</v>
      </c>
      <c r="BE7" s="616">
        <v>7</v>
      </c>
      <c r="BF7" s="616">
        <v>7</v>
      </c>
      <c r="BG7" s="616">
        <v>7</v>
      </c>
      <c r="BH7" s="616">
        <v>7</v>
      </c>
      <c r="BI7" s="616">
        <v>7</v>
      </c>
      <c r="BJ7" s="616">
        <v>7</v>
      </c>
      <c r="BK7" s="616">
        <v>7</v>
      </c>
      <c r="BL7" s="616">
        <v>7</v>
      </c>
      <c r="BM7" s="616">
        <v>7</v>
      </c>
      <c r="BN7" s="616">
        <v>7</v>
      </c>
      <c r="BO7" s="616">
        <v>7</v>
      </c>
      <c r="BP7" s="616">
        <v>7</v>
      </c>
      <c r="BQ7" s="616">
        <v>7</v>
      </c>
      <c r="BR7" s="616">
        <v>7</v>
      </c>
      <c r="BS7" s="616">
        <v>7</v>
      </c>
      <c r="BT7" s="616">
        <v>7</v>
      </c>
      <c r="BU7" s="616">
        <v>7</v>
      </c>
      <c r="BV7" s="616">
        <v>7</v>
      </c>
      <c r="BW7" s="616">
        <v>7</v>
      </c>
      <c r="BX7" s="616">
        <v>7</v>
      </c>
      <c r="BY7" s="616">
        <v>7</v>
      </c>
      <c r="BZ7" s="616">
        <v>7</v>
      </c>
      <c r="CA7" s="616">
        <v>7</v>
      </c>
      <c r="CB7" s="616">
        <v>7</v>
      </c>
      <c r="CC7" s="616">
        <v>7</v>
      </c>
      <c r="CD7" s="616">
        <v>7</v>
      </c>
      <c r="CE7" s="617">
        <v>7</v>
      </c>
      <c r="CF7" s="617">
        <v>7</v>
      </c>
      <c r="CG7" s="617">
        <v>7</v>
      </c>
      <c r="CH7" s="617">
        <v>7</v>
      </c>
      <c r="CI7" s="617">
        <v>7</v>
      </c>
      <c r="CJ7" s="617">
        <v>7</v>
      </c>
      <c r="CK7" s="617">
        <v>7</v>
      </c>
      <c r="CL7" s="617">
        <v>7</v>
      </c>
      <c r="CM7" s="617">
        <v>7</v>
      </c>
      <c r="CN7" s="617">
        <v>7</v>
      </c>
      <c r="CO7" s="617">
        <v>7</v>
      </c>
      <c r="CP7" s="617">
        <v>7</v>
      </c>
      <c r="CQ7" s="617">
        <v>7</v>
      </c>
      <c r="CR7" s="617">
        <v>7</v>
      </c>
      <c r="CS7" s="617">
        <v>7</v>
      </c>
      <c r="CT7" s="617">
        <v>7</v>
      </c>
      <c r="CU7" s="617">
        <v>7</v>
      </c>
      <c r="CV7" s="617">
        <v>7</v>
      </c>
      <c r="CW7" s="617">
        <v>7</v>
      </c>
      <c r="CX7" s="617">
        <v>7</v>
      </c>
      <c r="CY7" s="618">
        <v>7</v>
      </c>
      <c r="CZ7" s="619">
        <v>0</v>
      </c>
      <c r="DA7" s="620">
        <v>0</v>
      </c>
      <c r="DB7" s="620">
        <v>0</v>
      </c>
      <c r="DC7" s="620">
        <v>0</v>
      </c>
      <c r="DD7" s="620">
        <v>0</v>
      </c>
      <c r="DE7" s="620">
        <v>0</v>
      </c>
      <c r="DF7" s="620">
        <v>0</v>
      </c>
      <c r="DG7" s="620">
        <v>0</v>
      </c>
      <c r="DH7" s="620">
        <v>0</v>
      </c>
      <c r="DI7" s="620">
        <v>0</v>
      </c>
      <c r="DJ7" s="620">
        <v>0</v>
      </c>
      <c r="DK7" s="620">
        <v>0</v>
      </c>
      <c r="DL7" s="620">
        <v>0</v>
      </c>
      <c r="DM7" s="620">
        <v>0</v>
      </c>
      <c r="DN7" s="620">
        <v>0</v>
      </c>
      <c r="DO7" s="620">
        <v>0</v>
      </c>
      <c r="DP7" s="620">
        <v>0</v>
      </c>
      <c r="DQ7" s="620">
        <v>0</v>
      </c>
      <c r="DR7" s="620">
        <v>0</v>
      </c>
      <c r="DS7" s="620">
        <v>0</v>
      </c>
      <c r="DT7" s="620">
        <v>0</v>
      </c>
      <c r="DU7" s="620">
        <v>0</v>
      </c>
      <c r="DV7" s="620">
        <v>0</v>
      </c>
      <c r="DW7" s="621">
        <v>0</v>
      </c>
      <c r="DX7" s="589"/>
    </row>
    <row r="8" spans="2:128" x14ac:dyDescent="0.2">
      <c r="B8" s="622"/>
      <c r="C8" s="623"/>
      <c r="D8" s="624"/>
      <c r="E8" s="625"/>
      <c r="F8" s="625"/>
      <c r="G8" s="624"/>
      <c r="H8" s="625"/>
      <c r="I8" s="626"/>
      <c r="J8" s="626"/>
      <c r="K8" s="626"/>
      <c r="L8" s="626"/>
      <c r="M8" s="626"/>
      <c r="N8" s="626"/>
      <c r="O8" s="626"/>
      <c r="P8" s="626"/>
      <c r="Q8" s="626"/>
      <c r="R8" s="627"/>
      <c r="S8" s="626"/>
      <c r="T8" s="626"/>
      <c r="U8" s="628" t="s">
        <v>494</v>
      </c>
      <c r="V8" s="613" t="s">
        <v>124</v>
      </c>
      <c r="W8" s="614" t="s">
        <v>495</v>
      </c>
      <c r="X8" s="615">
        <v>1517.6700000000003</v>
      </c>
      <c r="Y8" s="615">
        <v>1734.48</v>
      </c>
      <c r="Z8" s="615">
        <v>2168.1</v>
      </c>
      <c r="AA8" s="615">
        <v>8672.4</v>
      </c>
      <c r="AB8" s="615">
        <v>7588.3499999999995</v>
      </c>
      <c r="AC8" s="615">
        <v>0</v>
      </c>
      <c r="AD8" s="615">
        <v>0</v>
      </c>
      <c r="AE8" s="615">
        <v>0</v>
      </c>
      <c r="AF8" s="615">
        <v>0</v>
      </c>
      <c r="AG8" s="615">
        <v>0</v>
      </c>
      <c r="AH8" s="615">
        <v>0</v>
      </c>
      <c r="AI8" s="615">
        <v>0</v>
      </c>
      <c r="AJ8" s="615">
        <v>0</v>
      </c>
      <c r="AK8" s="615">
        <v>0</v>
      </c>
      <c r="AL8" s="615">
        <v>0</v>
      </c>
      <c r="AM8" s="615">
        <v>0</v>
      </c>
      <c r="AN8" s="615">
        <v>0</v>
      </c>
      <c r="AO8" s="615">
        <v>0</v>
      </c>
      <c r="AP8" s="615">
        <v>0</v>
      </c>
      <c r="AQ8" s="615">
        <v>0</v>
      </c>
      <c r="AR8" s="615">
        <v>685.16</v>
      </c>
      <c r="AS8" s="615">
        <v>783.04</v>
      </c>
      <c r="AT8" s="615">
        <v>978.8</v>
      </c>
      <c r="AU8" s="615">
        <v>3915.2</v>
      </c>
      <c r="AV8" s="615">
        <v>3425.8</v>
      </c>
      <c r="AW8" s="615">
        <v>0</v>
      </c>
      <c r="AX8" s="615">
        <v>0</v>
      </c>
      <c r="AY8" s="615">
        <v>0</v>
      </c>
      <c r="AZ8" s="615">
        <v>0</v>
      </c>
      <c r="BA8" s="615">
        <v>0</v>
      </c>
      <c r="BB8" s="615">
        <v>0</v>
      </c>
      <c r="BC8" s="615">
        <v>0</v>
      </c>
      <c r="BD8" s="615">
        <v>0</v>
      </c>
      <c r="BE8" s="615">
        <v>0</v>
      </c>
      <c r="BF8" s="615">
        <v>0</v>
      </c>
      <c r="BG8" s="615">
        <v>0</v>
      </c>
      <c r="BH8" s="615">
        <v>0</v>
      </c>
      <c r="BI8" s="615">
        <v>0</v>
      </c>
      <c r="BJ8" s="615">
        <v>0</v>
      </c>
      <c r="BK8" s="615">
        <v>0</v>
      </c>
      <c r="BL8" s="615">
        <v>685.16</v>
      </c>
      <c r="BM8" s="615">
        <v>783.04</v>
      </c>
      <c r="BN8" s="615">
        <v>978.8</v>
      </c>
      <c r="BO8" s="615">
        <v>3915.2</v>
      </c>
      <c r="BP8" s="615">
        <v>3425.8</v>
      </c>
      <c r="BQ8" s="615">
        <v>0</v>
      </c>
      <c r="BR8" s="615">
        <v>0</v>
      </c>
      <c r="BS8" s="615">
        <v>0</v>
      </c>
      <c r="BT8" s="615">
        <v>0</v>
      </c>
      <c r="BU8" s="615">
        <v>0</v>
      </c>
      <c r="BV8" s="615">
        <v>0</v>
      </c>
      <c r="BW8" s="615">
        <v>0</v>
      </c>
      <c r="BX8" s="615">
        <v>0</v>
      </c>
      <c r="BY8" s="615">
        <v>0</v>
      </c>
      <c r="BZ8" s="615">
        <v>0</v>
      </c>
      <c r="CA8" s="615">
        <v>0</v>
      </c>
      <c r="CB8" s="615">
        <v>0</v>
      </c>
      <c r="CC8" s="615">
        <v>0</v>
      </c>
      <c r="CD8" s="615">
        <v>0</v>
      </c>
      <c r="CE8" s="629">
        <v>0</v>
      </c>
      <c r="CF8" s="629">
        <v>1499.82</v>
      </c>
      <c r="CG8" s="629">
        <v>1714.08</v>
      </c>
      <c r="CH8" s="629">
        <v>2142.6</v>
      </c>
      <c r="CI8" s="629">
        <v>8570.4</v>
      </c>
      <c r="CJ8" s="629">
        <v>7499.1</v>
      </c>
      <c r="CK8" s="629">
        <v>0</v>
      </c>
      <c r="CL8" s="629">
        <v>0</v>
      </c>
      <c r="CM8" s="629">
        <v>0</v>
      </c>
      <c r="CN8" s="629">
        <v>0</v>
      </c>
      <c r="CO8" s="629">
        <v>0</v>
      </c>
      <c r="CP8" s="629">
        <v>0</v>
      </c>
      <c r="CQ8" s="629">
        <v>0</v>
      </c>
      <c r="CR8" s="629">
        <v>0</v>
      </c>
      <c r="CS8" s="629">
        <v>0</v>
      </c>
      <c r="CT8" s="629">
        <v>0</v>
      </c>
      <c r="CU8" s="629">
        <v>0</v>
      </c>
      <c r="CV8" s="629">
        <v>0</v>
      </c>
      <c r="CW8" s="629">
        <v>0</v>
      </c>
      <c r="CX8" s="629">
        <v>0</v>
      </c>
      <c r="CY8" s="630">
        <v>0</v>
      </c>
      <c r="CZ8" s="619">
        <v>0</v>
      </c>
      <c r="DA8" s="620">
        <v>0</v>
      </c>
      <c r="DB8" s="620">
        <v>0</v>
      </c>
      <c r="DC8" s="620">
        <v>0</v>
      </c>
      <c r="DD8" s="620">
        <v>0</v>
      </c>
      <c r="DE8" s="620">
        <v>0</v>
      </c>
      <c r="DF8" s="620">
        <v>0</v>
      </c>
      <c r="DG8" s="620">
        <v>0</v>
      </c>
      <c r="DH8" s="620">
        <v>0</v>
      </c>
      <c r="DI8" s="620">
        <v>0</v>
      </c>
      <c r="DJ8" s="620">
        <v>0</v>
      </c>
      <c r="DK8" s="620">
        <v>0</v>
      </c>
      <c r="DL8" s="620">
        <v>0</v>
      </c>
      <c r="DM8" s="620">
        <v>0</v>
      </c>
      <c r="DN8" s="620">
        <v>0</v>
      </c>
      <c r="DO8" s="620">
        <v>0</v>
      </c>
      <c r="DP8" s="620">
        <v>0</v>
      </c>
      <c r="DQ8" s="620">
        <v>0</v>
      </c>
      <c r="DR8" s="620">
        <v>0</v>
      </c>
      <c r="DS8" s="620">
        <v>0</v>
      </c>
      <c r="DT8" s="620">
        <v>0</v>
      </c>
      <c r="DU8" s="620">
        <v>0</v>
      </c>
      <c r="DV8" s="620">
        <v>0</v>
      </c>
      <c r="DW8" s="621">
        <v>0</v>
      </c>
      <c r="DX8" s="589"/>
    </row>
    <row r="9" spans="2:128" x14ac:dyDescent="0.2">
      <c r="B9" s="631"/>
      <c r="C9" s="632"/>
      <c r="D9" s="633"/>
      <c r="E9" s="633"/>
      <c r="F9" s="633"/>
      <c r="G9" s="633"/>
      <c r="H9" s="633"/>
      <c r="I9" s="634"/>
      <c r="J9" s="634"/>
      <c r="K9" s="634"/>
      <c r="L9" s="634"/>
      <c r="M9" s="634"/>
      <c r="N9" s="634"/>
      <c r="O9" s="634"/>
      <c r="P9" s="634"/>
      <c r="Q9" s="634"/>
      <c r="R9" s="635"/>
      <c r="S9" s="634"/>
      <c r="T9" s="634"/>
      <c r="U9" s="628" t="s">
        <v>496</v>
      </c>
      <c r="V9" s="613" t="s">
        <v>124</v>
      </c>
      <c r="W9" s="614" t="s">
        <v>495</v>
      </c>
      <c r="X9" s="615">
        <v>0</v>
      </c>
      <c r="Y9" s="615">
        <v>0</v>
      </c>
      <c r="Z9" s="615">
        <v>0</v>
      </c>
      <c r="AA9" s="615">
        <v>0</v>
      </c>
      <c r="AB9" s="615">
        <v>0</v>
      </c>
      <c r="AC9" s="615">
        <v>0</v>
      </c>
      <c r="AD9" s="615">
        <v>0</v>
      </c>
      <c r="AE9" s="615">
        <v>0</v>
      </c>
      <c r="AF9" s="615">
        <v>0</v>
      </c>
      <c r="AG9" s="615">
        <v>0</v>
      </c>
      <c r="AH9" s="615">
        <v>0</v>
      </c>
      <c r="AI9" s="615">
        <v>0</v>
      </c>
      <c r="AJ9" s="615">
        <v>0</v>
      </c>
      <c r="AK9" s="615">
        <v>0</v>
      </c>
      <c r="AL9" s="615">
        <v>0</v>
      </c>
      <c r="AM9" s="615">
        <v>0</v>
      </c>
      <c r="AN9" s="615">
        <v>0</v>
      </c>
      <c r="AO9" s="615">
        <v>0</v>
      </c>
      <c r="AP9" s="615">
        <v>0</v>
      </c>
      <c r="AQ9" s="615">
        <v>0</v>
      </c>
      <c r="AR9" s="615">
        <v>0</v>
      </c>
      <c r="AS9" s="615">
        <v>0</v>
      </c>
      <c r="AT9" s="615">
        <v>0</v>
      </c>
      <c r="AU9" s="615">
        <v>0</v>
      </c>
      <c r="AV9" s="615">
        <v>0</v>
      </c>
      <c r="AW9" s="615">
        <v>0</v>
      </c>
      <c r="AX9" s="615">
        <v>0</v>
      </c>
      <c r="AY9" s="615">
        <v>0</v>
      </c>
      <c r="AZ9" s="615">
        <v>0</v>
      </c>
      <c r="BA9" s="615">
        <v>0</v>
      </c>
      <c r="BB9" s="615">
        <v>0</v>
      </c>
      <c r="BC9" s="615">
        <v>0</v>
      </c>
      <c r="BD9" s="615">
        <v>0</v>
      </c>
      <c r="BE9" s="615">
        <v>0</v>
      </c>
      <c r="BF9" s="615">
        <v>0</v>
      </c>
      <c r="BG9" s="615">
        <v>0</v>
      </c>
      <c r="BH9" s="615">
        <v>0</v>
      </c>
      <c r="BI9" s="615">
        <v>0</v>
      </c>
      <c r="BJ9" s="615">
        <v>0</v>
      </c>
      <c r="BK9" s="615">
        <v>0</v>
      </c>
      <c r="BL9" s="615">
        <v>0</v>
      </c>
      <c r="BM9" s="615">
        <v>0</v>
      </c>
      <c r="BN9" s="615">
        <v>0</v>
      </c>
      <c r="BO9" s="615">
        <v>0</v>
      </c>
      <c r="BP9" s="615">
        <v>0</v>
      </c>
      <c r="BQ9" s="615">
        <v>0</v>
      </c>
      <c r="BR9" s="615">
        <v>0</v>
      </c>
      <c r="BS9" s="615">
        <v>0</v>
      </c>
      <c r="BT9" s="615">
        <v>0</v>
      </c>
      <c r="BU9" s="615">
        <v>0</v>
      </c>
      <c r="BV9" s="615">
        <v>0</v>
      </c>
      <c r="BW9" s="615">
        <v>0</v>
      </c>
      <c r="BX9" s="615">
        <v>0</v>
      </c>
      <c r="BY9" s="615">
        <v>0</v>
      </c>
      <c r="BZ9" s="615">
        <v>0</v>
      </c>
      <c r="CA9" s="615">
        <v>0</v>
      </c>
      <c r="CB9" s="615">
        <v>0</v>
      </c>
      <c r="CC9" s="615">
        <v>0</v>
      </c>
      <c r="CD9" s="615">
        <v>0</v>
      </c>
      <c r="CE9" s="629">
        <v>0</v>
      </c>
      <c r="CF9" s="629">
        <v>0</v>
      </c>
      <c r="CG9" s="629">
        <v>0</v>
      </c>
      <c r="CH9" s="629">
        <v>0</v>
      </c>
      <c r="CI9" s="629">
        <v>0</v>
      </c>
      <c r="CJ9" s="629">
        <v>0</v>
      </c>
      <c r="CK9" s="629">
        <v>0</v>
      </c>
      <c r="CL9" s="629">
        <v>0</v>
      </c>
      <c r="CM9" s="629">
        <v>0</v>
      </c>
      <c r="CN9" s="629">
        <v>0</v>
      </c>
      <c r="CO9" s="629">
        <v>0</v>
      </c>
      <c r="CP9" s="629">
        <v>0</v>
      </c>
      <c r="CQ9" s="629">
        <v>0</v>
      </c>
      <c r="CR9" s="629">
        <v>0</v>
      </c>
      <c r="CS9" s="629">
        <v>0</v>
      </c>
      <c r="CT9" s="629">
        <v>0</v>
      </c>
      <c r="CU9" s="629">
        <v>0</v>
      </c>
      <c r="CV9" s="629">
        <v>0</v>
      </c>
      <c r="CW9" s="629">
        <v>0</v>
      </c>
      <c r="CX9" s="629">
        <v>0</v>
      </c>
      <c r="CY9" s="630">
        <v>0</v>
      </c>
      <c r="CZ9" s="619">
        <v>0</v>
      </c>
      <c r="DA9" s="620">
        <v>0</v>
      </c>
      <c r="DB9" s="620">
        <v>0</v>
      </c>
      <c r="DC9" s="620">
        <v>0</v>
      </c>
      <c r="DD9" s="620">
        <v>0</v>
      </c>
      <c r="DE9" s="620">
        <v>0</v>
      </c>
      <c r="DF9" s="620">
        <v>0</v>
      </c>
      <c r="DG9" s="620">
        <v>0</v>
      </c>
      <c r="DH9" s="620">
        <v>0</v>
      </c>
      <c r="DI9" s="620">
        <v>0</v>
      </c>
      <c r="DJ9" s="620">
        <v>0</v>
      </c>
      <c r="DK9" s="620">
        <v>0</v>
      </c>
      <c r="DL9" s="620">
        <v>0</v>
      </c>
      <c r="DM9" s="620">
        <v>0</v>
      </c>
      <c r="DN9" s="620">
        <v>0</v>
      </c>
      <c r="DO9" s="620">
        <v>0</v>
      </c>
      <c r="DP9" s="620">
        <v>0</v>
      </c>
      <c r="DQ9" s="620">
        <v>0</v>
      </c>
      <c r="DR9" s="620">
        <v>0</v>
      </c>
      <c r="DS9" s="620">
        <v>0</v>
      </c>
      <c r="DT9" s="620">
        <v>0</v>
      </c>
      <c r="DU9" s="620">
        <v>0</v>
      </c>
      <c r="DV9" s="620">
        <v>0</v>
      </c>
      <c r="DW9" s="621">
        <v>0</v>
      </c>
      <c r="DX9" s="589"/>
    </row>
    <row r="10" spans="2:128" x14ac:dyDescent="0.2">
      <c r="B10" s="631"/>
      <c r="C10" s="632"/>
      <c r="D10" s="633"/>
      <c r="E10" s="633"/>
      <c r="F10" s="633"/>
      <c r="G10" s="633"/>
      <c r="H10" s="633"/>
      <c r="I10" s="634"/>
      <c r="J10" s="634"/>
      <c r="K10" s="634"/>
      <c r="L10" s="634"/>
      <c r="M10" s="634"/>
      <c r="N10" s="634"/>
      <c r="O10" s="634"/>
      <c r="P10" s="634"/>
      <c r="Q10" s="634"/>
      <c r="R10" s="635"/>
      <c r="S10" s="634"/>
      <c r="T10" s="634"/>
      <c r="U10" s="636" t="s">
        <v>807</v>
      </c>
      <c r="V10" s="637" t="s">
        <v>124</v>
      </c>
      <c r="W10" s="614" t="s">
        <v>495</v>
      </c>
      <c r="X10" s="615">
        <v>0</v>
      </c>
      <c r="Y10" s="615">
        <v>0</v>
      </c>
      <c r="Z10" s="615">
        <v>0</v>
      </c>
      <c r="AA10" s="615">
        <v>0</v>
      </c>
      <c r="AB10" s="615">
        <v>0</v>
      </c>
      <c r="AC10" s="615">
        <v>0</v>
      </c>
      <c r="AD10" s="615">
        <v>0</v>
      </c>
      <c r="AE10" s="615">
        <v>0</v>
      </c>
      <c r="AF10" s="615">
        <v>0</v>
      </c>
      <c r="AG10" s="615">
        <v>0</v>
      </c>
      <c r="AH10" s="615">
        <v>0</v>
      </c>
      <c r="AI10" s="615">
        <v>0</v>
      </c>
      <c r="AJ10" s="615">
        <v>0</v>
      </c>
      <c r="AK10" s="615">
        <v>0</v>
      </c>
      <c r="AL10" s="615">
        <v>0</v>
      </c>
      <c r="AM10" s="615">
        <v>0</v>
      </c>
      <c r="AN10" s="615">
        <v>0</v>
      </c>
      <c r="AO10" s="615">
        <v>0</v>
      </c>
      <c r="AP10" s="615">
        <v>0</v>
      </c>
      <c r="AQ10" s="615">
        <v>0</v>
      </c>
      <c r="AR10" s="615">
        <v>0</v>
      </c>
      <c r="AS10" s="615">
        <v>0</v>
      </c>
      <c r="AT10" s="615">
        <v>0</v>
      </c>
      <c r="AU10" s="615">
        <v>0</v>
      </c>
      <c r="AV10" s="615">
        <v>0</v>
      </c>
      <c r="AW10" s="615">
        <v>0</v>
      </c>
      <c r="AX10" s="615">
        <v>0</v>
      </c>
      <c r="AY10" s="615">
        <v>0</v>
      </c>
      <c r="AZ10" s="615">
        <v>0</v>
      </c>
      <c r="BA10" s="615">
        <v>0</v>
      </c>
      <c r="BB10" s="615">
        <v>0</v>
      </c>
      <c r="BC10" s="615">
        <v>0</v>
      </c>
      <c r="BD10" s="615">
        <v>0</v>
      </c>
      <c r="BE10" s="615">
        <v>0</v>
      </c>
      <c r="BF10" s="615">
        <v>0</v>
      </c>
      <c r="BG10" s="615">
        <v>0</v>
      </c>
      <c r="BH10" s="615">
        <v>0</v>
      </c>
      <c r="BI10" s="615">
        <v>0</v>
      </c>
      <c r="BJ10" s="615">
        <v>0</v>
      </c>
      <c r="BK10" s="615">
        <v>0</v>
      </c>
      <c r="BL10" s="615">
        <v>0</v>
      </c>
      <c r="BM10" s="615">
        <v>0</v>
      </c>
      <c r="BN10" s="615">
        <v>0</v>
      </c>
      <c r="BO10" s="615">
        <v>0</v>
      </c>
      <c r="BP10" s="615">
        <v>0</v>
      </c>
      <c r="BQ10" s="615">
        <v>0</v>
      </c>
      <c r="BR10" s="615">
        <v>0</v>
      </c>
      <c r="BS10" s="615">
        <v>0</v>
      </c>
      <c r="BT10" s="615">
        <v>0</v>
      </c>
      <c r="BU10" s="615">
        <v>0</v>
      </c>
      <c r="BV10" s="615">
        <v>0</v>
      </c>
      <c r="BW10" s="615">
        <v>0</v>
      </c>
      <c r="BX10" s="615">
        <v>0</v>
      </c>
      <c r="BY10" s="615">
        <v>0</v>
      </c>
      <c r="BZ10" s="615">
        <v>0</v>
      </c>
      <c r="CA10" s="615">
        <v>0</v>
      </c>
      <c r="CB10" s="615">
        <v>0</v>
      </c>
      <c r="CC10" s="615">
        <v>0</v>
      </c>
      <c r="CD10" s="615">
        <v>0</v>
      </c>
      <c r="CE10" s="615">
        <v>0</v>
      </c>
      <c r="CF10" s="615">
        <v>0</v>
      </c>
      <c r="CG10" s="615">
        <v>0</v>
      </c>
      <c r="CH10" s="615">
        <v>0</v>
      </c>
      <c r="CI10" s="615">
        <v>0</v>
      </c>
      <c r="CJ10" s="615">
        <v>0</v>
      </c>
      <c r="CK10" s="615">
        <v>0</v>
      </c>
      <c r="CL10" s="615">
        <v>0</v>
      </c>
      <c r="CM10" s="615">
        <v>0</v>
      </c>
      <c r="CN10" s="615">
        <v>0</v>
      </c>
      <c r="CO10" s="615">
        <v>0</v>
      </c>
      <c r="CP10" s="615">
        <v>0</v>
      </c>
      <c r="CQ10" s="615">
        <v>0</v>
      </c>
      <c r="CR10" s="615">
        <v>0</v>
      </c>
      <c r="CS10" s="615">
        <v>0</v>
      </c>
      <c r="CT10" s="615">
        <v>0</v>
      </c>
      <c r="CU10" s="615">
        <v>0</v>
      </c>
      <c r="CV10" s="615">
        <v>0</v>
      </c>
      <c r="CW10" s="615">
        <v>0</v>
      </c>
      <c r="CX10" s="615">
        <v>0</v>
      </c>
      <c r="CY10" s="615">
        <v>0</v>
      </c>
      <c r="CZ10" s="619">
        <v>0</v>
      </c>
      <c r="DA10" s="620">
        <v>0</v>
      </c>
      <c r="DB10" s="620">
        <v>0</v>
      </c>
      <c r="DC10" s="620">
        <v>0</v>
      </c>
      <c r="DD10" s="620">
        <v>0</v>
      </c>
      <c r="DE10" s="620">
        <v>0</v>
      </c>
      <c r="DF10" s="620">
        <v>0</v>
      </c>
      <c r="DG10" s="620">
        <v>0</v>
      </c>
      <c r="DH10" s="620">
        <v>0</v>
      </c>
      <c r="DI10" s="620">
        <v>0</v>
      </c>
      <c r="DJ10" s="620">
        <v>0</v>
      </c>
      <c r="DK10" s="620">
        <v>0</v>
      </c>
      <c r="DL10" s="620">
        <v>0</v>
      </c>
      <c r="DM10" s="620">
        <v>0</v>
      </c>
      <c r="DN10" s="620">
        <v>0</v>
      </c>
      <c r="DO10" s="620">
        <v>0</v>
      </c>
      <c r="DP10" s="620">
        <v>0</v>
      </c>
      <c r="DQ10" s="620">
        <v>0</v>
      </c>
      <c r="DR10" s="620">
        <v>0</v>
      </c>
      <c r="DS10" s="620">
        <v>0</v>
      </c>
      <c r="DT10" s="620">
        <v>0</v>
      </c>
      <c r="DU10" s="620">
        <v>0</v>
      </c>
      <c r="DV10" s="620">
        <v>0</v>
      </c>
      <c r="DW10" s="621">
        <v>0</v>
      </c>
      <c r="DX10" s="589"/>
    </row>
    <row r="11" spans="2:128" x14ac:dyDescent="0.2">
      <c r="B11" s="638"/>
      <c r="C11" s="639"/>
      <c r="D11" s="640"/>
      <c r="E11" s="640"/>
      <c r="F11" s="640"/>
      <c r="G11" s="640"/>
      <c r="H11" s="640"/>
      <c r="I11" s="641"/>
      <c r="J11" s="641"/>
      <c r="K11" s="641"/>
      <c r="L11" s="641"/>
      <c r="M11" s="641"/>
      <c r="N11" s="641"/>
      <c r="O11" s="641"/>
      <c r="P11" s="641"/>
      <c r="Q11" s="641"/>
      <c r="R11" s="642"/>
      <c r="S11" s="641"/>
      <c r="T11" s="641"/>
      <c r="U11" s="628" t="s">
        <v>497</v>
      </c>
      <c r="V11" s="613" t="s">
        <v>124</v>
      </c>
      <c r="W11" s="643" t="s">
        <v>495</v>
      </c>
      <c r="X11" s="615">
        <v>0</v>
      </c>
      <c r="Y11" s="615">
        <v>0</v>
      </c>
      <c r="Z11" s="615">
        <v>0</v>
      </c>
      <c r="AA11" s="615">
        <v>0</v>
      </c>
      <c r="AB11" s="615">
        <v>0</v>
      </c>
      <c r="AC11" s="615">
        <v>33.4</v>
      </c>
      <c r="AD11" s="615">
        <v>33.4</v>
      </c>
      <c r="AE11" s="615">
        <v>33.4</v>
      </c>
      <c r="AF11" s="615">
        <v>33.4</v>
      </c>
      <c r="AG11" s="615">
        <v>33.4</v>
      </c>
      <c r="AH11" s="615">
        <v>33.4</v>
      </c>
      <c r="AI11" s="615">
        <v>33.4</v>
      </c>
      <c r="AJ11" s="615">
        <v>33.4</v>
      </c>
      <c r="AK11" s="615">
        <v>33.4</v>
      </c>
      <c r="AL11" s="615">
        <v>33.4</v>
      </c>
      <c r="AM11" s="615">
        <v>33.4</v>
      </c>
      <c r="AN11" s="615">
        <v>33.4</v>
      </c>
      <c r="AO11" s="615">
        <v>33.4</v>
      </c>
      <c r="AP11" s="615">
        <v>33.4</v>
      </c>
      <c r="AQ11" s="615">
        <v>33.4</v>
      </c>
      <c r="AR11" s="615">
        <v>33.4</v>
      </c>
      <c r="AS11" s="615">
        <v>33.4</v>
      </c>
      <c r="AT11" s="615">
        <v>33.4</v>
      </c>
      <c r="AU11" s="615">
        <v>33.4</v>
      </c>
      <c r="AV11" s="615">
        <v>33.4</v>
      </c>
      <c r="AW11" s="615">
        <v>33.4</v>
      </c>
      <c r="AX11" s="615">
        <v>33.4</v>
      </c>
      <c r="AY11" s="615">
        <v>33.4</v>
      </c>
      <c r="AZ11" s="615">
        <v>33.4</v>
      </c>
      <c r="BA11" s="615">
        <v>33.4</v>
      </c>
      <c r="BB11" s="615">
        <v>33.4</v>
      </c>
      <c r="BC11" s="615">
        <v>33.4</v>
      </c>
      <c r="BD11" s="615">
        <v>33.4</v>
      </c>
      <c r="BE11" s="615">
        <v>33.4</v>
      </c>
      <c r="BF11" s="615">
        <v>33.4</v>
      </c>
      <c r="BG11" s="615">
        <v>33.4</v>
      </c>
      <c r="BH11" s="615">
        <v>33.4</v>
      </c>
      <c r="BI11" s="615">
        <v>33.4</v>
      </c>
      <c r="BJ11" s="615">
        <v>33.4</v>
      </c>
      <c r="BK11" s="615">
        <v>33.4</v>
      </c>
      <c r="BL11" s="615">
        <v>33.4</v>
      </c>
      <c r="BM11" s="615">
        <v>33.4</v>
      </c>
      <c r="BN11" s="615">
        <v>33.4</v>
      </c>
      <c r="BO11" s="615">
        <v>33.4</v>
      </c>
      <c r="BP11" s="615">
        <v>33.4</v>
      </c>
      <c r="BQ11" s="615">
        <v>33.4</v>
      </c>
      <c r="BR11" s="615">
        <v>33.4</v>
      </c>
      <c r="BS11" s="615">
        <v>33.4</v>
      </c>
      <c r="BT11" s="615">
        <v>33.4</v>
      </c>
      <c r="BU11" s="615">
        <v>33.4</v>
      </c>
      <c r="BV11" s="615">
        <v>33.4</v>
      </c>
      <c r="BW11" s="615">
        <v>33.4</v>
      </c>
      <c r="BX11" s="615">
        <v>33.4</v>
      </c>
      <c r="BY11" s="615">
        <v>33.4</v>
      </c>
      <c r="BZ11" s="615">
        <v>33.4</v>
      </c>
      <c r="CA11" s="615">
        <v>33.4</v>
      </c>
      <c r="CB11" s="615">
        <v>33.4</v>
      </c>
      <c r="CC11" s="615">
        <v>33.4</v>
      </c>
      <c r="CD11" s="615">
        <v>33.4</v>
      </c>
      <c r="CE11" s="629">
        <v>33.4</v>
      </c>
      <c r="CF11" s="629">
        <v>33.4</v>
      </c>
      <c r="CG11" s="629">
        <v>33.4</v>
      </c>
      <c r="CH11" s="629">
        <v>33.4</v>
      </c>
      <c r="CI11" s="629">
        <v>33.4</v>
      </c>
      <c r="CJ11" s="629">
        <v>33.4</v>
      </c>
      <c r="CK11" s="629">
        <v>33.4</v>
      </c>
      <c r="CL11" s="629">
        <v>33.4</v>
      </c>
      <c r="CM11" s="629">
        <v>33.4</v>
      </c>
      <c r="CN11" s="629">
        <v>33.4</v>
      </c>
      <c r="CO11" s="629">
        <v>33.4</v>
      </c>
      <c r="CP11" s="629">
        <v>33.4</v>
      </c>
      <c r="CQ11" s="629">
        <v>33.4</v>
      </c>
      <c r="CR11" s="629">
        <v>33.4</v>
      </c>
      <c r="CS11" s="629">
        <v>33.4</v>
      </c>
      <c r="CT11" s="629">
        <v>33.4</v>
      </c>
      <c r="CU11" s="629">
        <v>33.4</v>
      </c>
      <c r="CV11" s="629">
        <v>33.4</v>
      </c>
      <c r="CW11" s="629">
        <v>33.4</v>
      </c>
      <c r="CX11" s="629">
        <v>33.4</v>
      </c>
      <c r="CY11" s="630">
        <v>33.4</v>
      </c>
      <c r="CZ11" s="619">
        <v>0</v>
      </c>
      <c r="DA11" s="620">
        <v>0</v>
      </c>
      <c r="DB11" s="620">
        <v>0</v>
      </c>
      <c r="DC11" s="620">
        <v>0</v>
      </c>
      <c r="DD11" s="620">
        <v>0</v>
      </c>
      <c r="DE11" s="620">
        <v>0</v>
      </c>
      <c r="DF11" s="620">
        <v>0</v>
      </c>
      <c r="DG11" s="620">
        <v>0</v>
      </c>
      <c r="DH11" s="620">
        <v>0</v>
      </c>
      <c r="DI11" s="620">
        <v>0</v>
      </c>
      <c r="DJ11" s="620">
        <v>0</v>
      </c>
      <c r="DK11" s="620">
        <v>0</v>
      </c>
      <c r="DL11" s="620">
        <v>0</v>
      </c>
      <c r="DM11" s="620">
        <v>0</v>
      </c>
      <c r="DN11" s="620">
        <v>0</v>
      </c>
      <c r="DO11" s="620">
        <v>0</v>
      </c>
      <c r="DP11" s="620">
        <v>0</v>
      </c>
      <c r="DQ11" s="620">
        <v>0</v>
      </c>
      <c r="DR11" s="620">
        <v>0</v>
      </c>
      <c r="DS11" s="620">
        <v>0</v>
      </c>
      <c r="DT11" s="620">
        <v>0</v>
      </c>
      <c r="DU11" s="620">
        <v>0</v>
      </c>
      <c r="DV11" s="620">
        <v>0</v>
      </c>
      <c r="DW11" s="621">
        <v>0</v>
      </c>
      <c r="DX11" s="589"/>
    </row>
    <row r="12" spans="2:128" x14ac:dyDescent="0.2">
      <c r="B12" s="644"/>
      <c r="C12" s="645"/>
      <c r="D12" s="646"/>
      <c r="E12" s="646"/>
      <c r="F12" s="646"/>
      <c r="G12" s="646"/>
      <c r="H12" s="646"/>
      <c r="I12" s="647"/>
      <c r="J12" s="647"/>
      <c r="K12" s="647"/>
      <c r="L12" s="647"/>
      <c r="M12" s="647"/>
      <c r="N12" s="647"/>
      <c r="O12" s="647"/>
      <c r="P12" s="647"/>
      <c r="Q12" s="647"/>
      <c r="R12" s="648"/>
      <c r="S12" s="647"/>
      <c r="T12" s="647"/>
      <c r="U12" s="636" t="s">
        <v>498</v>
      </c>
      <c r="V12" s="637" t="s">
        <v>124</v>
      </c>
      <c r="W12" s="643" t="s">
        <v>495</v>
      </c>
      <c r="X12" s="615">
        <v>0</v>
      </c>
      <c r="Y12" s="615">
        <v>0</v>
      </c>
      <c r="Z12" s="615">
        <v>0</v>
      </c>
      <c r="AA12" s="615">
        <v>0</v>
      </c>
      <c r="AB12" s="615">
        <v>0</v>
      </c>
      <c r="AC12" s="615">
        <v>365.80213437500004</v>
      </c>
      <c r="AD12" s="615">
        <v>365.80213437500004</v>
      </c>
      <c r="AE12" s="615">
        <v>365.80213437500004</v>
      </c>
      <c r="AF12" s="615">
        <v>365.80213437500004</v>
      </c>
      <c r="AG12" s="615">
        <v>365.80213437500004</v>
      </c>
      <c r="AH12" s="615">
        <v>365.80213437500004</v>
      </c>
      <c r="AI12" s="615">
        <v>365.80213437500004</v>
      </c>
      <c r="AJ12" s="615">
        <v>365.80213437500004</v>
      </c>
      <c r="AK12" s="615">
        <v>365.80213437500004</v>
      </c>
      <c r="AL12" s="615">
        <v>365.80213437500004</v>
      </c>
      <c r="AM12" s="615">
        <v>365.80213437500004</v>
      </c>
      <c r="AN12" s="615">
        <v>365.80213437500004</v>
      </c>
      <c r="AO12" s="615">
        <v>365.80213437500004</v>
      </c>
      <c r="AP12" s="615">
        <v>365.80213437500004</v>
      </c>
      <c r="AQ12" s="615">
        <v>365.80213437500004</v>
      </c>
      <c r="AR12" s="615">
        <v>365.80213437500004</v>
      </c>
      <c r="AS12" s="615">
        <v>365.80213437500004</v>
      </c>
      <c r="AT12" s="615">
        <v>365.80213437500004</v>
      </c>
      <c r="AU12" s="615">
        <v>365.80213437500004</v>
      </c>
      <c r="AV12" s="615">
        <v>365.80213437500004</v>
      </c>
      <c r="AW12" s="615">
        <v>365.80213437500004</v>
      </c>
      <c r="AX12" s="615">
        <v>365.80213437500004</v>
      </c>
      <c r="AY12" s="615">
        <v>365.80213437500004</v>
      </c>
      <c r="AZ12" s="615">
        <v>365.80213437500004</v>
      </c>
      <c r="BA12" s="615">
        <v>365.80213437500004</v>
      </c>
      <c r="BB12" s="615">
        <v>365.80213437500004</v>
      </c>
      <c r="BC12" s="615">
        <v>365.80213437500004</v>
      </c>
      <c r="BD12" s="615">
        <v>365.80213437500004</v>
      </c>
      <c r="BE12" s="615">
        <v>365.80213437500004</v>
      </c>
      <c r="BF12" s="615">
        <v>365.80213437500004</v>
      </c>
      <c r="BG12" s="615">
        <v>365.80213437500004</v>
      </c>
      <c r="BH12" s="615">
        <v>365.80213437500004</v>
      </c>
      <c r="BI12" s="615">
        <v>365.80213437500004</v>
      </c>
      <c r="BJ12" s="615">
        <v>365.80213437500004</v>
      </c>
      <c r="BK12" s="615">
        <v>365.80213437500004</v>
      </c>
      <c r="BL12" s="615">
        <v>365.80213437500004</v>
      </c>
      <c r="BM12" s="615">
        <v>365.80213437500004</v>
      </c>
      <c r="BN12" s="615">
        <v>365.80213437500004</v>
      </c>
      <c r="BO12" s="615">
        <v>365.80213437500004</v>
      </c>
      <c r="BP12" s="615">
        <v>365.80213437500004</v>
      </c>
      <c r="BQ12" s="615">
        <v>365.80213437500004</v>
      </c>
      <c r="BR12" s="615">
        <v>365.80213437500004</v>
      </c>
      <c r="BS12" s="615">
        <v>365.80213437500004</v>
      </c>
      <c r="BT12" s="615">
        <v>365.80213437500004</v>
      </c>
      <c r="BU12" s="615">
        <v>365.80213437500004</v>
      </c>
      <c r="BV12" s="615">
        <v>365.80213437500004</v>
      </c>
      <c r="BW12" s="615">
        <v>365.80213437500004</v>
      </c>
      <c r="BX12" s="615">
        <v>365.80213437500004</v>
      </c>
      <c r="BY12" s="615">
        <v>365.80213437500004</v>
      </c>
      <c r="BZ12" s="615">
        <v>365.80213437500004</v>
      </c>
      <c r="CA12" s="615">
        <v>365.80213437500004</v>
      </c>
      <c r="CB12" s="615">
        <v>365.80213437500004</v>
      </c>
      <c r="CC12" s="615">
        <v>365.80213437500004</v>
      </c>
      <c r="CD12" s="615">
        <v>365.80213437500004</v>
      </c>
      <c r="CE12" s="629">
        <v>365.80213437500004</v>
      </c>
      <c r="CF12" s="629">
        <v>365.80213437500004</v>
      </c>
      <c r="CG12" s="629">
        <v>365.80213437500004</v>
      </c>
      <c r="CH12" s="629">
        <v>365.80213437500004</v>
      </c>
      <c r="CI12" s="629">
        <v>365.80213437500004</v>
      </c>
      <c r="CJ12" s="629">
        <v>365.80213437500004</v>
      </c>
      <c r="CK12" s="629">
        <v>365.80213437500004</v>
      </c>
      <c r="CL12" s="629">
        <v>365.80213437500004</v>
      </c>
      <c r="CM12" s="629">
        <v>365.80213437500004</v>
      </c>
      <c r="CN12" s="629">
        <v>365.80213437500004</v>
      </c>
      <c r="CO12" s="629">
        <v>365.80213437500004</v>
      </c>
      <c r="CP12" s="629">
        <v>365.80213437500004</v>
      </c>
      <c r="CQ12" s="629">
        <v>365.80213437500004</v>
      </c>
      <c r="CR12" s="629">
        <v>365.80213437500004</v>
      </c>
      <c r="CS12" s="629">
        <v>365.80213437500004</v>
      </c>
      <c r="CT12" s="629">
        <v>365.80213437500004</v>
      </c>
      <c r="CU12" s="629">
        <v>365.80213437500004</v>
      </c>
      <c r="CV12" s="629">
        <v>365.80213437500004</v>
      </c>
      <c r="CW12" s="629">
        <v>365.80213437500004</v>
      </c>
      <c r="CX12" s="629">
        <v>365.80213437500004</v>
      </c>
      <c r="CY12" s="630">
        <v>365.80213437500004</v>
      </c>
      <c r="CZ12" s="619">
        <v>0</v>
      </c>
      <c r="DA12" s="620">
        <v>0</v>
      </c>
      <c r="DB12" s="620">
        <v>0</v>
      </c>
      <c r="DC12" s="620">
        <v>0</v>
      </c>
      <c r="DD12" s="620">
        <v>0</v>
      </c>
      <c r="DE12" s="620">
        <v>0</v>
      </c>
      <c r="DF12" s="620">
        <v>0</v>
      </c>
      <c r="DG12" s="620">
        <v>0</v>
      </c>
      <c r="DH12" s="620">
        <v>0</v>
      </c>
      <c r="DI12" s="620">
        <v>0</v>
      </c>
      <c r="DJ12" s="620">
        <v>0</v>
      </c>
      <c r="DK12" s="620">
        <v>0</v>
      </c>
      <c r="DL12" s="620">
        <v>0</v>
      </c>
      <c r="DM12" s="620">
        <v>0</v>
      </c>
      <c r="DN12" s="620">
        <v>0</v>
      </c>
      <c r="DO12" s="620">
        <v>0</v>
      </c>
      <c r="DP12" s="620">
        <v>0</v>
      </c>
      <c r="DQ12" s="620">
        <v>0</v>
      </c>
      <c r="DR12" s="620">
        <v>0</v>
      </c>
      <c r="DS12" s="620">
        <v>0</v>
      </c>
      <c r="DT12" s="620">
        <v>0</v>
      </c>
      <c r="DU12" s="620">
        <v>0</v>
      </c>
      <c r="DV12" s="620">
        <v>0</v>
      </c>
      <c r="DW12" s="621">
        <v>0</v>
      </c>
      <c r="DX12" s="589"/>
    </row>
    <row r="13" spans="2:128" x14ac:dyDescent="0.2">
      <c r="B13" s="644"/>
      <c r="C13" s="645"/>
      <c r="D13" s="646"/>
      <c r="E13" s="646"/>
      <c r="F13" s="646"/>
      <c r="G13" s="646"/>
      <c r="H13" s="646"/>
      <c r="I13" s="647"/>
      <c r="J13" s="647"/>
      <c r="K13" s="647"/>
      <c r="L13" s="647"/>
      <c r="M13" s="647"/>
      <c r="N13" s="647"/>
      <c r="O13" s="647"/>
      <c r="P13" s="647"/>
      <c r="Q13" s="647"/>
      <c r="R13" s="648"/>
      <c r="S13" s="647"/>
      <c r="T13" s="647"/>
      <c r="U13" s="649" t="s">
        <v>499</v>
      </c>
      <c r="V13" s="650" t="s">
        <v>124</v>
      </c>
      <c r="W13" s="643" t="s">
        <v>495</v>
      </c>
      <c r="X13" s="615">
        <v>0</v>
      </c>
      <c r="Y13" s="615">
        <v>0</v>
      </c>
      <c r="Z13" s="615">
        <v>0</v>
      </c>
      <c r="AA13" s="615">
        <v>0</v>
      </c>
      <c r="AB13" s="615">
        <v>0</v>
      </c>
      <c r="AC13" s="615">
        <v>0</v>
      </c>
      <c r="AD13" s="615">
        <v>0</v>
      </c>
      <c r="AE13" s="615">
        <v>0</v>
      </c>
      <c r="AF13" s="615">
        <v>0</v>
      </c>
      <c r="AG13" s="615">
        <v>0</v>
      </c>
      <c r="AH13" s="615">
        <v>0</v>
      </c>
      <c r="AI13" s="615">
        <v>0</v>
      </c>
      <c r="AJ13" s="615">
        <v>0</v>
      </c>
      <c r="AK13" s="615">
        <v>0</v>
      </c>
      <c r="AL13" s="615">
        <v>0</v>
      </c>
      <c r="AM13" s="615">
        <v>0</v>
      </c>
      <c r="AN13" s="615">
        <v>0</v>
      </c>
      <c r="AO13" s="615">
        <v>0</v>
      </c>
      <c r="AP13" s="615">
        <v>0</v>
      </c>
      <c r="AQ13" s="615">
        <v>0</v>
      </c>
      <c r="AR13" s="615">
        <v>0</v>
      </c>
      <c r="AS13" s="615">
        <v>0</v>
      </c>
      <c r="AT13" s="615">
        <v>0</v>
      </c>
      <c r="AU13" s="615">
        <v>0</v>
      </c>
      <c r="AV13" s="615">
        <v>0</v>
      </c>
      <c r="AW13" s="615">
        <v>0</v>
      </c>
      <c r="AX13" s="615">
        <v>0</v>
      </c>
      <c r="AY13" s="615">
        <v>0</v>
      </c>
      <c r="AZ13" s="615">
        <v>0</v>
      </c>
      <c r="BA13" s="615">
        <v>0</v>
      </c>
      <c r="BB13" s="615">
        <v>0</v>
      </c>
      <c r="BC13" s="615">
        <v>0</v>
      </c>
      <c r="BD13" s="615">
        <v>0</v>
      </c>
      <c r="BE13" s="615">
        <v>0</v>
      </c>
      <c r="BF13" s="615">
        <v>0</v>
      </c>
      <c r="BG13" s="615">
        <v>0</v>
      </c>
      <c r="BH13" s="615">
        <v>0</v>
      </c>
      <c r="BI13" s="615">
        <v>0</v>
      </c>
      <c r="BJ13" s="615">
        <v>0</v>
      </c>
      <c r="BK13" s="615">
        <v>0</v>
      </c>
      <c r="BL13" s="615">
        <v>0</v>
      </c>
      <c r="BM13" s="615">
        <v>0</v>
      </c>
      <c r="BN13" s="615">
        <v>0</v>
      </c>
      <c r="BO13" s="615">
        <v>0</v>
      </c>
      <c r="BP13" s="615">
        <v>0</v>
      </c>
      <c r="BQ13" s="615">
        <v>0</v>
      </c>
      <c r="BR13" s="615">
        <v>0</v>
      </c>
      <c r="BS13" s="615">
        <v>0</v>
      </c>
      <c r="BT13" s="615">
        <v>0</v>
      </c>
      <c r="BU13" s="615">
        <v>0</v>
      </c>
      <c r="BV13" s="615">
        <v>0</v>
      </c>
      <c r="BW13" s="615">
        <v>0</v>
      </c>
      <c r="BX13" s="615">
        <v>0</v>
      </c>
      <c r="BY13" s="615">
        <v>0</v>
      </c>
      <c r="BZ13" s="615">
        <v>0</v>
      </c>
      <c r="CA13" s="615">
        <v>0</v>
      </c>
      <c r="CB13" s="615">
        <v>0</v>
      </c>
      <c r="CC13" s="615">
        <v>0</v>
      </c>
      <c r="CD13" s="615">
        <v>0</v>
      </c>
      <c r="CE13" s="629">
        <v>0</v>
      </c>
      <c r="CF13" s="629">
        <v>0</v>
      </c>
      <c r="CG13" s="629">
        <v>0</v>
      </c>
      <c r="CH13" s="629">
        <v>0</v>
      </c>
      <c r="CI13" s="629">
        <v>0</v>
      </c>
      <c r="CJ13" s="629">
        <v>0</v>
      </c>
      <c r="CK13" s="629">
        <v>0</v>
      </c>
      <c r="CL13" s="629">
        <v>0</v>
      </c>
      <c r="CM13" s="629">
        <v>0</v>
      </c>
      <c r="CN13" s="629">
        <v>0</v>
      </c>
      <c r="CO13" s="629">
        <v>0</v>
      </c>
      <c r="CP13" s="629">
        <v>0</v>
      </c>
      <c r="CQ13" s="629">
        <v>0</v>
      </c>
      <c r="CR13" s="629">
        <v>0</v>
      </c>
      <c r="CS13" s="629">
        <v>0</v>
      </c>
      <c r="CT13" s="629">
        <v>0</v>
      </c>
      <c r="CU13" s="629">
        <v>0</v>
      </c>
      <c r="CV13" s="629">
        <v>0</v>
      </c>
      <c r="CW13" s="629">
        <v>0</v>
      </c>
      <c r="CX13" s="629">
        <v>0</v>
      </c>
      <c r="CY13" s="630">
        <v>0</v>
      </c>
      <c r="CZ13" s="619">
        <v>0</v>
      </c>
      <c r="DA13" s="620">
        <v>0</v>
      </c>
      <c r="DB13" s="620">
        <v>0</v>
      </c>
      <c r="DC13" s="620">
        <v>0</v>
      </c>
      <c r="DD13" s="620">
        <v>0</v>
      </c>
      <c r="DE13" s="620">
        <v>0</v>
      </c>
      <c r="DF13" s="620">
        <v>0</v>
      </c>
      <c r="DG13" s="620">
        <v>0</v>
      </c>
      <c r="DH13" s="620">
        <v>0</v>
      </c>
      <c r="DI13" s="620">
        <v>0</v>
      </c>
      <c r="DJ13" s="620">
        <v>0</v>
      </c>
      <c r="DK13" s="620">
        <v>0</v>
      </c>
      <c r="DL13" s="620">
        <v>0</v>
      </c>
      <c r="DM13" s="620">
        <v>0</v>
      </c>
      <c r="DN13" s="620">
        <v>0</v>
      </c>
      <c r="DO13" s="620">
        <v>0</v>
      </c>
      <c r="DP13" s="620">
        <v>0</v>
      </c>
      <c r="DQ13" s="620">
        <v>0</v>
      </c>
      <c r="DR13" s="620">
        <v>0</v>
      </c>
      <c r="DS13" s="620">
        <v>0</v>
      </c>
      <c r="DT13" s="620">
        <v>0</v>
      </c>
      <c r="DU13" s="620">
        <v>0</v>
      </c>
      <c r="DV13" s="620">
        <v>0</v>
      </c>
      <c r="DW13" s="621">
        <v>0</v>
      </c>
      <c r="DX13" s="589"/>
    </row>
    <row r="14" spans="2:128" x14ac:dyDescent="0.2">
      <c r="B14" s="644"/>
      <c r="C14" s="645"/>
      <c r="D14" s="646"/>
      <c r="E14" s="646"/>
      <c r="F14" s="646"/>
      <c r="G14" s="646"/>
      <c r="H14" s="646"/>
      <c r="I14" s="647"/>
      <c r="J14" s="647"/>
      <c r="K14" s="647"/>
      <c r="L14" s="647"/>
      <c r="M14" s="647"/>
      <c r="N14" s="647"/>
      <c r="O14" s="647"/>
      <c r="P14" s="647"/>
      <c r="Q14" s="647"/>
      <c r="R14" s="648"/>
      <c r="S14" s="647"/>
      <c r="T14" s="647"/>
      <c r="U14" s="636" t="s">
        <v>500</v>
      </c>
      <c r="V14" s="637" t="s">
        <v>124</v>
      </c>
      <c r="W14" s="643" t="s">
        <v>495</v>
      </c>
      <c r="X14" s="615">
        <v>0.28420000000000006</v>
      </c>
      <c r="Y14" s="615">
        <v>0.32480000000000003</v>
      </c>
      <c r="Z14" s="615">
        <v>0.40600000000000003</v>
      </c>
      <c r="AA14" s="615">
        <v>1.6240000000000001</v>
      </c>
      <c r="AB14" s="615">
        <v>1.421</v>
      </c>
      <c r="AC14" s="615">
        <v>0</v>
      </c>
      <c r="AD14" s="615">
        <v>0</v>
      </c>
      <c r="AE14" s="615">
        <v>0</v>
      </c>
      <c r="AF14" s="615">
        <v>0</v>
      </c>
      <c r="AG14" s="615">
        <v>0</v>
      </c>
      <c r="AH14" s="615">
        <v>0</v>
      </c>
      <c r="AI14" s="615">
        <v>0</v>
      </c>
      <c r="AJ14" s="615">
        <v>0</v>
      </c>
      <c r="AK14" s="615">
        <v>0</v>
      </c>
      <c r="AL14" s="615">
        <v>0</v>
      </c>
      <c r="AM14" s="615">
        <v>0</v>
      </c>
      <c r="AN14" s="615">
        <v>0</v>
      </c>
      <c r="AO14" s="615">
        <v>0</v>
      </c>
      <c r="AP14" s="615">
        <v>0</v>
      </c>
      <c r="AQ14" s="615">
        <v>0</v>
      </c>
      <c r="AR14" s="615">
        <v>0.12830356533370232</v>
      </c>
      <c r="AS14" s="615">
        <v>0.14663264609565979</v>
      </c>
      <c r="AT14" s="615">
        <v>0.18329080761957472</v>
      </c>
      <c r="AU14" s="615">
        <v>0.7331632304782989</v>
      </c>
      <c r="AV14" s="615">
        <v>0.64151782666851154</v>
      </c>
      <c r="AW14" s="615">
        <v>0</v>
      </c>
      <c r="AX14" s="615">
        <v>0</v>
      </c>
      <c r="AY14" s="615">
        <v>0</v>
      </c>
      <c r="AZ14" s="615">
        <v>0</v>
      </c>
      <c r="BA14" s="615">
        <v>0</v>
      </c>
      <c r="BB14" s="615">
        <v>0</v>
      </c>
      <c r="BC14" s="615">
        <v>0</v>
      </c>
      <c r="BD14" s="615">
        <v>0</v>
      </c>
      <c r="BE14" s="615">
        <v>0</v>
      </c>
      <c r="BF14" s="615">
        <v>0</v>
      </c>
      <c r="BG14" s="615">
        <v>0</v>
      </c>
      <c r="BH14" s="615">
        <v>0</v>
      </c>
      <c r="BI14" s="615">
        <v>0</v>
      </c>
      <c r="BJ14" s="615">
        <v>0</v>
      </c>
      <c r="BK14" s="615">
        <v>0</v>
      </c>
      <c r="BL14" s="615">
        <v>0.12830356533370232</v>
      </c>
      <c r="BM14" s="615">
        <v>0.14663264609565979</v>
      </c>
      <c r="BN14" s="615">
        <v>0.18329080761957472</v>
      </c>
      <c r="BO14" s="615">
        <v>0.7331632304782989</v>
      </c>
      <c r="BP14" s="615">
        <v>0.64151782666851154</v>
      </c>
      <c r="BQ14" s="615">
        <v>0</v>
      </c>
      <c r="BR14" s="615">
        <v>0</v>
      </c>
      <c r="BS14" s="615">
        <v>0</v>
      </c>
      <c r="BT14" s="615">
        <v>0</v>
      </c>
      <c r="BU14" s="615">
        <v>0</v>
      </c>
      <c r="BV14" s="615">
        <v>0</v>
      </c>
      <c r="BW14" s="615">
        <v>0</v>
      </c>
      <c r="BX14" s="615">
        <v>0</v>
      </c>
      <c r="BY14" s="615">
        <v>0</v>
      </c>
      <c r="BZ14" s="615">
        <v>0</v>
      </c>
      <c r="CA14" s="615">
        <v>0</v>
      </c>
      <c r="CB14" s="615">
        <v>0</v>
      </c>
      <c r="CC14" s="615">
        <v>0</v>
      </c>
      <c r="CD14" s="615">
        <v>0</v>
      </c>
      <c r="CE14" s="629">
        <v>0</v>
      </c>
      <c r="CF14" s="629">
        <v>0.28085739587657393</v>
      </c>
      <c r="CG14" s="629">
        <v>0.32097988100179881</v>
      </c>
      <c r="CH14" s="629">
        <v>0.40122485125224855</v>
      </c>
      <c r="CI14" s="629">
        <v>1.6048994050089942</v>
      </c>
      <c r="CJ14" s="629">
        <v>1.4042869793828698</v>
      </c>
      <c r="CK14" s="629">
        <v>0</v>
      </c>
      <c r="CL14" s="629">
        <v>0</v>
      </c>
      <c r="CM14" s="629">
        <v>0</v>
      </c>
      <c r="CN14" s="629">
        <v>0</v>
      </c>
      <c r="CO14" s="629">
        <v>0</v>
      </c>
      <c r="CP14" s="629">
        <v>0</v>
      </c>
      <c r="CQ14" s="629">
        <v>0</v>
      </c>
      <c r="CR14" s="629">
        <v>0</v>
      </c>
      <c r="CS14" s="629">
        <v>0</v>
      </c>
      <c r="CT14" s="629">
        <v>0</v>
      </c>
      <c r="CU14" s="629">
        <v>0</v>
      </c>
      <c r="CV14" s="629">
        <v>0</v>
      </c>
      <c r="CW14" s="629">
        <v>0</v>
      </c>
      <c r="CX14" s="629">
        <v>0</v>
      </c>
      <c r="CY14" s="630">
        <v>0</v>
      </c>
      <c r="CZ14" s="619">
        <v>0</v>
      </c>
      <c r="DA14" s="620">
        <v>0</v>
      </c>
      <c r="DB14" s="620">
        <v>0</v>
      </c>
      <c r="DC14" s="620">
        <v>0</v>
      </c>
      <c r="DD14" s="620">
        <v>0</v>
      </c>
      <c r="DE14" s="620">
        <v>0</v>
      </c>
      <c r="DF14" s="620">
        <v>0</v>
      </c>
      <c r="DG14" s="620">
        <v>0</v>
      </c>
      <c r="DH14" s="620">
        <v>0</v>
      </c>
      <c r="DI14" s="620">
        <v>0</v>
      </c>
      <c r="DJ14" s="620">
        <v>0</v>
      </c>
      <c r="DK14" s="620">
        <v>0</v>
      </c>
      <c r="DL14" s="620">
        <v>0</v>
      </c>
      <c r="DM14" s="620">
        <v>0</v>
      </c>
      <c r="DN14" s="620">
        <v>0</v>
      </c>
      <c r="DO14" s="620">
        <v>0</v>
      </c>
      <c r="DP14" s="620">
        <v>0</v>
      </c>
      <c r="DQ14" s="620">
        <v>0</v>
      </c>
      <c r="DR14" s="620">
        <v>0</v>
      </c>
      <c r="DS14" s="620">
        <v>0</v>
      </c>
      <c r="DT14" s="620">
        <v>0</v>
      </c>
      <c r="DU14" s="620">
        <v>0</v>
      </c>
      <c r="DV14" s="620">
        <v>0</v>
      </c>
      <c r="DW14" s="621">
        <v>0</v>
      </c>
      <c r="DX14" s="589"/>
    </row>
    <row r="15" spans="2:128" x14ac:dyDescent="0.2">
      <c r="B15" s="651"/>
      <c r="C15" s="645"/>
      <c r="D15" s="646"/>
      <c r="E15" s="646"/>
      <c r="F15" s="646"/>
      <c r="G15" s="646"/>
      <c r="H15" s="646"/>
      <c r="I15" s="647"/>
      <c r="J15" s="647"/>
      <c r="K15" s="647"/>
      <c r="L15" s="647"/>
      <c r="M15" s="647"/>
      <c r="N15" s="647"/>
      <c r="O15" s="647"/>
      <c r="P15" s="647"/>
      <c r="Q15" s="647"/>
      <c r="R15" s="648"/>
      <c r="S15" s="647"/>
      <c r="T15" s="647"/>
      <c r="U15" s="636" t="s">
        <v>501</v>
      </c>
      <c r="V15" s="637" t="s">
        <v>124</v>
      </c>
      <c r="W15" s="643" t="s">
        <v>495</v>
      </c>
      <c r="X15" s="615">
        <v>0</v>
      </c>
      <c r="Y15" s="615">
        <v>0</v>
      </c>
      <c r="Z15" s="615">
        <v>0</v>
      </c>
      <c r="AA15" s="615">
        <v>0</v>
      </c>
      <c r="AB15" s="615">
        <v>0</v>
      </c>
      <c r="AC15" s="615">
        <v>1.95</v>
      </c>
      <c r="AD15" s="615">
        <v>1.95</v>
      </c>
      <c r="AE15" s="615">
        <v>1.95</v>
      </c>
      <c r="AF15" s="615">
        <v>1.95</v>
      </c>
      <c r="AG15" s="615">
        <v>1.95</v>
      </c>
      <c r="AH15" s="615">
        <v>1.95</v>
      </c>
      <c r="AI15" s="615">
        <v>1.95</v>
      </c>
      <c r="AJ15" s="615">
        <v>1.95</v>
      </c>
      <c r="AK15" s="615">
        <v>1.95</v>
      </c>
      <c r="AL15" s="615">
        <v>1.95</v>
      </c>
      <c r="AM15" s="615">
        <v>1.95</v>
      </c>
      <c r="AN15" s="615">
        <v>1.95</v>
      </c>
      <c r="AO15" s="615">
        <v>1.95</v>
      </c>
      <c r="AP15" s="615">
        <v>1.95</v>
      </c>
      <c r="AQ15" s="615">
        <v>1.95</v>
      </c>
      <c r="AR15" s="615">
        <v>1.95</v>
      </c>
      <c r="AS15" s="615">
        <v>1.95</v>
      </c>
      <c r="AT15" s="615">
        <v>1.95</v>
      </c>
      <c r="AU15" s="615">
        <v>1.95</v>
      </c>
      <c r="AV15" s="615">
        <v>1.95</v>
      </c>
      <c r="AW15" s="615">
        <v>1.95</v>
      </c>
      <c r="AX15" s="615">
        <v>1.95</v>
      </c>
      <c r="AY15" s="615">
        <v>1.95</v>
      </c>
      <c r="AZ15" s="615">
        <v>1.95</v>
      </c>
      <c r="BA15" s="615">
        <v>1.95</v>
      </c>
      <c r="BB15" s="615">
        <v>1.95</v>
      </c>
      <c r="BC15" s="615">
        <v>1.95</v>
      </c>
      <c r="BD15" s="615">
        <v>1.95</v>
      </c>
      <c r="BE15" s="615">
        <v>1.95</v>
      </c>
      <c r="BF15" s="615">
        <v>1.95</v>
      </c>
      <c r="BG15" s="615">
        <v>1.95</v>
      </c>
      <c r="BH15" s="615">
        <v>1.95</v>
      </c>
      <c r="BI15" s="615">
        <v>1.95</v>
      </c>
      <c r="BJ15" s="615">
        <v>1.95</v>
      </c>
      <c r="BK15" s="615">
        <v>1.95</v>
      </c>
      <c r="BL15" s="615">
        <v>1.95</v>
      </c>
      <c r="BM15" s="615">
        <v>1.95</v>
      </c>
      <c r="BN15" s="615">
        <v>1.95</v>
      </c>
      <c r="BO15" s="615">
        <v>1.95</v>
      </c>
      <c r="BP15" s="615">
        <v>1.95</v>
      </c>
      <c r="BQ15" s="615">
        <v>1.95</v>
      </c>
      <c r="BR15" s="615">
        <v>1.95</v>
      </c>
      <c r="BS15" s="615">
        <v>1.95</v>
      </c>
      <c r="BT15" s="615">
        <v>1.95</v>
      </c>
      <c r="BU15" s="615">
        <v>1.95</v>
      </c>
      <c r="BV15" s="615">
        <v>1.95</v>
      </c>
      <c r="BW15" s="615">
        <v>1.95</v>
      </c>
      <c r="BX15" s="615">
        <v>1.95</v>
      </c>
      <c r="BY15" s="615">
        <v>1.95</v>
      </c>
      <c r="BZ15" s="615">
        <v>1.95</v>
      </c>
      <c r="CA15" s="615">
        <v>1.95</v>
      </c>
      <c r="CB15" s="615">
        <v>1.95</v>
      </c>
      <c r="CC15" s="615">
        <v>1.95</v>
      </c>
      <c r="CD15" s="615">
        <v>1.95</v>
      </c>
      <c r="CE15" s="629">
        <v>1.95</v>
      </c>
      <c r="CF15" s="629">
        <v>1.95</v>
      </c>
      <c r="CG15" s="629">
        <v>1.95</v>
      </c>
      <c r="CH15" s="629">
        <v>1.95</v>
      </c>
      <c r="CI15" s="629">
        <v>1.95</v>
      </c>
      <c r="CJ15" s="629">
        <v>1.95</v>
      </c>
      <c r="CK15" s="629">
        <v>1.95</v>
      </c>
      <c r="CL15" s="629">
        <v>1.95</v>
      </c>
      <c r="CM15" s="629">
        <v>1.95</v>
      </c>
      <c r="CN15" s="629">
        <v>1.95</v>
      </c>
      <c r="CO15" s="629">
        <v>1.95</v>
      </c>
      <c r="CP15" s="629">
        <v>1.95</v>
      </c>
      <c r="CQ15" s="629">
        <v>1.95</v>
      </c>
      <c r="CR15" s="629">
        <v>1.95</v>
      </c>
      <c r="CS15" s="629">
        <v>1.95</v>
      </c>
      <c r="CT15" s="629">
        <v>1.95</v>
      </c>
      <c r="CU15" s="629">
        <v>1.95</v>
      </c>
      <c r="CV15" s="629">
        <v>1.95</v>
      </c>
      <c r="CW15" s="629">
        <v>1.95</v>
      </c>
      <c r="CX15" s="629">
        <v>1.95</v>
      </c>
      <c r="CY15" s="630">
        <v>1.95</v>
      </c>
      <c r="CZ15" s="619">
        <v>0</v>
      </c>
      <c r="DA15" s="620">
        <v>0</v>
      </c>
      <c r="DB15" s="620">
        <v>0</v>
      </c>
      <c r="DC15" s="620">
        <v>0</v>
      </c>
      <c r="DD15" s="620">
        <v>0</v>
      </c>
      <c r="DE15" s="620">
        <v>0</v>
      </c>
      <c r="DF15" s="620">
        <v>0</v>
      </c>
      <c r="DG15" s="620">
        <v>0</v>
      </c>
      <c r="DH15" s="620">
        <v>0</v>
      </c>
      <c r="DI15" s="620">
        <v>0</v>
      </c>
      <c r="DJ15" s="620">
        <v>0</v>
      </c>
      <c r="DK15" s="620">
        <v>0</v>
      </c>
      <c r="DL15" s="620">
        <v>0</v>
      </c>
      <c r="DM15" s="620">
        <v>0</v>
      </c>
      <c r="DN15" s="620">
        <v>0</v>
      </c>
      <c r="DO15" s="620">
        <v>0</v>
      </c>
      <c r="DP15" s="620">
        <v>0</v>
      </c>
      <c r="DQ15" s="620">
        <v>0</v>
      </c>
      <c r="DR15" s="620">
        <v>0</v>
      </c>
      <c r="DS15" s="620">
        <v>0</v>
      </c>
      <c r="DT15" s="620">
        <v>0</v>
      </c>
      <c r="DU15" s="620">
        <v>0</v>
      </c>
      <c r="DV15" s="620">
        <v>0</v>
      </c>
      <c r="DW15" s="621">
        <v>0</v>
      </c>
      <c r="DX15" s="589"/>
    </row>
    <row r="16" spans="2:128" x14ac:dyDescent="0.2">
      <c r="B16" s="651"/>
      <c r="C16" s="645"/>
      <c r="D16" s="646"/>
      <c r="E16" s="646"/>
      <c r="F16" s="646"/>
      <c r="G16" s="646"/>
      <c r="H16" s="646"/>
      <c r="I16" s="647"/>
      <c r="J16" s="647"/>
      <c r="K16" s="647"/>
      <c r="L16" s="647"/>
      <c r="M16" s="647"/>
      <c r="N16" s="647"/>
      <c r="O16" s="647"/>
      <c r="P16" s="647"/>
      <c r="Q16" s="647"/>
      <c r="R16" s="648"/>
      <c r="S16" s="647"/>
      <c r="T16" s="647"/>
      <c r="U16" s="636" t="s">
        <v>502</v>
      </c>
      <c r="V16" s="637" t="s">
        <v>124</v>
      </c>
      <c r="W16" s="643" t="s">
        <v>495</v>
      </c>
      <c r="X16" s="615">
        <v>2.2868439999999999</v>
      </c>
      <c r="Y16" s="615">
        <v>2.6135359999999994</v>
      </c>
      <c r="Z16" s="615">
        <v>3.2669200000000003</v>
      </c>
      <c r="AA16" s="615">
        <v>13.067680000000001</v>
      </c>
      <c r="AB16" s="615">
        <v>11.434219999999998</v>
      </c>
      <c r="AC16" s="615">
        <v>0</v>
      </c>
      <c r="AD16" s="615">
        <v>0</v>
      </c>
      <c r="AE16" s="615">
        <v>0</v>
      </c>
      <c r="AF16" s="615">
        <v>0</v>
      </c>
      <c r="AG16" s="615">
        <v>0</v>
      </c>
      <c r="AH16" s="615">
        <v>0</v>
      </c>
      <c r="AI16" s="615">
        <v>0</v>
      </c>
      <c r="AJ16" s="615">
        <v>0</v>
      </c>
      <c r="AK16" s="615">
        <v>0</v>
      </c>
      <c r="AL16" s="615">
        <v>0</v>
      </c>
      <c r="AM16" s="615">
        <v>0</v>
      </c>
      <c r="AN16" s="615">
        <v>0</v>
      </c>
      <c r="AO16" s="615">
        <v>0</v>
      </c>
      <c r="AP16" s="615">
        <v>0</v>
      </c>
      <c r="AQ16" s="615">
        <v>0</v>
      </c>
      <c r="AR16" s="615">
        <v>1.0324075952216225</v>
      </c>
      <c r="AS16" s="615">
        <v>1.1798943945389972</v>
      </c>
      <c r="AT16" s="615">
        <v>1.4748679931737463</v>
      </c>
      <c r="AU16" s="615">
        <v>5.8994719726949851</v>
      </c>
      <c r="AV16" s="615">
        <v>5.1620379761081132</v>
      </c>
      <c r="AW16" s="615">
        <v>0</v>
      </c>
      <c r="AX16" s="615">
        <v>0</v>
      </c>
      <c r="AY16" s="615">
        <v>0</v>
      </c>
      <c r="AZ16" s="615">
        <v>0</v>
      </c>
      <c r="BA16" s="615">
        <v>0</v>
      </c>
      <c r="BB16" s="615">
        <v>0</v>
      </c>
      <c r="BC16" s="615">
        <v>0</v>
      </c>
      <c r="BD16" s="615">
        <v>0</v>
      </c>
      <c r="BE16" s="615">
        <v>0</v>
      </c>
      <c r="BF16" s="615">
        <v>0</v>
      </c>
      <c r="BG16" s="615">
        <v>0</v>
      </c>
      <c r="BH16" s="615">
        <v>0</v>
      </c>
      <c r="BI16" s="615">
        <v>0</v>
      </c>
      <c r="BJ16" s="615">
        <v>0</v>
      </c>
      <c r="BK16" s="615">
        <v>0</v>
      </c>
      <c r="BL16" s="615">
        <v>1.0324075952216225</v>
      </c>
      <c r="BM16" s="615">
        <v>1.1798943945389972</v>
      </c>
      <c r="BN16" s="615">
        <v>1.4748679931737463</v>
      </c>
      <c r="BO16" s="615">
        <v>5.8994719726949851</v>
      </c>
      <c r="BP16" s="615">
        <v>5.1620379761081132</v>
      </c>
      <c r="BQ16" s="615">
        <v>0</v>
      </c>
      <c r="BR16" s="615">
        <v>0</v>
      </c>
      <c r="BS16" s="615">
        <v>0</v>
      </c>
      <c r="BT16" s="615">
        <v>0</v>
      </c>
      <c r="BU16" s="615">
        <v>0</v>
      </c>
      <c r="BV16" s="615">
        <v>0</v>
      </c>
      <c r="BW16" s="615">
        <v>0</v>
      </c>
      <c r="BX16" s="615">
        <v>0</v>
      </c>
      <c r="BY16" s="615">
        <v>0</v>
      </c>
      <c r="BZ16" s="615">
        <v>0</v>
      </c>
      <c r="CA16" s="615">
        <v>0</v>
      </c>
      <c r="CB16" s="615">
        <v>0</v>
      </c>
      <c r="CC16" s="615">
        <v>0</v>
      </c>
      <c r="CD16" s="615">
        <v>0</v>
      </c>
      <c r="CE16" s="629">
        <v>0</v>
      </c>
      <c r="CF16" s="629">
        <v>2.2599473983672338</v>
      </c>
      <c r="CG16" s="629">
        <v>2.5827970267054097</v>
      </c>
      <c r="CH16" s="629">
        <v>3.2284962833817628</v>
      </c>
      <c r="CI16" s="629">
        <v>12.913985133527051</v>
      </c>
      <c r="CJ16" s="629">
        <v>11.29973699183617</v>
      </c>
      <c r="CK16" s="629">
        <v>0</v>
      </c>
      <c r="CL16" s="629">
        <v>0</v>
      </c>
      <c r="CM16" s="629">
        <v>0</v>
      </c>
      <c r="CN16" s="629">
        <v>0</v>
      </c>
      <c r="CO16" s="629">
        <v>0</v>
      </c>
      <c r="CP16" s="629">
        <v>0</v>
      </c>
      <c r="CQ16" s="629">
        <v>0</v>
      </c>
      <c r="CR16" s="629">
        <v>0</v>
      </c>
      <c r="CS16" s="629">
        <v>0</v>
      </c>
      <c r="CT16" s="629">
        <v>0</v>
      </c>
      <c r="CU16" s="629">
        <v>0</v>
      </c>
      <c r="CV16" s="629">
        <v>0</v>
      </c>
      <c r="CW16" s="629">
        <v>0</v>
      </c>
      <c r="CX16" s="629">
        <v>0</v>
      </c>
      <c r="CY16" s="630">
        <v>0</v>
      </c>
      <c r="CZ16" s="619">
        <v>0</v>
      </c>
      <c r="DA16" s="620">
        <v>0</v>
      </c>
      <c r="DB16" s="620">
        <v>0</v>
      </c>
      <c r="DC16" s="620">
        <v>0</v>
      </c>
      <c r="DD16" s="620">
        <v>0</v>
      </c>
      <c r="DE16" s="620">
        <v>0</v>
      </c>
      <c r="DF16" s="620">
        <v>0</v>
      </c>
      <c r="DG16" s="620">
        <v>0</v>
      </c>
      <c r="DH16" s="620">
        <v>0</v>
      </c>
      <c r="DI16" s="620">
        <v>0</v>
      </c>
      <c r="DJ16" s="620">
        <v>0</v>
      </c>
      <c r="DK16" s="620">
        <v>0</v>
      </c>
      <c r="DL16" s="620">
        <v>0</v>
      </c>
      <c r="DM16" s="620">
        <v>0</v>
      </c>
      <c r="DN16" s="620">
        <v>0</v>
      </c>
      <c r="DO16" s="620">
        <v>0</v>
      </c>
      <c r="DP16" s="620">
        <v>0</v>
      </c>
      <c r="DQ16" s="620">
        <v>0</v>
      </c>
      <c r="DR16" s="620">
        <v>0</v>
      </c>
      <c r="DS16" s="620">
        <v>0</v>
      </c>
      <c r="DT16" s="620">
        <v>0</v>
      </c>
      <c r="DU16" s="620">
        <v>0</v>
      </c>
      <c r="DV16" s="620">
        <v>0</v>
      </c>
      <c r="DW16" s="621">
        <v>0</v>
      </c>
      <c r="DX16" s="589"/>
    </row>
    <row r="17" spans="2:128" x14ac:dyDescent="0.2">
      <c r="B17" s="651"/>
      <c r="C17" s="645"/>
      <c r="D17" s="646"/>
      <c r="E17" s="646"/>
      <c r="F17" s="646"/>
      <c r="G17" s="646"/>
      <c r="H17" s="646"/>
      <c r="I17" s="647"/>
      <c r="J17" s="647"/>
      <c r="K17" s="647"/>
      <c r="L17" s="647"/>
      <c r="M17" s="647"/>
      <c r="N17" s="647"/>
      <c r="O17" s="647"/>
      <c r="P17" s="647"/>
      <c r="Q17" s="647"/>
      <c r="R17" s="648"/>
      <c r="S17" s="647"/>
      <c r="T17" s="647"/>
      <c r="U17" s="636" t="s">
        <v>503</v>
      </c>
      <c r="V17" s="637" t="s">
        <v>124</v>
      </c>
      <c r="W17" s="643" t="s">
        <v>495</v>
      </c>
      <c r="X17" s="615">
        <v>0</v>
      </c>
      <c r="Y17" s="615">
        <v>0</v>
      </c>
      <c r="Z17" s="615">
        <v>0</v>
      </c>
      <c r="AA17" s="615">
        <v>0</v>
      </c>
      <c r="AB17" s="615">
        <v>0</v>
      </c>
      <c r="AC17" s="615">
        <v>59.112516126192766</v>
      </c>
      <c r="AD17" s="615">
        <v>54.75991923641503</v>
      </c>
      <c r="AE17" s="615">
        <v>52.047092458464569</v>
      </c>
      <c r="AF17" s="615">
        <v>51.122744514108525</v>
      </c>
      <c r="AG17" s="615">
        <v>47.638804466117698</v>
      </c>
      <c r="AH17" s="615">
        <v>44.970684162398619</v>
      </c>
      <c r="AI17" s="615">
        <v>42.302563858679541</v>
      </c>
      <c r="AJ17" s="615">
        <v>39.634443554960463</v>
      </c>
      <c r="AK17" s="615">
        <v>36.966323251241391</v>
      </c>
      <c r="AL17" s="615">
        <v>34.298202947522313</v>
      </c>
      <c r="AM17" s="615">
        <v>31.630082643803227</v>
      </c>
      <c r="AN17" s="615">
        <v>28.961962340084145</v>
      </c>
      <c r="AO17" s="615">
        <v>26.293842036365064</v>
      </c>
      <c r="AP17" s="615">
        <v>23.625721732645992</v>
      </c>
      <c r="AQ17" s="615">
        <v>20.957601428926914</v>
      </c>
      <c r="AR17" s="615">
        <v>18.289481125207839</v>
      </c>
      <c r="AS17" s="615">
        <v>15.621360821488762</v>
      </c>
      <c r="AT17" s="615">
        <v>12.953240517769686</v>
      </c>
      <c r="AU17" s="615">
        <v>10.285120214050609</v>
      </c>
      <c r="AV17" s="615">
        <v>7.6169999103315318</v>
      </c>
      <c r="AW17" s="615">
        <v>7.6169999103315318</v>
      </c>
      <c r="AX17" s="615">
        <v>7.6169999103315318</v>
      </c>
      <c r="AY17" s="615">
        <v>7.6169999103315318</v>
      </c>
      <c r="AZ17" s="615">
        <v>7.6169999103315318</v>
      </c>
      <c r="BA17" s="615">
        <v>7.6169999103315318</v>
      </c>
      <c r="BB17" s="615">
        <v>7.6169999103315318</v>
      </c>
      <c r="BC17" s="615">
        <v>7.6169999103315318</v>
      </c>
      <c r="BD17" s="615">
        <v>7.6169999103315318</v>
      </c>
      <c r="BE17" s="615">
        <v>7.6169999103315318</v>
      </c>
      <c r="BF17" s="615">
        <v>7.6169999103315318</v>
      </c>
      <c r="BG17" s="615">
        <v>7.6169999103315318</v>
      </c>
      <c r="BH17" s="615">
        <v>7.6169999103315318</v>
      </c>
      <c r="BI17" s="615">
        <v>7.6169999103315318</v>
      </c>
      <c r="BJ17" s="615">
        <v>7.6169999103315318</v>
      </c>
      <c r="BK17" s="615">
        <v>7.6169999103315318</v>
      </c>
      <c r="BL17" s="615">
        <v>7.6169999103315318</v>
      </c>
      <c r="BM17" s="615">
        <v>7.6169999103315318</v>
      </c>
      <c r="BN17" s="615">
        <v>7.6169999103315318</v>
      </c>
      <c r="BO17" s="615">
        <v>7.6169999103315318</v>
      </c>
      <c r="BP17" s="615">
        <v>7.6169999103315318</v>
      </c>
      <c r="BQ17" s="615">
        <v>7.6169999103315318</v>
      </c>
      <c r="BR17" s="615">
        <v>7.6169999103315318</v>
      </c>
      <c r="BS17" s="615">
        <v>7.6169999103315318</v>
      </c>
      <c r="BT17" s="615">
        <v>7.6169999103315318</v>
      </c>
      <c r="BU17" s="615">
        <v>7.6169999103315318</v>
      </c>
      <c r="BV17" s="615">
        <v>7.6169999103315318</v>
      </c>
      <c r="BW17" s="615">
        <v>7.6169999103315318</v>
      </c>
      <c r="BX17" s="615">
        <v>7.6169999103315318</v>
      </c>
      <c r="BY17" s="615">
        <v>7.6169999103315318</v>
      </c>
      <c r="BZ17" s="615">
        <v>7.6169999103315318</v>
      </c>
      <c r="CA17" s="615">
        <v>7.6169999103315318</v>
      </c>
      <c r="CB17" s="615">
        <v>7.6169999103315318</v>
      </c>
      <c r="CC17" s="615">
        <v>7.6169999103315318</v>
      </c>
      <c r="CD17" s="615">
        <v>7.6169999103315318</v>
      </c>
      <c r="CE17" s="629">
        <v>7.6169999103315318</v>
      </c>
      <c r="CF17" s="629">
        <v>7.6169999103315318</v>
      </c>
      <c r="CG17" s="629">
        <v>7.6169999103315318</v>
      </c>
      <c r="CH17" s="629">
        <v>7.6169999103315318</v>
      </c>
      <c r="CI17" s="629">
        <v>7.6169999103315318</v>
      </c>
      <c r="CJ17" s="629">
        <v>7.6169999103315318</v>
      </c>
      <c r="CK17" s="629">
        <v>7.6169999103315318</v>
      </c>
      <c r="CL17" s="629">
        <v>7.6169999103315318</v>
      </c>
      <c r="CM17" s="629">
        <v>7.6169999103315318</v>
      </c>
      <c r="CN17" s="629">
        <v>7.6169999103315318</v>
      </c>
      <c r="CO17" s="629">
        <v>7.6169999103315318</v>
      </c>
      <c r="CP17" s="629">
        <v>7.6169999103315318</v>
      </c>
      <c r="CQ17" s="629">
        <v>7.6169999103315318</v>
      </c>
      <c r="CR17" s="629">
        <v>7.6169999103315318</v>
      </c>
      <c r="CS17" s="629">
        <v>7.6169999103315318</v>
      </c>
      <c r="CT17" s="629">
        <v>7.6169999103315318</v>
      </c>
      <c r="CU17" s="629">
        <v>7.6169999103315318</v>
      </c>
      <c r="CV17" s="629">
        <v>7.6169999103315318</v>
      </c>
      <c r="CW17" s="629">
        <v>7.6169999103315318</v>
      </c>
      <c r="CX17" s="629">
        <v>7.6169999103315318</v>
      </c>
      <c r="CY17" s="630">
        <v>7.6169999103315318</v>
      </c>
      <c r="CZ17" s="619">
        <v>0</v>
      </c>
      <c r="DA17" s="620">
        <v>0</v>
      </c>
      <c r="DB17" s="620">
        <v>0</v>
      </c>
      <c r="DC17" s="620">
        <v>0</v>
      </c>
      <c r="DD17" s="620">
        <v>0</v>
      </c>
      <c r="DE17" s="620">
        <v>0</v>
      </c>
      <c r="DF17" s="620">
        <v>0</v>
      </c>
      <c r="DG17" s="620">
        <v>0</v>
      </c>
      <c r="DH17" s="620">
        <v>0</v>
      </c>
      <c r="DI17" s="620">
        <v>0</v>
      </c>
      <c r="DJ17" s="620">
        <v>0</v>
      </c>
      <c r="DK17" s="620">
        <v>0</v>
      </c>
      <c r="DL17" s="620">
        <v>0</v>
      </c>
      <c r="DM17" s="620">
        <v>0</v>
      </c>
      <c r="DN17" s="620">
        <v>0</v>
      </c>
      <c r="DO17" s="620">
        <v>0</v>
      </c>
      <c r="DP17" s="620">
        <v>0</v>
      </c>
      <c r="DQ17" s="620">
        <v>0</v>
      </c>
      <c r="DR17" s="620">
        <v>0</v>
      </c>
      <c r="DS17" s="620">
        <v>0</v>
      </c>
      <c r="DT17" s="620">
        <v>0</v>
      </c>
      <c r="DU17" s="620">
        <v>0</v>
      </c>
      <c r="DV17" s="620">
        <v>0</v>
      </c>
      <c r="DW17" s="621">
        <v>0</v>
      </c>
      <c r="DX17" s="589"/>
    </row>
    <row r="18" spans="2:128" x14ac:dyDescent="0.2">
      <c r="B18" s="651"/>
      <c r="C18" s="645"/>
      <c r="D18" s="646"/>
      <c r="E18" s="646"/>
      <c r="F18" s="646"/>
      <c r="G18" s="646"/>
      <c r="H18" s="646"/>
      <c r="I18" s="647"/>
      <c r="J18" s="647"/>
      <c r="K18" s="647"/>
      <c r="L18" s="647"/>
      <c r="M18" s="647"/>
      <c r="N18" s="647"/>
      <c r="O18" s="647"/>
      <c r="P18" s="647"/>
      <c r="Q18" s="647"/>
      <c r="R18" s="648"/>
      <c r="S18" s="647"/>
      <c r="T18" s="647"/>
      <c r="U18" s="652" t="s">
        <v>504</v>
      </c>
      <c r="V18" s="637" t="s">
        <v>124</v>
      </c>
      <c r="W18" s="643" t="s">
        <v>495</v>
      </c>
      <c r="X18" s="615">
        <v>0</v>
      </c>
      <c r="Y18" s="615">
        <v>0</v>
      </c>
      <c r="Z18" s="615">
        <v>0</v>
      </c>
      <c r="AA18" s="615">
        <v>0</v>
      </c>
      <c r="AB18" s="615">
        <v>0</v>
      </c>
      <c r="AC18" s="615">
        <v>0</v>
      </c>
      <c r="AD18" s="615">
        <v>0</v>
      </c>
      <c r="AE18" s="615">
        <v>0</v>
      </c>
      <c r="AF18" s="615">
        <v>0</v>
      </c>
      <c r="AG18" s="615">
        <v>0</v>
      </c>
      <c r="AH18" s="615">
        <v>0</v>
      </c>
      <c r="AI18" s="615">
        <v>0</v>
      </c>
      <c r="AJ18" s="615">
        <v>0</v>
      </c>
      <c r="AK18" s="615">
        <v>0</v>
      </c>
      <c r="AL18" s="615">
        <v>0</v>
      </c>
      <c r="AM18" s="615">
        <v>0</v>
      </c>
      <c r="AN18" s="615">
        <v>0</v>
      </c>
      <c r="AO18" s="615">
        <v>0</v>
      </c>
      <c r="AP18" s="615">
        <v>0</v>
      </c>
      <c r="AQ18" s="615">
        <v>0</v>
      </c>
      <c r="AR18" s="615">
        <v>0</v>
      </c>
      <c r="AS18" s="615">
        <v>0</v>
      </c>
      <c r="AT18" s="615">
        <v>0</v>
      </c>
      <c r="AU18" s="615">
        <v>0</v>
      </c>
      <c r="AV18" s="615">
        <v>0</v>
      </c>
      <c r="AW18" s="615">
        <v>0</v>
      </c>
      <c r="AX18" s="615">
        <v>0</v>
      </c>
      <c r="AY18" s="615">
        <v>0</v>
      </c>
      <c r="AZ18" s="615">
        <v>0</v>
      </c>
      <c r="BA18" s="615">
        <v>0</v>
      </c>
      <c r="BB18" s="615">
        <v>0</v>
      </c>
      <c r="BC18" s="615">
        <v>0</v>
      </c>
      <c r="BD18" s="615">
        <v>0</v>
      </c>
      <c r="BE18" s="615">
        <v>0</v>
      </c>
      <c r="BF18" s="615">
        <v>0</v>
      </c>
      <c r="BG18" s="615">
        <v>0</v>
      </c>
      <c r="BH18" s="615">
        <v>0</v>
      </c>
      <c r="BI18" s="615">
        <v>0</v>
      </c>
      <c r="BJ18" s="615">
        <v>0</v>
      </c>
      <c r="BK18" s="615">
        <v>0</v>
      </c>
      <c r="BL18" s="615">
        <v>0</v>
      </c>
      <c r="BM18" s="615">
        <v>0</v>
      </c>
      <c r="BN18" s="615">
        <v>0</v>
      </c>
      <c r="BO18" s="615">
        <v>0</v>
      </c>
      <c r="BP18" s="615">
        <v>0</v>
      </c>
      <c r="BQ18" s="615">
        <v>0</v>
      </c>
      <c r="BR18" s="615">
        <v>0</v>
      </c>
      <c r="BS18" s="615">
        <v>0</v>
      </c>
      <c r="BT18" s="615">
        <v>0</v>
      </c>
      <c r="BU18" s="615">
        <v>0</v>
      </c>
      <c r="BV18" s="615">
        <v>0</v>
      </c>
      <c r="BW18" s="615">
        <v>0</v>
      </c>
      <c r="BX18" s="615">
        <v>0</v>
      </c>
      <c r="BY18" s="615">
        <v>0</v>
      </c>
      <c r="BZ18" s="615">
        <v>0</v>
      </c>
      <c r="CA18" s="615">
        <v>0</v>
      </c>
      <c r="CB18" s="615">
        <v>0</v>
      </c>
      <c r="CC18" s="615">
        <v>0</v>
      </c>
      <c r="CD18" s="615">
        <v>0</v>
      </c>
      <c r="CE18" s="615">
        <v>0</v>
      </c>
      <c r="CF18" s="615">
        <v>0</v>
      </c>
      <c r="CG18" s="615">
        <v>0</v>
      </c>
      <c r="CH18" s="615">
        <v>0</v>
      </c>
      <c r="CI18" s="615">
        <v>0</v>
      </c>
      <c r="CJ18" s="615">
        <v>0</v>
      </c>
      <c r="CK18" s="615">
        <v>0</v>
      </c>
      <c r="CL18" s="615">
        <v>0</v>
      </c>
      <c r="CM18" s="615">
        <v>0</v>
      </c>
      <c r="CN18" s="615">
        <v>0</v>
      </c>
      <c r="CO18" s="615">
        <v>0</v>
      </c>
      <c r="CP18" s="615">
        <v>0</v>
      </c>
      <c r="CQ18" s="615">
        <v>0</v>
      </c>
      <c r="CR18" s="615">
        <v>0</v>
      </c>
      <c r="CS18" s="615">
        <v>0</v>
      </c>
      <c r="CT18" s="615">
        <v>0</v>
      </c>
      <c r="CU18" s="615">
        <v>0</v>
      </c>
      <c r="CV18" s="615">
        <v>0</v>
      </c>
      <c r="CW18" s="615">
        <v>0</v>
      </c>
      <c r="CX18" s="615">
        <v>0</v>
      </c>
      <c r="CY18" s="615">
        <v>0</v>
      </c>
      <c r="CZ18" s="619">
        <v>0</v>
      </c>
      <c r="DA18" s="620">
        <v>0</v>
      </c>
      <c r="DB18" s="620">
        <v>0</v>
      </c>
      <c r="DC18" s="620">
        <v>0</v>
      </c>
      <c r="DD18" s="620">
        <v>0</v>
      </c>
      <c r="DE18" s="620">
        <v>0</v>
      </c>
      <c r="DF18" s="620">
        <v>0</v>
      </c>
      <c r="DG18" s="620">
        <v>0</v>
      </c>
      <c r="DH18" s="620">
        <v>0</v>
      </c>
      <c r="DI18" s="620">
        <v>0</v>
      </c>
      <c r="DJ18" s="620">
        <v>0</v>
      </c>
      <c r="DK18" s="620">
        <v>0</v>
      </c>
      <c r="DL18" s="620">
        <v>0</v>
      </c>
      <c r="DM18" s="620">
        <v>0</v>
      </c>
      <c r="DN18" s="620">
        <v>0</v>
      </c>
      <c r="DO18" s="620">
        <v>0</v>
      </c>
      <c r="DP18" s="620">
        <v>0</v>
      </c>
      <c r="DQ18" s="620">
        <v>0</v>
      </c>
      <c r="DR18" s="620">
        <v>0</v>
      </c>
      <c r="DS18" s="620">
        <v>0</v>
      </c>
      <c r="DT18" s="620">
        <v>0</v>
      </c>
      <c r="DU18" s="620">
        <v>0</v>
      </c>
      <c r="DV18" s="620">
        <v>0</v>
      </c>
      <c r="DW18" s="621">
        <v>0</v>
      </c>
      <c r="DX18" s="589"/>
    </row>
    <row r="19" spans="2:128" ht="15.75" thickBot="1" x14ac:dyDescent="0.25">
      <c r="B19" s="653"/>
      <c r="C19" s="654"/>
      <c r="D19" s="655"/>
      <c r="E19" s="655"/>
      <c r="F19" s="655"/>
      <c r="G19" s="655"/>
      <c r="H19" s="655"/>
      <c r="I19" s="656"/>
      <c r="J19" s="656"/>
      <c r="K19" s="656"/>
      <c r="L19" s="656"/>
      <c r="M19" s="656"/>
      <c r="N19" s="656"/>
      <c r="O19" s="656"/>
      <c r="P19" s="656"/>
      <c r="Q19" s="656"/>
      <c r="R19" s="657"/>
      <c r="S19" s="656"/>
      <c r="T19" s="656"/>
      <c r="U19" s="658" t="s">
        <v>127</v>
      </c>
      <c r="V19" s="659" t="s">
        <v>505</v>
      </c>
      <c r="W19" s="660" t="s">
        <v>495</v>
      </c>
      <c r="X19" s="661">
        <f t="shared" ref="X19:BC19" si="8">SUM(X8:X18)</f>
        <v>1520.2410440000003</v>
      </c>
      <c r="Y19" s="661">
        <f t="shared" si="8"/>
        <v>1737.4183360000002</v>
      </c>
      <c r="Z19" s="661">
        <f t="shared" si="8"/>
        <v>2171.7729199999999</v>
      </c>
      <c r="AA19" s="661">
        <f t="shared" si="8"/>
        <v>8687.0916799999995</v>
      </c>
      <c r="AB19" s="661">
        <f t="shared" si="8"/>
        <v>7601.2052199999998</v>
      </c>
      <c r="AC19" s="661">
        <f t="shared" si="8"/>
        <v>460.26465050119276</v>
      </c>
      <c r="AD19" s="661">
        <f t="shared" si="8"/>
        <v>455.91205361141505</v>
      </c>
      <c r="AE19" s="661">
        <f t="shared" si="8"/>
        <v>453.19922683346459</v>
      </c>
      <c r="AF19" s="661">
        <f t="shared" si="8"/>
        <v>452.27487888910855</v>
      </c>
      <c r="AG19" s="661">
        <f t="shared" si="8"/>
        <v>448.79093884111768</v>
      </c>
      <c r="AH19" s="661">
        <f t="shared" si="8"/>
        <v>446.12281853739864</v>
      </c>
      <c r="AI19" s="661">
        <f t="shared" si="8"/>
        <v>443.45469823367955</v>
      </c>
      <c r="AJ19" s="661">
        <f t="shared" si="8"/>
        <v>440.78657792996046</v>
      </c>
      <c r="AK19" s="661">
        <f t="shared" si="8"/>
        <v>438.11845762624137</v>
      </c>
      <c r="AL19" s="661">
        <f t="shared" si="8"/>
        <v>435.45033732252233</v>
      </c>
      <c r="AM19" s="661">
        <f t="shared" si="8"/>
        <v>432.78221701880324</v>
      </c>
      <c r="AN19" s="661">
        <f t="shared" si="8"/>
        <v>430.11409671508414</v>
      </c>
      <c r="AO19" s="661">
        <f t="shared" si="8"/>
        <v>427.44597641136505</v>
      </c>
      <c r="AP19" s="661">
        <f t="shared" si="8"/>
        <v>424.77785610764602</v>
      </c>
      <c r="AQ19" s="661">
        <f t="shared" si="8"/>
        <v>422.10973580392692</v>
      </c>
      <c r="AR19" s="661">
        <f t="shared" si="8"/>
        <v>1105.7623266607634</v>
      </c>
      <c r="AS19" s="661">
        <f t="shared" si="8"/>
        <v>1201.1400222371233</v>
      </c>
      <c r="AT19" s="661">
        <f t="shared" si="8"/>
        <v>1394.5635336935632</v>
      </c>
      <c r="AU19" s="661">
        <f t="shared" si="8"/>
        <v>4333.2698897922246</v>
      </c>
      <c r="AV19" s="661">
        <f t="shared" si="8"/>
        <v>3840.3726900881084</v>
      </c>
      <c r="AW19" s="661">
        <f t="shared" si="8"/>
        <v>408.76913428533152</v>
      </c>
      <c r="AX19" s="661">
        <f t="shared" si="8"/>
        <v>408.76913428533152</v>
      </c>
      <c r="AY19" s="661">
        <f t="shared" si="8"/>
        <v>408.76913428533152</v>
      </c>
      <c r="AZ19" s="661">
        <f t="shared" si="8"/>
        <v>408.76913428533152</v>
      </c>
      <c r="BA19" s="661">
        <f t="shared" si="8"/>
        <v>408.76913428533152</v>
      </c>
      <c r="BB19" s="661">
        <f t="shared" si="8"/>
        <v>408.76913428533152</v>
      </c>
      <c r="BC19" s="661">
        <f t="shared" si="8"/>
        <v>408.76913428533152</v>
      </c>
      <c r="BD19" s="661">
        <f t="shared" ref="BD19:DO19" si="9">SUM(BD8:BD18)</f>
        <v>408.76913428533152</v>
      </c>
      <c r="BE19" s="661">
        <f t="shared" si="9"/>
        <v>408.76913428533152</v>
      </c>
      <c r="BF19" s="661">
        <f t="shared" si="9"/>
        <v>408.76913428533152</v>
      </c>
      <c r="BG19" s="661">
        <f t="shared" si="9"/>
        <v>408.76913428533152</v>
      </c>
      <c r="BH19" s="661">
        <f t="shared" si="9"/>
        <v>408.76913428533152</v>
      </c>
      <c r="BI19" s="661">
        <f t="shared" si="9"/>
        <v>408.76913428533152</v>
      </c>
      <c r="BJ19" s="661">
        <f t="shared" si="9"/>
        <v>408.76913428533152</v>
      </c>
      <c r="BK19" s="661">
        <f t="shared" si="9"/>
        <v>408.76913428533152</v>
      </c>
      <c r="BL19" s="661">
        <f t="shared" si="9"/>
        <v>1095.089845445887</v>
      </c>
      <c r="BM19" s="661">
        <f t="shared" si="9"/>
        <v>1193.1356613259661</v>
      </c>
      <c r="BN19" s="661">
        <f t="shared" si="9"/>
        <v>1389.227293086125</v>
      </c>
      <c r="BO19" s="661">
        <f t="shared" si="9"/>
        <v>4330.6017694885049</v>
      </c>
      <c r="BP19" s="661">
        <f t="shared" si="9"/>
        <v>3840.3726900881084</v>
      </c>
      <c r="BQ19" s="661">
        <f t="shared" si="9"/>
        <v>408.76913428533152</v>
      </c>
      <c r="BR19" s="661">
        <f t="shared" si="9"/>
        <v>408.76913428533152</v>
      </c>
      <c r="BS19" s="661">
        <f t="shared" si="9"/>
        <v>408.76913428533152</v>
      </c>
      <c r="BT19" s="661">
        <f t="shared" si="9"/>
        <v>408.76913428533152</v>
      </c>
      <c r="BU19" s="661">
        <f t="shared" si="9"/>
        <v>408.76913428533152</v>
      </c>
      <c r="BV19" s="661">
        <f t="shared" si="9"/>
        <v>408.76913428533152</v>
      </c>
      <c r="BW19" s="661">
        <f t="shared" si="9"/>
        <v>408.76913428533152</v>
      </c>
      <c r="BX19" s="661">
        <f t="shared" si="9"/>
        <v>408.76913428533152</v>
      </c>
      <c r="BY19" s="661">
        <f t="shared" si="9"/>
        <v>408.76913428533152</v>
      </c>
      <c r="BZ19" s="661">
        <f t="shared" si="9"/>
        <v>408.76913428533152</v>
      </c>
      <c r="CA19" s="661">
        <f t="shared" si="9"/>
        <v>408.76913428533152</v>
      </c>
      <c r="CB19" s="661">
        <f t="shared" si="9"/>
        <v>408.76913428533152</v>
      </c>
      <c r="CC19" s="661">
        <f t="shared" si="9"/>
        <v>408.76913428533152</v>
      </c>
      <c r="CD19" s="661">
        <f t="shared" si="9"/>
        <v>408.76913428533152</v>
      </c>
      <c r="CE19" s="661">
        <f t="shared" si="9"/>
        <v>408.76913428533152</v>
      </c>
      <c r="CF19" s="661">
        <f t="shared" si="9"/>
        <v>1911.1299390795755</v>
      </c>
      <c r="CG19" s="661">
        <f t="shared" si="9"/>
        <v>2125.7529111930389</v>
      </c>
      <c r="CH19" s="661">
        <f t="shared" si="9"/>
        <v>2554.9988554199658</v>
      </c>
      <c r="CI19" s="661">
        <f t="shared" si="9"/>
        <v>8993.6880188238683</v>
      </c>
      <c r="CJ19" s="661">
        <f t="shared" si="9"/>
        <v>7920.5731582565495</v>
      </c>
      <c r="CK19" s="661">
        <f t="shared" si="9"/>
        <v>408.76913428533152</v>
      </c>
      <c r="CL19" s="661">
        <f t="shared" si="9"/>
        <v>408.76913428533152</v>
      </c>
      <c r="CM19" s="661">
        <f t="shared" si="9"/>
        <v>408.76913428533152</v>
      </c>
      <c r="CN19" s="661">
        <f t="shared" si="9"/>
        <v>408.76913428533152</v>
      </c>
      <c r="CO19" s="661">
        <f t="shared" si="9"/>
        <v>408.76913428533152</v>
      </c>
      <c r="CP19" s="661">
        <f t="shared" si="9"/>
        <v>408.76913428533152</v>
      </c>
      <c r="CQ19" s="661">
        <f t="shared" si="9"/>
        <v>408.76913428533152</v>
      </c>
      <c r="CR19" s="661">
        <f t="shared" si="9"/>
        <v>408.76913428533152</v>
      </c>
      <c r="CS19" s="661">
        <f t="shared" si="9"/>
        <v>408.76913428533152</v>
      </c>
      <c r="CT19" s="661">
        <f t="shared" si="9"/>
        <v>408.76913428533152</v>
      </c>
      <c r="CU19" s="661">
        <f t="shared" si="9"/>
        <v>408.76913428533152</v>
      </c>
      <c r="CV19" s="661">
        <f t="shared" si="9"/>
        <v>408.76913428533152</v>
      </c>
      <c r="CW19" s="661">
        <f t="shared" si="9"/>
        <v>408.76913428533152</v>
      </c>
      <c r="CX19" s="661">
        <f t="shared" si="9"/>
        <v>408.76913428533152</v>
      </c>
      <c r="CY19" s="662">
        <f t="shared" si="9"/>
        <v>408.76913428533152</v>
      </c>
      <c r="CZ19" s="663">
        <f t="shared" si="9"/>
        <v>0</v>
      </c>
      <c r="DA19" s="664">
        <f t="shared" si="9"/>
        <v>0</v>
      </c>
      <c r="DB19" s="664">
        <f t="shared" si="9"/>
        <v>0</v>
      </c>
      <c r="DC19" s="664">
        <f t="shared" si="9"/>
        <v>0</v>
      </c>
      <c r="DD19" s="664">
        <f t="shared" si="9"/>
        <v>0</v>
      </c>
      <c r="DE19" s="664">
        <f t="shared" si="9"/>
        <v>0</v>
      </c>
      <c r="DF19" s="664">
        <f t="shared" si="9"/>
        <v>0</v>
      </c>
      <c r="DG19" s="664">
        <f t="shared" si="9"/>
        <v>0</v>
      </c>
      <c r="DH19" s="664">
        <f t="shared" si="9"/>
        <v>0</v>
      </c>
      <c r="DI19" s="664">
        <f t="shared" si="9"/>
        <v>0</v>
      </c>
      <c r="DJ19" s="664">
        <f t="shared" si="9"/>
        <v>0</v>
      </c>
      <c r="DK19" s="664">
        <f t="shared" si="9"/>
        <v>0</v>
      </c>
      <c r="DL19" s="664">
        <f t="shared" si="9"/>
        <v>0</v>
      </c>
      <c r="DM19" s="664">
        <f t="shared" si="9"/>
        <v>0</v>
      </c>
      <c r="DN19" s="664">
        <f t="shared" si="9"/>
        <v>0</v>
      </c>
      <c r="DO19" s="664">
        <f t="shared" si="9"/>
        <v>0</v>
      </c>
      <c r="DP19" s="664">
        <f t="shared" ref="DP19:DW19" si="10">SUM(DP8:DP18)</f>
        <v>0</v>
      </c>
      <c r="DQ19" s="664">
        <f t="shared" si="10"/>
        <v>0</v>
      </c>
      <c r="DR19" s="664">
        <f t="shared" si="10"/>
        <v>0</v>
      </c>
      <c r="DS19" s="664">
        <f t="shared" si="10"/>
        <v>0</v>
      </c>
      <c r="DT19" s="664">
        <f t="shared" si="10"/>
        <v>0</v>
      </c>
      <c r="DU19" s="664">
        <f t="shared" si="10"/>
        <v>0</v>
      </c>
      <c r="DV19" s="664">
        <f t="shared" si="10"/>
        <v>0</v>
      </c>
      <c r="DW19" s="665">
        <f t="shared" si="10"/>
        <v>0</v>
      </c>
      <c r="DX19" s="589"/>
    </row>
    <row r="20" spans="2:128" ht="25.5" x14ac:dyDescent="0.2">
      <c r="B20" s="601" t="s">
        <v>490</v>
      </c>
      <c r="C20" s="602" t="s">
        <v>841</v>
      </c>
      <c r="D20" s="603" t="s">
        <v>774</v>
      </c>
      <c r="E20" s="604" t="s">
        <v>540</v>
      </c>
      <c r="F20" s="605" t="s">
        <v>775</v>
      </c>
      <c r="G20" s="606" t="s">
        <v>59</v>
      </c>
      <c r="H20" s="607" t="s">
        <v>492</v>
      </c>
      <c r="I20" s="608">
        <f>MAX(X20:AV20)</f>
        <v>2</v>
      </c>
      <c r="J20" s="608">
        <f>SUMPRODUCT($X$2:$CY$2,$X20:$CY20)*365</f>
        <v>17415.565009643418</v>
      </c>
      <c r="K20" s="608">
        <f>SUMPRODUCT($X$2:$CY$2,$X21:$CY21)+SUMPRODUCT($X$2:$CY$2,$X22:$CY22)+SUMPRODUCT($X$2:$CY$2,$X23:$CY23)</f>
        <v>23297.279169440193</v>
      </c>
      <c r="L20" s="608">
        <f>SUMPRODUCT($X$2:$CY$2,$X24:$CY24) +SUMPRODUCT($X$2:$CY$2,$X25:$CY25)</f>
        <v>3797.4997357603011</v>
      </c>
      <c r="M20" s="608">
        <f>SUMPRODUCT($X$2:$CY$2,$X26:$CY26)</f>
        <v>0</v>
      </c>
      <c r="N20" s="608">
        <f>SUMPRODUCT($X$2:$CY$2,$X29:$CY29) +SUMPRODUCT($X$2:$CY$2,$X30:$CY30)</f>
        <v>202.42181355129591</v>
      </c>
      <c r="O20" s="608">
        <f>SUMPRODUCT($X$2:$CY$2,$X27:$CY27) +SUMPRODUCT($X$2:$CY$2,$X28:$CY28) +SUMPRODUCT($X$2:$CY$2,$X31:$CY31)</f>
        <v>23.20393553782435</v>
      </c>
      <c r="P20" s="608">
        <f>SUM(K20:O20)</f>
        <v>27320.404654289618</v>
      </c>
      <c r="Q20" s="608">
        <f>(SUM(K20:M20)*100000)/(J20*1000)</f>
        <v>155.57794932405275</v>
      </c>
      <c r="R20" s="609">
        <f>(P20*100000)/(J20*1000)</f>
        <v>156.87349011738439</v>
      </c>
      <c r="S20" s="610">
        <v>3</v>
      </c>
      <c r="T20" s="611">
        <v>3</v>
      </c>
      <c r="U20" s="612" t="s">
        <v>493</v>
      </c>
      <c r="V20" s="613" t="s">
        <v>124</v>
      </c>
      <c r="W20" s="614" t="s">
        <v>75</v>
      </c>
      <c r="X20" s="615">
        <v>0</v>
      </c>
      <c r="Y20" s="615">
        <v>0</v>
      </c>
      <c r="Z20" s="615">
        <v>0</v>
      </c>
      <c r="AA20" s="615">
        <v>0</v>
      </c>
      <c r="AB20" s="615">
        <v>0</v>
      </c>
      <c r="AC20" s="615">
        <v>2</v>
      </c>
      <c r="AD20" s="615">
        <v>2</v>
      </c>
      <c r="AE20" s="615">
        <v>2</v>
      </c>
      <c r="AF20" s="615">
        <v>2</v>
      </c>
      <c r="AG20" s="615">
        <v>2</v>
      </c>
      <c r="AH20" s="615">
        <v>2</v>
      </c>
      <c r="AI20" s="615">
        <v>2</v>
      </c>
      <c r="AJ20" s="615">
        <v>2</v>
      </c>
      <c r="AK20" s="615">
        <v>2</v>
      </c>
      <c r="AL20" s="615">
        <v>2</v>
      </c>
      <c r="AM20" s="615">
        <v>2</v>
      </c>
      <c r="AN20" s="615">
        <v>2</v>
      </c>
      <c r="AO20" s="615">
        <v>2</v>
      </c>
      <c r="AP20" s="615">
        <v>2</v>
      </c>
      <c r="AQ20" s="615">
        <v>2</v>
      </c>
      <c r="AR20" s="615">
        <v>2</v>
      </c>
      <c r="AS20" s="615">
        <v>2</v>
      </c>
      <c r="AT20" s="615">
        <v>2</v>
      </c>
      <c r="AU20" s="615">
        <v>2</v>
      </c>
      <c r="AV20" s="615">
        <v>2</v>
      </c>
      <c r="AW20" s="615">
        <v>2</v>
      </c>
      <c r="AX20" s="615">
        <v>2</v>
      </c>
      <c r="AY20" s="615">
        <v>2</v>
      </c>
      <c r="AZ20" s="615">
        <v>2</v>
      </c>
      <c r="BA20" s="615">
        <v>2</v>
      </c>
      <c r="BB20" s="615">
        <v>2</v>
      </c>
      <c r="BC20" s="615">
        <v>2</v>
      </c>
      <c r="BD20" s="615">
        <v>2</v>
      </c>
      <c r="BE20" s="615">
        <v>2</v>
      </c>
      <c r="BF20" s="615">
        <v>2</v>
      </c>
      <c r="BG20" s="615">
        <v>2</v>
      </c>
      <c r="BH20" s="615">
        <v>2</v>
      </c>
      <c r="BI20" s="615">
        <v>2</v>
      </c>
      <c r="BJ20" s="615">
        <v>2</v>
      </c>
      <c r="BK20" s="615">
        <v>2</v>
      </c>
      <c r="BL20" s="615">
        <v>2</v>
      </c>
      <c r="BM20" s="615">
        <v>2</v>
      </c>
      <c r="BN20" s="615">
        <v>2</v>
      </c>
      <c r="BO20" s="615">
        <v>2</v>
      </c>
      <c r="BP20" s="615">
        <v>2</v>
      </c>
      <c r="BQ20" s="615">
        <v>2</v>
      </c>
      <c r="BR20" s="615">
        <v>2</v>
      </c>
      <c r="BS20" s="615">
        <v>2</v>
      </c>
      <c r="BT20" s="615">
        <v>2</v>
      </c>
      <c r="BU20" s="615">
        <v>2</v>
      </c>
      <c r="BV20" s="615">
        <v>2</v>
      </c>
      <c r="BW20" s="615">
        <v>2</v>
      </c>
      <c r="BX20" s="615">
        <v>2</v>
      </c>
      <c r="BY20" s="615">
        <v>2</v>
      </c>
      <c r="BZ20" s="615">
        <v>2</v>
      </c>
      <c r="CA20" s="615">
        <v>2</v>
      </c>
      <c r="CB20" s="615">
        <v>2</v>
      </c>
      <c r="CC20" s="615">
        <v>2</v>
      </c>
      <c r="CD20" s="615">
        <v>2</v>
      </c>
      <c r="CE20" s="629">
        <v>2</v>
      </c>
      <c r="CF20" s="629">
        <v>2</v>
      </c>
      <c r="CG20" s="629">
        <v>2</v>
      </c>
      <c r="CH20" s="629">
        <v>2</v>
      </c>
      <c r="CI20" s="629">
        <v>2</v>
      </c>
      <c r="CJ20" s="629">
        <v>2</v>
      </c>
      <c r="CK20" s="629">
        <v>2</v>
      </c>
      <c r="CL20" s="629">
        <v>2</v>
      </c>
      <c r="CM20" s="629">
        <v>2</v>
      </c>
      <c r="CN20" s="629">
        <v>2</v>
      </c>
      <c r="CO20" s="629">
        <v>2</v>
      </c>
      <c r="CP20" s="629">
        <v>2</v>
      </c>
      <c r="CQ20" s="629">
        <v>2</v>
      </c>
      <c r="CR20" s="629">
        <v>2</v>
      </c>
      <c r="CS20" s="629">
        <v>2</v>
      </c>
      <c r="CT20" s="629">
        <v>2</v>
      </c>
      <c r="CU20" s="629">
        <v>2</v>
      </c>
      <c r="CV20" s="629">
        <v>2</v>
      </c>
      <c r="CW20" s="629">
        <v>2</v>
      </c>
      <c r="CX20" s="629">
        <v>2</v>
      </c>
      <c r="CY20" s="630">
        <v>2</v>
      </c>
      <c r="CZ20" s="619">
        <v>0</v>
      </c>
      <c r="DA20" s="620">
        <v>0</v>
      </c>
      <c r="DB20" s="620">
        <v>0</v>
      </c>
      <c r="DC20" s="620">
        <v>0</v>
      </c>
      <c r="DD20" s="620">
        <v>0</v>
      </c>
      <c r="DE20" s="620">
        <v>0</v>
      </c>
      <c r="DF20" s="620">
        <v>0</v>
      </c>
      <c r="DG20" s="620">
        <v>0</v>
      </c>
      <c r="DH20" s="620">
        <v>0</v>
      </c>
      <c r="DI20" s="620">
        <v>0</v>
      </c>
      <c r="DJ20" s="620">
        <v>0</v>
      </c>
      <c r="DK20" s="620">
        <v>0</v>
      </c>
      <c r="DL20" s="620">
        <v>0</v>
      </c>
      <c r="DM20" s="620">
        <v>0</v>
      </c>
      <c r="DN20" s="620">
        <v>0</v>
      </c>
      <c r="DO20" s="620">
        <v>0</v>
      </c>
      <c r="DP20" s="620">
        <v>0</v>
      </c>
      <c r="DQ20" s="620">
        <v>0</v>
      </c>
      <c r="DR20" s="620">
        <v>0</v>
      </c>
      <c r="DS20" s="620">
        <v>0</v>
      </c>
      <c r="DT20" s="620">
        <v>0</v>
      </c>
      <c r="DU20" s="620">
        <v>0</v>
      </c>
      <c r="DV20" s="620">
        <v>0</v>
      </c>
      <c r="DW20" s="621">
        <v>0</v>
      </c>
      <c r="DX20" s="589"/>
    </row>
    <row r="21" spans="2:128" x14ac:dyDescent="0.2">
      <c r="B21" s="622"/>
      <c r="C21" s="623"/>
      <c r="D21" s="624"/>
      <c r="E21" s="625"/>
      <c r="F21" s="625"/>
      <c r="G21" s="624"/>
      <c r="H21" s="625"/>
      <c r="I21" s="626"/>
      <c r="J21" s="626"/>
      <c r="K21" s="626"/>
      <c r="L21" s="626"/>
      <c r="M21" s="626"/>
      <c r="N21" s="626"/>
      <c r="O21" s="626"/>
      <c r="P21" s="626"/>
      <c r="Q21" s="626"/>
      <c r="R21" s="627"/>
      <c r="S21" s="626"/>
      <c r="T21" s="626"/>
      <c r="U21" s="628" t="s">
        <v>494</v>
      </c>
      <c r="V21" s="613" t="s">
        <v>124</v>
      </c>
      <c r="W21" s="614" t="s">
        <v>495</v>
      </c>
      <c r="X21" s="615">
        <v>1304.1700000000003</v>
      </c>
      <c r="Y21" s="615">
        <v>1490.48</v>
      </c>
      <c r="Z21" s="615">
        <v>1863.1</v>
      </c>
      <c r="AA21" s="615">
        <v>7452.4</v>
      </c>
      <c r="AB21" s="615">
        <v>6520.85</v>
      </c>
      <c r="AC21" s="615">
        <v>0</v>
      </c>
      <c r="AD21" s="615">
        <v>0</v>
      </c>
      <c r="AE21" s="615">
        <v>0</v>
      </c>
      <c r="AF21" s="615">
        <v>0</v>
      </c>
      <c r="AG21" s="615">
        <v>0</v>
      </c>
      <c r="AH21" s="615">
        <v>0</v>
      </c>
      <c r="AI21" s="615">
        <v>0</v>
      </c>
      <c r="AJ21" s="615">
        <v>0</v>
      </c>
      <c r="AK21" s="615">
        <v>0</v>
      </c>
      <c r="AL21" s="615">
        <v>0</v>
      </c>
      <c r="AM21" s="615">
        <v>0</v>
      </c>
      <c r="AN21" s="615">
        <v>0</v>
      </c>
      <c r="AO21" s="615">
        <v>0</v>
      </c>
      <c r="AP21" s="615">
        <v>0</v>
      </c>
      <c r="AQ21" s="615">
        <v>0</v>
      </c>
      <c r="AR21" s="615">
        <v>446.88</v>
      </c>
      <c r="AS21" s="615">
        <v>510.72</v>
      </c>
      <c r="AT21" s="615">
        <v>638.4</v>
      </c>
      <c r="AU21" s="615">
        <v>2553.6</v>
      </c>
      <c r="AV21" s="615">
        <v>2234.4</v>
      </c>
      <c r="AW21" s="615">
        <v>0</v>
      </c>
      <c r="AX21" s="615">
        <v>0</v>
      </c>
      <c r="AY21" s="615">
        <v>0</v>
      </c>
      <c r="AZ21" s="615">
        <v>0</v>
      </c>
      <c r="BA21" s="615">
        <v>0</v>
      </c>
      <c r="BB21" s="615">
        <v>0</v>
      </c>
      <c r="BC21" s="615">
        <v>0</v>
      </c>
      <c r="BD21" s="615">
        <v>0</v>
      </c>
      <c r="BE21" s="615">
        <v>0</v>
      </c>
      <c r="BF21" s="615">
        <v>0</v>
      </c>
      <c r="BG21" s="615">
        <v>0</v>
      </c>
      <c r="BH21" s="615">
        <v>0</v>
      </c>
      <c r="BI21" s="615">
        <v>0</v>
      </c>
      <c r="BJ21" s="615">
        <v>0</v>
      </c>
      <c r="BK21" s="615">
        <v>0</v>
      </c>
      <c r="BL21" s="615">
        <v>446.88</v>
      </c>
      <c r="BM21" s="615">
        <v>510.72</v>
      </c>
      <c r="BN21" s="615">
        <v>638.4</v>
      </c>
      <c r="BO21" s="615">
        <v>2553.6</v>
      </c>
      <c r="BP21" s="615">
        <v>2234.4</v>
      </c>
      <c r="BQ21" s="615">
        <v>0</v>
      </c>
      <c r="BR21" s="615">
        <v>0</v>
      </c>
      <c r="BS21" s="615">
        <v>0</v>
      </c>
      <c r="BT21" s="615">
        <v>0</v>
      </c>
      <c r="BU21" s="615">
        <v>0</v>
      </c>
      <c r="BV21" s="615">
        <v>0</v>
      </c>
      <c r="BW21" s="615">
        <v>0</v>
      </c>
      <c r="BX21" s="615">
        <v>0</v>
      </c>
      <c r="BY21" s="615">
        <v>0</v>
      </c>
      <c r="BZ21" s="615">
        <v>0</v>
      </c>
      <c r="CA21" s="615">
        <v>0</v>
      </c>
      <c r="CB21" s="615">
        <v>0</v>
      </c>
      <c r="CC21" s="615">
        <v>0</v>
      </c>
      <c r="CD21" s="615">
        <v>0</v>
      </c>
      <c r="CE21" s="629">
        <v>0</v>
      </c>
      <c r="CF21" s="629">
        <v>1001.21</v>
      </c>
      <c r="CG21" s="629">
        <v>1144.24</v>
      </c>
      <c r="CH21" s="629">
        <v>1430.3</v>
      </c>
      <c r="CI21" s="629">
        <v>5721.2</v>
      </c>
      <c r="CJ21" s="629">
        <v>5006.05</v>
      </c>
      <c r="CK21" s="629">
        <v>0</v>
      </c>
      <c r="CL21" s="629">
        <v>0</v>
      </c>
      <c r="CM21" s="629">
        <v>0</v>
      </c>
      <c r="CN21" s="629">
        <v>0</v>
      </c>
      <c r="CO21" s="629">
        <v>0</v>
      </c>
      <c r="CP21" s="629">
        <v>0</v>
      </c>
      <c r="CQ21" s="629">
        <v>0</v>
      </c>
      <c r="CR21" s="629">
        <v>0</v>
      </c>
      <c r="CS21" s="629">
        <v>0</v>
      </c>
      <c r="CT21" s="629">
        <v>0</v>
      </c>
      <c r="CU21" s="629">
        <v>0</v>
      </c>
      <c r="CV21" s="629">
        <v>0</v>
      </c>
      <c r="CW21" s="629">
        <v>0</v>
      </c>
      <c r="CX21" s="629">
        <v>0</v>
      </c>
      <c r="CY21" s="630">
        <v>0</v>
      </c>
      <c r="CZ21" s="619">
        <v>0</v>
      </c>
      <c r="DA21" s="620">
        <v>0</v>
      </c>
      <c r="DB21" s="620">
        <v>0</v>
      </c>
      <c r="DC21" s="620">
        <v>0</v>
      </c>
      <c r="DD21" s="620">
        <v>0</v>
      </c>
      <c r="DE21" s="620">
        <v>0</v>
      </c>
      <c r="DF21" s="620">
        <v>0</v>
      </c>
      <c r="DG21" s="620">
        <v>0</v>
      </c>
      <c r="DH21" s="620">
        <v>0</v>
      </c>
      <c r="DI21" s="620">
        <v>0</v>
      </c>
      <c r="DJ21" s="620">
        <v>0</v>
      </c>
      <c r="DK21" s="620">
        <v>0</v>
      </c>
      <c r="DL21" s="620">
        <v>0</v>
      </c>
      <c r="DM21" s="620">
        <v>0</v>
      </c>
      <c r="DN21" s="620">
        <v>0</v>
      </c>
      <c r="DO21" s="620">
        <v>0</v>
      </c>
      <c r="DP21" s="620">
        <v>0</v>
      </c>
      <c r="DQ21" s="620">
        <v>0</v>
      </c>
      <c r="DR21" s="620">
        <v>0</v>
      </c>
      <c r="DS21" s="620">
        <v>0</v>
      </c>
      <c r="DT21" s="620">
        <v>0</v>
      </c>
      <c r="DU21" s="620">
        <v>0</v>
      </c>
      <c r="DV21" s="620">
        <v>0</v>
      </c>
      <c r="DW21" s="621">
        <v>0</v>
      </c>
      <c r="DX21" s="589"/>
    </row>
    <row r="22" spans="2:128" x14ac:dyDescent="0.2">
      <c r="B22" s="631"/>
      <c r="C22" s="632"/>
      <c r="D22" s="633"/>
      <c r="E22" s="633"/>
      <c r="F22" s="633"/>
      <c r="G22" s="633"/>
      <c r="H22" s="633"/>
      <c r="I22" s="634"/>
      <c r="J22" s="634"/>
      <c r="K22" s="634"/>
      <c r="L22" s="634"/>
      <c r="M22" s="634"/>
      <c r="N22" s="634"/>
      <c r="O22" s="634"/>
      <c r="P22" s="634"/>
      <c r="Q22" s="634"/>
      <c r="R22" s="635"/>
      <c r="S22" s="634"/>
      <c r="T22" s="634"/>
      <c r="U22" s="628" t="s">
        <v>496</v>
      </c>
      <c r="V22" s="613" t="s">
        <v>124</v>
      </c>
      <c r="W22" s="614" t="s">
        <v>495</v>
      </c>
      <c r="X22" s="615">
        <v>0</v>
      </c>
      <c r="Y22" s="615">
        <v>0</v>
      </c>
      <c r="Z22" s="615">
        <v>0</v>
      </c>
      <c r="AA22" s="615">
        <v>0</v>
      </c>
      <c r="AB22" s="615">
        <v>0</v>
      </c>
      <c r="AC22" s="615">
        <v>0</v>
      </c>
      <c r="AD22" s="615">
        <v>0</v>
      </c>
      <c r="AE22" s="615">
        <v>0</v>
      </c>
      <c r="AF22" s="615">
        <v>0</v>
      </c>
      <c r="AG22" s="615">
        <v>0</v>
      </c>
      <c r="AH22" s="615">
        <v>0</v>
      </c>
      <c r="AI22" s="615">
        <v>0</v>
      </c>
      <c r="AJ22" s="615">
        <v>0</v>
      </c>
      <c r="AK22" s="615">
        <v>0</v>
      </c>
      <c r="AL22" s="615">
        <v>0</v>
      </c>
      <c r="AM22" s="615">
        <v>0</v>
      </c>
      <c r="AN22" s="615">
        <v>0</v>
      </c>
      <c r="AO22" s="615">
        <v>0</v>
      </c>
      <c r="AP22" s="615">
        <v>0</v>
      </c>
      <c r="AQ22" s="615">
        <v>0</v>
      </c>
      <c r="AR22" s="615">
        <v>0</v>
      </c>
      <c r="AS22" s="615">
        <v>0</v>
      </c>
      <c r="AT22" s="615">
        <v>0</v>
      </c>
      <c r="AU22" s="615">
        <v>0</v>
      </c>
      <c r="AV22" s="615">
        <v>0</v>
      </c>
      <c r="AW22" s="615">
        <v>0</v>
      </c>
      <c r="AX22" s="615">
        <v>0</v>
      </c>
      <c r="AY22" s="615">
        <v>0</v>
      </c>
      <c r="AZ22" s="615">
        <v>0</v>
      </c>
      <c r="BA22" s="615">
        <v>0</v>
      </c>
      <c r="BB22" s="615">
        <v>0</v>
      </c>
      <c r="BC22" s="615">
        <v>0</v>
      </c>
      <c r="BD22" s="615">
        <v>0</v>
      </c>
      <c r="BE22" s="615">
        <v>0</v>
      </c>
      <c r="BF22" s="615">
        <v>0</v>
      </c>
      <c r="BG22" s="615">
        <v>0</v>
      </c>
      <c r="BH22" s="615">
        <v>0</v>
      </c>
      <c r="BI22" s="615">
        <v>0</v>
      </c>
      <c r="BJ22" s="615">
        <v>0</v>
      </c>
      <c r="BK22" s="615">
        <v>0</v>
      </c>
      <c r="BL22" s="615">
        <v>0</v>
      </c>
      <c r="BM22" s="615">
        <v>0</v>
      </c>
      <c r="BN22" s="615">
        <v>0</v>
      </c>
      <c r="BO22" s="615">
        <v>0</v>
      </c>
      <c r="BP22" s="615">
        <v>0</v>
      </c>
      <c r="BQ22" s="615">
        <v>0</v>
      </c>
      <c r="BR22" s="615">
        <v>0</v>
      </c>
      <c r="BS22" s="615">
        <v>0</v>
      </c>
      <c r="BT22" s="615">
        <v>0</v>
      </c>
      <c r="BU22" s="615">
        <v>0</v>
      </c>
      <c r="BV22" s="615">
        <v>0</v>
      </c>
      <c r="BW22" s="615">
        <v>0</v>
      </c>
      <c r="BX22" s="615">
        <v>0</v>
      </c>
      <c r="BY22" s="615">
        <v>0</v>
      </c>
      <c r="BZ22" s="615">
        <v>0</v>
      </c>
      <c r="CA22" s="615">
        <v>0</v>
      </c>
      <c r="CB22" s="615">
        <v>0</v>
      </c>
      <c r="CC22" s="615">
        <v>0</v>
      </c>
      <c r="CD22" s="615">
        <v>0</v>
      </c>
      <c r="CE22" s="629">
        <v>0</v>
      </c>
      <c r="CF22" s="629">
        <v>0</v>
      </c>
      <c r="CG22" s="629">
        <v>0</v>
      </c>
      <c r="CH22" s="629">
        <v>0</v>
      </c>
      <c r="CI22" s="629">
        <v>0</v>
      </c>
      <c r="CJ22" s="629">
        <v>0</v>
      </c>
      <c r="CK22" s="629">
        <v>0</v>
      </c>
      <c r="CL22" s="629">
        <v>0</v>
      </c>
      <c r="CM22" s="629">
        <v>0</v>
      </c>
      <c r="CN22" s="629">
        <v>0</v>
      </c>
      <c r="CO22" s="629">
        <v>0</v>
      </c>
      <c r="CP22" s="629">
        <v>0</v>
      </c>
      <c r="CQ22" s="629">
        <v>0</v>
      </c>
      <c r="CR22" s="629">
        <v>0</v>
      </c>
      <c r="CS22" s="629">
        <v>0</v>
      </c>
      <c r="CT22" s="629">
        <v>0</v>
      </c>
      <c r="CU22" s="629">
        <v>0</v>
      </c>
      <c r="CV22" s="629">
        <v>0</v>
      </c>
      <c r="CW22" s="629">
        <v>0</v>
      </c>
      <c r="CX22" s="629">
        <v>0</v>
      </c>
      <c r="CY22" s="630">
        <v>0</v>
      </c>
      <c r="CZ22" s="619">
        <v>0</v>
      </c>
      <c r="DA22" s="620">
        <v>0</v>
      </c>
      <c r="DB22" s="620">
        <v>0</v>
      </c>
      <c r="DC22" s="620">
        <v>0</v>
      </c>
      <c r="DD22" s="620">
        <v>0</v>
      </c>
      <c r="DE22" s="620">
        <v>0</v>
      </c>
      <c r="DF22" s="620">
        <v>0</v>
      </c>
      <c r="DG22" s="620">
        <v>0</v>
      </c>
      <c r="DH22" s="620">
        <v>0</v>
      </c>
      <c r="DI22" s="620">
        <v>0</v>
      </c>
      <c r="DJ22" s="620">
        <v>0</v>
      </c>
      <c r="DK22" s="620">
        <v>0</v>
      </c>
      <c r="DL22" s="620">
        <v>0</v>
      </c>
      <c r="DM22" s="620">
        <v>0</v>
      </c>
      <c r="DN22" s="620">
        <v>0</v>
      </c>
      <c r="DO22" s="620">
        <v>0</v>
      </c>
      <c r="DP22" s="620">
        <v>0</v>
      </c>
      <c r="DQ22" s="620">
        <v>0</v>
      </c>
      <c r="DR22" s="620">
        <v>0</v>
      </c>
      <c r="DS22" s="620">
        <v>0</v>
      </c>
      <c r="DT22" s="620">
        <v>0</v>
      </c>
      <c r="DU22" s="620">
        <v>0</v>
      </c>
      <c r="DV22" s="620">
        <v>0</v>
      </c>
      <c r="DW22" s="621">
        <v>0</v>
      </c>
      <c r="DX22" s="589"/>
    </row>
    <row r="23" spans="2:128" x14ac:dyDescent="0.2">
      <c r="B23" s="631"/>
      <c r="C23" s="632"/>
      <c r="D23" s="633"/>
      <c r="E23" s="633"/>
      <c r="F23" s="633"/>
      <c r="G23" s="633"/>
      <c r="H23" s="633"/>
      <c r="I23" s="634"/>
      <c r="J23" s="634"/>
      <c r="K23" s="634"/>
      <c r="L23" s="634"/>
      <c r="M23" s="634"/>
      <c r="N23" s="634"/>
      <c r="O23" s="634"/>
      <c r="P23" s="634"/>
      <c r="Q23" s="634"/>
      <c r="R23" s="635"/>
      <c r="S23" s="634"/>
      <c r="T23" s="634"/>
      <c r="U23" s="636" t="s">
        <v>807</v>
      </c>
      <c r="V23" s="637" t="s">
        <v>124</v>
      </c>
      <c r="W23" s="614" t="s">
        <v>495</v>
      </c>
      <c r="X23" s="615">
        <v>0</v>
      </c>
      <c r="Y23" s="615">
        <v>0</v>
      </c>
      <c r="Z23" s="615">
        <v>0</v>
      </c>
      <c r="AA23" s="615">
        <v>0</v>
      </c>
      <c r="AB23" s="615">
        <v>0</v>
      </c>
      <c r="AC23" s="615">
        <v>0</v>
      </c>
      <c r="AD23" s="615">
        <v>0</v>
      </c>
      <c r="AE23" s="615">
        <v>0</v>
      </c>
      <c r="AF23" s="615">
        <v>0</v>
      </c>
      <c r="AG23" s="615">
        <v>0</v>
      </c>
      <c r="AH23" s="615">
        <v>0</v>
      </c>
      <c r="AI23" s="615">
        <v>0</v>
      </c>
      <c r="AJ23" s="615">
        <v>0</v>
      </c>
      <c r="AK23" s="615">
        <v>0</v>
      </c>
      <c r="AL23" s="615">
        <v>0</v>
      </c>
      <c r="AM23" s="615">
        <v>0</v>
      </c>
      <c r="AN23" s="615">
        <v>0</v>
      </c>
      <c r="AO23" s="615">
        <v>0</v>
      </c>
      <c r="AP23" s="615">
        <v>0</v>
      </c>
      <c r="AQ23" s="615">
        <v>0</v>
      </c>
      <c r="AR23" s="615">
        <v>0</v>
      </c>
      <c r="AS23" s="615">
        <v>0</v>
      </c>
      <c r="AT23" s="615">
        <v>0</v>
      </c>
      <c r="AU23" s="615">
        <v>0</v>
      </c>
      <c r="AV23" s="615">
        <v>0</v>
      </c>
      <c r="AW23" s="615">
        <v>0</v>
      </c>
      <c r="AX23" s="615">
        <v>0</v>
      </c>
      <c r="AY23" s="615">
        <v>0</v>
      </c>
      <c r="AZ23" s="615">
        <v>0</v>
      </c>
      <c r="BA23" s="615">
        <v>0</v>
      </c>
      <c r="BB23" s="615">
        <v>0</v>
      </c>
      <c r="BC23" s="615">
        <v>0</v>
      </c>
      <c r="BD23" s="615">
        <v>0</v>
      </c>
      <c r="BE23" s="615">
        <v>0</v>
      </c>
      <c r="BF23" s="615">
        <v>0</v>
      </c>
      <c r="BG23" s="615">
        <v>0</v>
      </c>
      <c r="BH23" s="615">
        <v>0</v>
      </c>
      <c r="BI23" s="615">
        <v>0</v>
      </c>
      <c r="BJ23" s="615">
        <v>0</v>
      </c>
      <c r="BK23" s="615">
        <v>0</v>
      </c>
      <c r="BL23" s="615">
        <v>0</v>
      </c>
      <c r="BM23" s="615">
        <v>0</v>
      </c>
      <c r="BN23" s="615">
        <v>0</v>
      </c>
      <c r="BO23" s="615">
        <v>0</v>
      </c>
      <c r="BP23" s="615">
        <v>0</v>
      </c>
      <c r="BQ23" s="615">
        <v>0</v>
      </c>
      <c r="BR23" s="615">
        <v>0</v>
      </c>
      <c r="BS23" s="615">
        <v>0</v>
      </c>
      <c r="BT23" s="615">
        <v>0</v>
      </c>
      <c r="BU23" s="615">
        <v>0</v>
      </c>
      <c r="BV23" s="615">
        <v>0</v>
      </c>
      <c r="BW23" s="615">
        <v>0</v>
      </c>
      <c r="BX23" s="615">
        <v>0</v>
      </c>
      <c r="BY23" s="615">
        <v>0</v>
      </c>
      <c r="BZ23" s="615">
        <v>0</v>
      </c>
      <c r="CA23" s="615">
        <v>0</v>
      </c>
      <c r="CB23" s="615">
        <v>0</v>
      </c>
      <c r="CC23" s="615">
        <v>0</v>
      </c>
      <c r="CD23" s="615">
        <v>0</v>
      </c>
      <c r="CE23" s="615">
        <v>0</v>
      </c>
      <c r="CF23" s="615">
        <v>0</v>
      </c>
      <c r="CG23" s="615">
        <v>0</v>
      </c>
      <c r="CH23" s="615">
        <v>0</v>
      </c>
      <c r="CI23" s="615">
        <v>0</v>
      </c>
      <c r="CJ23" s="615">
        <v>0</v>
      </c>
      <c r="CK23" s="615">
        <v>0</v>
      </c>
      <c r="CL23" s="615">
        <v>0</v>
      </c>
      <c r="CM23" s="615">
        <v>0</v>
      </c>
      <c r="CN23" s="615">
        <v>0</v>
      </c>
      <c r="CO23" s="615">
        <v>0</v>
      </c>
      <c r="CP23" s="615">
        <v>0</v>
      </c>
      <c r="CQ23" s="615">
        <v>0</v>
      </c>
      <c r="CR23" s="615">
        <v>0</v>
      </c>
      <c r="CS23" s="615">
        <v>0</v>
      </c>
      <c r="CT23" s="615">
        <v>0</v>
      </c>
      <c r="CU23" s="615">
        <v>0</v>
      </c>
      <c r="CV23" s="615">
        <v>0</v>
      </c>
      <c r="CW23" s="615">
        <v>0</v>
      </c>
      <c r="CX23" s="615">
        <v>0</v>
      </c>
      <c r="CY23" s="615">
        <v>0</v>
      </c>
      <c r="CZ23" s="619">
        <v>0</v>
      </c>
      <c r="DA23" s="620">
        <v>0</v>
      </c>
      <c r="DB23" s="620">
        <v>0</v>
      </c>
      <c r="DC23" s="620">
        <v>0</v>
      </c>
      <c r="DD23" s="620">
        <v>0</v>
      </c>
      <c r="DE23" s="620">
        <v>0</v>
      </c>
      <c r="DF23" s="620">
        <v>0</v>
      </c>
      <c r="DG23" s="620">
        <v>0</v>
      </c>
      <c r="DH23" s="620">
        <v>0</v>
      </c>
      <c r="DI23" s="620">
        <v>0</v>
      </c>
      <c r="DJ23" s="620">
        <v>0</v>
      </c>
      <c r="DK23" s="620">
        <v>0</v>
      </c>
      <c r="DL23" s="620">
        <v>0</v>
      </c>
      <c r="DM23" s="620">
        <v>0</v>
      </c>
      <c r="DN23" s="620">
        <v>0</v>
      </c>
      <c r="DO23" s="620">
        <v>0</v>
      </c>
      <c r="DP23" s="620">
        <v>0</v>
      </c>
      <c r="DQ23" s="620">
        <v>0</v>
      </c>
      <c r="DR23" s="620">
        <v>0</v>
      </c>
      <c r="DS23" s="620">
        <v>0</v>
      </c>
      <c r="DT23" s="620">
        <v>0</v>
      </c>
      <c r="DU23" s="620">
        <v>0</v>
      </c>
      <c r="DV23" s="620">
        <v>0</v>
      </c>
      <c r="DW23" s="621">
        <v>0</v>
      </c>
      <c r="DX23" s="589"/>
    </row>
    <row r="24" spans="2:128" x14ac:dyDescent="0.2">
      <c r="B24" s="638"/>
      <c r="C24" s="639"/>
      <c r="D24" s="640"/>
      <c r="E24" s="640"/>
      <c r="F24" s="640"/>
      <c r="G24" s="640"/>
      <c r="H24" s="640"/>
      <c r="I24" s="641"/>
      <c r="J24" s="641"/>
      <c r="K24" s="641"/>
      <c r="L24" s="641"/>
      <c r="M24" s="641"/>
      <c r="N24" s="641"/>
      <c r="O24" s="641"/>
      <c r="P24" s="641"/>
      <c r="Q24" s="641"/>
      <c r="R24" s="642"/>
      <c r="S24" s="641"/>
      <c r="T24" s="641"/>
      <c r="U24" s="628" t="s">
        <v>497</v>
      </c>
      <c r="V24" s="613" t="s">
        <v>124</v>
      </c>
      <c r="W24" s="643" t="s">
        <v>495</v>
      </c>
      <c r="X24" s="615">
        <v>0</v>
      </c>
      <c r="Y24" s="615">
        <v>0</v>
      </c>
      <c r="Z24" s="615">
        <v>0</v>
      </c>
      <c r="AA24" s="615">
        <v>0</v>
      </c>
      <c r="AB24" s="615">
        <v>0</v>
      </c>
      <c r="AC24" s="615">
        <v>44</v>
      </c>
      <c r="AD24" s="615">
        <v>44</v>
      </c>
      <c r="AE24" s="615">
        <v>44</v>
      </c>
      <c r="AF24" s="615">
        <v>44</v>
      </c>
      <c r="AG24" s="615">
        <v>44</v>
      </c>
      <c r="AH24" s="615">
        <v>44</v>
      </c>
      <c r="AI24" s="615">
        <v>44</v>
      </c>
      <c r="AJ24" s="615">
        <v>44</v>
      </c>
      <c r="AK24" s="615">
        <v>44</v>
      </c>
      <c r="AL24" s="615">
        <v>44</v>
      </c>
      <c r="AM24" s="615">
        <v>44</v>
      </c>
      <c r="AN24" s="615">
        <v>44</v>
      </c>
      <c r="AO24" s="615">
        <v>44</v>
      </c>
      <c r="AP24" s="615">
        <v>44</v>
      </c>
      <c r="AQ24" s="615">
        <v>44</v>
      </c>
      <c r="AR24" s="615">
        <v>44</v>
      </c>
      <c r="AS24" s="615">
        <v>44</v>
      </c>
      <c r="AT24" s="615">
        <v>44</v>
      </c>
      <c r="AU24" s="615">
        <v>44</v>
      </c>
      <c r="AV24" s="615">
        <v>44</v>
      </c>
      <c r="AW24" s="615">
        <v>44</v>
      </c>
      <c r="AX24" s="615">
        <v>44</v>
      </c>
      <c r="AY24" s="615">
        <v>44</v>
      </c>
      <c r="AZ24" s="615">
        <v>44</v>
      </c>
      <c r="BA24" s="615">
        <v>44</v>
      </c>
      <c r="BB24" s="615">
        <v>44</v>
      </c>
      <c r="BC24" s="615">
        <v>44</v>
      </c>
      <c r="BD24" s="615">
        <v>44</v>
      </c>
      <c r="BE24" s="615">
        <v>44</v>
      </c>
      <c r="BF24" s="615">
        <v>44</v>
      </c>
      <c r="BG24" s="615">
        <v>44</v>
      </c>
      <c r="BH24" s="615">
        <v>44</v>
      </c>
      <c r="BI24" s="615">
        <v>44</v>
      </c>
      <c r="BJ24" s="615">
        <v>44</v>
      </c>
      <c r="BK24" s="615">
        <v>44</v>
      </c>
      <c r="BL24" s="615">
        <v>44</v>
      </c>
      <c r="BM24" s="615">
        <v>44</v>
      </c>
      <c r="BN24" s="615">
        <v>44</v>
      </c>
      <c r="BO24" s="615">
        <v>44</v>
      </c>
      <c r="BP24" s="615">
        <v>44</v>
      </c>
      <c r="BQ24" s="615">
        <v>44</v>
      </c>
      <c r="BR24" s="615">
        <v>44</v>
      </c>
      <c r="BS24" s="615">
        <v>44</v>
      </c>
      <c r="BT24" s="615">
        <v>44</v>
      </c>
      <c r="BU24" s="615">
        <v>44</v>
      </c>
      <c r="BV24" s="615">
        <v>44</v>
      </c>
      <c r="BW24" s="615">
        <v>44</v>
      </c>
      <c r="BX24" s="615">
        <v>44</v>
      </c>
      <c r="BY24" s="615">
        <v>44</v>
      </c>
      <c r="BZ24" s="615">
        <v>44</v>
      </c>
      <c r="CA24" s="615">
        <v>44</v>
      </c>
      <c r="CB24" s="615">
        <v>44</v>
      </c>
      <c r="CC24" s="615">
        <v>44</v>
      </c>
      <c r="CD24" s="615">
        <v>44</v>
      </c>
      <c r="CE24" s="629">
        <v>44</v>
      </c>
      <c r="CF24" s="629">
        <v>44</v>
      </c>
      <c r="CG24" s="629">
        <v>44</v>
      </c>
      <c r="CH24" s="629">
        <v>44</v>
      </c>
      <c r="CI24" s="629">
        <v>44</v>
      </c>
      <c r="CJ24" s="629">
        <v>44</v>
      </c>
      <c r="CK24" s="629">
        <v>44</v>
      </c>
      <c r="CL24" s="629">
        <v>44</v>
      </c>
      <c r="CM24" s="629">
        <v>44</v>
      </c>
      <c r="CN24" s="629">
        <v>44</v>
      </c>
      <c r="CO24" s="629">
        <v>44</v>
      </c>
      <c r="CP24" s="629">
        <v>44</v>
      </c>
      <c r="CQ24" s="629">
        <v>44</v>
      </c>
      <c r="CR24" s="629">
        <v>44</v>
      </c>
      <c r="CS24" s="629">
        <v>44</v>
      </c>
      <c r="CT24" s="629">
        <v>44</v>
      </c>
      <c r="CU24" s="629">
        <v>44</v>
      </c>
      <c r="CV24" s="629">
        <v>44</v>
      </c>
      <c r="CW24" s="629">
        <v>44</v>
      </c>
      <c r="CX24" s="629">
        <v>44</v>
      </c>
      <c r="CY24" s="630">
        <v>44</v>
      </c>
      <c r="CZ24" s="619">
        <v>0</v>
      </c>
      <c r="DA24" s="620">
        <v>0</v>
      </c>
      <c r="DB24" s="620">
        <v>0</v>
      </c>
      <c r="DC24" s="620">
        <v>0</v>
      </c>
      <c r="DD24" s="620">
        <v>0</v>
      </c>
      <c r="DE24" s="620">
        <v>0</v>
      </c>
      <c r="DF24" s="620">
        <v>0</v>
      </c>
      <c r="DG24" s="620">
        <v>0</v>
      </c>
      <c r="DH24" s="620">
        <v>0</v>
      </c>
      <c r="DI24" s="620">
        <v>0</v>
      </c>
      <c r="DJ24" s="620">
        <v>0</v>
      </c>
      <c r="DK24" s="620">
        <v>0</v>
      </c>
      <c r="DL24" s="620">
        <v>0</v>
      </c>
      <c r="DM24" s="620">
        <v>0</v>
      </c>
      <c r="DN24" s="620">
        <v>0</v>
      </c>
      <c r="DO24" s="620">
        <v>0</v>
      </c>
      <c r="DP24" s="620">
        <v>0</v>
      </c>
      <c r="DQ24" s="620">
        <v>0</v>
      </c>
      <c r="DR24" s="620">
        <v>0</v>
      </c>
      <c r="DS24" s="620">
        <v>0</v>
      </c>
      <c r="DT24" s="620">
        <v>0</v>
      </c>
      <c r="DU24" s="620">
        <v>0</v>
      </c>
      <c r="DV24" s="620">
        <v>0</v>
      </c>
      <c r="DW24" s="621">
        <v>0</v>
      </c>
      <c r="DX24" s="589"/>
    </row>
    <row r="25" spans="2:128" x14ac:dyDescent="0.2">
      <c r="B25" s="644"/>
      <c r="C25" s="645"/>
      <c r="D25" s="646"/>
      <c r="E25" s="646"/>
      <c r="F25" s="646"/>
      <c r="G25" s="646"/>
      <c r="H25" s="646"/>
      <c r="I25" s="647"/>
      <c r="J25" s="647"/>
      <c r="K25" s="647"/>
      <c r="L25" s="647"/>
      <c r="M25" s="647"/>
      <c r="N25" s="647"/>
      <c r="O25" s="647"/>
      <c r="P25" s="647"/>
      <c r="Q25" s="647"/>
      <c r="R25" s="648"/>
      <c r="S25" s="647"/>
      <c r="T25" s="647"/>
      <c r="U25" s="636" t="s">
        <v>498</v>
      </c>
      <c r="V25" s="637" t="s">
        <v>124</v>
      </c>
      <c r="W25" s="643" t="s">
        <v>495</v>
      </c>
      <c r="X25" s="615">
        <v>0</v>
      </c>
      <c r="Y25" s="615">
        <v>0</v>
      </c>
      <c r="Z25" s="615">
        <v>0</v>
      </c>
      <c r="AA25" s="615">
        <v>0</v>
      </c>
      <c r="AB25" s="615">
        <v>0</v>
      </c>
      <c r="AC25" s="615">
        <v>115.178</v>
      </c>
      <c r="AD25" s="615">
        <v>115.178</v>
      </c>
      <c r="AE25" s="615">
        <v>115.178</v>
      </c>
      <c r="AF25" s="615">
        <v>115.178</v>
      </c>
      <c r="AG25" s="615">
        <v>115.178</v>
      </c>
      <c r="AH25" s="615">
        <v>115.178</v>
      </c>
      <c r="AI25" s="615">
        <v>115.178</v>
      </c>
      <c r="AJ25" s="615">
        <v>115.178</v>
      </c>
      <c r="AK25" s="615">
        <v>115.178</v>
      </c>
      <c r="AL25" s="615">
        <v>115.178</v>
      </c>
      <c r="AM25" s="615">
        <v>115.178</v>
      </c>
      <c r="AN25" s="615">
        <v>115.178</v>
      </c>
      <c r="AO25" s="615">
        <v>115.178</v>
      </c>
      <c r="AP25" s="615">
        <v>115.178</v>
      </c>
      <c r="AQ25" s="615">
        <v>115.178</v>
      </c>
      <c r="AR25" s="615">
        <v>115.178</v>
      </c>
      <c r="AS25" s="615">
        <v>115.178</v>
      </c>
      <c r="AT25" s="615">
        <v>115.178</v>
      </c>
      <c r="AU25" s="615">
        <v>115.178</v>
      </c>
      <c r="AV25" s="615">
        <v>115.178</v>
      </c>
      <c r="AW25" s="615">
        <v>115.178</v>
      </c>
      <c r="AX25" s="615">
        <v>115.178</v>
      </c>
      <c r="AY25" s="615">
        <v>115.178</v>
      </c>
      <c r="AZ25" s="615">
        <v>115.178</v>
      </c>
      <c r="BA25" s="615">
        <v>115.178</v>
      </c>
      <c r="BB25" s="615">
        <v>115.178</v>
      </c>
      <c r="BC25" s="615">
        <v>115.178</v>
      </c>
      <c r="BD25" s="615">
        <v>115.178</v>
      </c>
      <c r="BE25" s="615">
        <v>115.178</v>
      </c>
      <c r="BF25" s="615">
        <v>115.178</v>
      </c>
      <c r="BG25" s="615">
        <v>115.178</v>
      </c>
      <c r="BH25" s="615">
        <v>115.178</v>
      </c>
      <c r="BI25" s="615">
        <v>115.178</v>
      </c>
      <c r="BJ25" s="615">
        <v>115.178</v>
      </c>
      <c r="BK25" s="615">
        <v>115.178</v>
      </c>
      <c r="BL25" s="615">
        <v>115.178</v>
      </c>
      <c r="BM25" s="615">
        <v>115.178</v>
      </c>
      <c r="BN25" s="615">
        <v>115.178</v>
      </c>
      <c r="BO25" s="615">
        <v>115.178</v>
      </c>
      <c r="BP25" s="615">
        <v>115.178</v>
      </c>
      <c r="BQ25" s="615">
        <v>115.178</v>
      </c>
      <c r="BR25" s="615">
        <v>115.178</v>
      </c>
      <c r="BS25" s="615">
        <v>115.178</v>
      </c>
      <c r="BT25" s="615">
        <v>115.178</v>
      </c>
      <c r="BU25" s="615">
        <v>115.178</v>
      </c>
      <c r="BV25" s="615">
        <v>115.178</v>
      </c>
      <c r="BW25" s="615">
        <v>115.178</v>
      </c>
      <c r="BX25" s="615">
        <v>115.178</v>
      </c>
      <c r="BY25" s="615">
        <v>115.178</v>
      </c>
      <c r="BZ25" s="615">
        <v>115.178</v>
      </c>
      <c r="CA25" s="615">
        <v>115.178</v>
      </c>
      <c r="CB25" s="615">
        <v>115.178</v>
      </c>
      <c r="CC25" s="615">
        <v>115.178</v>
      </c>
      <c r="CD25" s="615">
        <v>115.178</v>
      </c>
      <c r="CE25" s="629">
        <v>115.178</v>
      </c>
      <c r="CF25" s="629">
        <v>115.178</v>
      </c>
      <c r="CG25" s="629">
        <v>115.178</v>
      </c>
      <c r="CH25" s="629">
        <v>115.178</v>
      </c>
      <c r="CI25" s="629">
        <v>115.178</v>
      </c>
      <c r="CJ25" s="629">
        <v>115.178</v>
      </c>
      <c r="CK25" s="629">
        <v>115.178</v>
      </c>
      <c r="CL25" s="629">
        <v>115.178</v>
      </c>
      <c r="CM25" s="629">
        <v>115.178</v>
      </c>
      <c r="CN25" s="629">
        <v>115.178</v>
      </c>
      <c r="CO25" s="629">
        <v>115.178</v>
      </c>
      <c r="CP25" s="629">
        <v>115.178</v>
      </c>
      <c r="CQ25" s="629">
        <v>115.178</v>
      </c>
      <c r="CR25" s="629">
        <v>115.178</v>
      </c>
      <c r="CS25" s="629">
        <v>115.178</v>
      </c>
      <c r="CT25" s="629">
        <v>115.178</v>
      </c>
      <c r="CU25" s="629">
        <v>115.178</v>
      </c>
      <c r="CV25" s="629">
        <v>115.178</v>
      </c>
      <c r="CW25" s="629">
        <v>115.178</v>
      </c>
      <c r="CX25" s="629">
        <v>115.178</v>
      </c>
      <c r="CY25" s="630">
        <v>115.178</v>
      </c>
      <c r="CZ25" s="619">
        <v>0</v>
      </c>
      <c r="DA25" s="620">
        <v>0</v>
      </c>
      <c r="DB25" s="620">
        <v>0</v>
      </c>
      <c r="DC25" s="620">
        <v>0</v>
      </c>
      <c r="DD25" s="620">
        <v>0</v>
      </c>
      <c r="DE25" s="620">
        <v>0</v>
      </c>
      <c r="DF25" s="620">
        <v>0</v>
      </c>
      <c r="DG25" s="620">
        <v>0</v>
      </c>
      <c r="DH25" s="620">
        <v>0</v>
      </c>
      <c r="DI25" s="620">
        <v>0</v>
      </c>
      <c r="DJ25" s="620">
        <v>0</v>
      </c>
      <c r="DK25" s="620">
        <v>0</v>
      </c>
      <c r="DL25" s="620">
        <v>0</v>
      </c>
      <c r="DM25" s="620">
        <v>0</v>
      </c>
      <c r="DN25" s="620">
        <v>0</v>
      </c>
      <c r="DO25" s="620">
        <v>0</v>
      </c>
      <c r="DP25" s="620">
        <v>0</v>
      </c>
      <c r="DQ25" s="620">
        <v>0</v>
      </c>
      <c r="DR25" s="620">
        <v>0</v>
      </c>
      <c r="DS25" s="620">
        <v>0</v>
      </c>
      <c r="DT25" s="620">
        <v>0</v>
      </c>
      <c r="DU25" s="620">
        <v>0</v>
      </c>
      <c r="DV25" s="620">
        <v>0</v>
      </c>
      <c r="DW25" s="621">
        <v>0</v>
      </c>
      <c r="DX25" s="589"/>
    </row>
    <row r="26" spans="2:128" x14ac:dyDescent="0.2">
      <c r="B26" s="644"/>
      <c r="C26" s="645"/>
      <c r="D26" s="646"/>
      <c r="E26" s="646"/>
      <c r="F26" s="646"/>
      <c r="G26" s="646"/>
      <c r="H26" s="646"/>
      <c r="I26" s="647"/>
      <c r="J26" s="647"/>
      <c r="K26" s="647"/>
      <c r="L26" s="647"/>
      <c r="M26" s="647"/>
      <c r="N26" s="647"/>
      <c r="O26" s="647"/>
      <c r="P26" s="647"/>
      <c r="Q26" s="647"/>
      <c r="R26" s="648"/>
      <c r="S26" s="647"/>
      <c r="T26" s="647"/>
      <c r="U26" s="649" t="s">
        <v>499</v>
      </c>
      <c r="V26" s="650" t="s">
        <v>124</v>
      </c>
      <c r="W26" s="643" t="s">
        <v>495</v>
      </c>
      <c r="X26" s="615">
        <v>0</v>
      </c>
      <c r="Y26" s="615">
        <v>0</v>
      </c>
      <c r="Z26" s="615">
        <v>0</v>
      </c>
      <c r="AA26" s="615">
        <v>0</v>
      </c>
      <c r="AB26" s="615">
        <v>0</v>
      </c>
      <c r="AC26" s="615">
        <v>0</v>
      </c>
      <c r="AD26" s="615">
        <v>0</v>
      </c>
      <c r="AE26" s="615">
        <v>0</v>
      </c>
      <c r="AF26" s="615">
        <v>0</v>
      </c>
      <c r="AG26" s="615">
        <v>0</v>
      </c>
      <c r="AH26" s="615">
        <v>0</v>
      </c>
      <c r="AI26" s="615">
        <v>0</v>
      </c>
      <c r="AJ26" s="615">
        <v>0</v>
      </c>
      <c r="AK26" s="615">
        <v>0</v>
      </c>
      <c r="AL26" s="615">
        <v>0</v>
      </c>
      <c r="AM26" s="615">
        <v>0</v>
      </c>
      <c r="AN26" s="615">
        <v>0</v>
      </c>
      <c r="AO26" s="615">
        <v>0</v>
      </c>
      <c r="AP26" s="615">
        <v>0</v>
      </c>
      <c r="AQ26" s="615">
        <v>0</v>
      </c>
      <c r="AR26" s="615">
        <v>0</v>
      </c>
      <c r="AS26" s="615">
        <v>0</v>
      </c>
      <c r="AT26" s="615">
        <v>0</v>
      </c>
      <c r="AU26" s="615">
        <v>0</v>
      </c>
      <c r="AV26" s="615">
        <v>0</v>
      </c>
      <c r="AW26" s="615">
        <v>0</v>
      </c>
      <c r="AX26" s="615">
        <v>0</v>
      </c>
      <c r="AY26" s="615">
        <v>0</v>
      </c>
      <c r="AZ26" s="615">
        <v>0</v>
      </c>
      <c r="BA26" s="615">
        <v>0</v>
      </c>
      <c r="BB26" s="615">
        <v>0</v>
      </c>
      <c r="BC26" s="615">
        <v>0</v>
      </c>
      <c r="BD26" s="615">
        <v>0</v>
      </c>
      <c r="BE26" s="615">
        <v>0</v>
      </c>
      <c r="BF26" s="615">
        <v>0</v>
      </c>
      <c r="BG26" s="615">
        <v>0</v>
      </c>
      <c r="BH26" s="615">
        <v>0</v>
      </c>
      <c r="BI26" s="615">
        <v>0</v>
      </c>
      <c r="BJ26" s="615">
        <v>0</v>
      </c>
      <c r="BK26" s="615">
        <v>0</v>
      </c>
      <c r="BL26" s="615">
        <v>0</v>
      </c>
      <c r="BM26" s="615">
        <v>0</v>
      </c>
      <c r="BN26" s="615">
        <v>0</v>
      </c>
      <c r="BO26" s="615">
        <v>0</v>
      </c>
      <c r="BP26" s="615">
        <v>0</v>
      </c>
      <c r="BQ26" s="615">
        <v>0</v>
      </c>
      <c r="BR26" s="615">
        <v>0</v>
      </c>
      <c r="BS26" s="615">
        <v>0</v>
      </c>
      <c r="BT26" s="615">
        <v>0</v>
      </c>
      <c r="BU26" s="615">
        <v>0</v>
      </c>
      <c r="BV26" s="615">
        <v>0</v>
      </c>
      <c r="BW26" s="615">
        <v>0</v>
      </c>
      <c r="BX26" s="615">
        <v>0</v>
      </c>
      <c r="BY26" s="615">
        <v>0</v>
      </c>
      <c r="BZ26" s="615">
        <v>0</v>
      </c>
      <c r="CA26" s="615">
        <v>0</v>
      </c>
      <c r="CB26" s="615">
        <v>0</v>
      </c>
      <c r="CC26" s="615">
        <v>0</v>
      </c>
      <c r="CD26" s="615">
        <v>0</v>
      </c>
      <c r="CE26" s="629">
        <v>0</v>
      </c>
      <c r="CF26" s="629">
        <v>0</v>
      </c>
      <c r="CG26" s="629">
        <v>0</v>
      </c>
      <c r="CH26" s="629">
        <v>0</v>
      </c>
      <c r="CI26" s="629">
        <v>0</v>
      </c>
      <c r="CJ26" s="629">
        <v>0</v>
      </c>
      <c r="CK26" s="629">
        <v>0</v>
      </c>
      <c r="CL26" s="629">
        <v>0</v>
      </c>
      <c r="CM26" s="629">
        <v>0</v>
      </c>
      <c r="CN26" s="629">
        <v>0</v>
      </c>
      <c r="CO26" s="629">
        <v>0</v>
      </c>
      <c r="CP26" s="629">
        <v>0</v>
      </c>
      <c r="CQ26" s="629">
        <v>0</v>
      </c>
      <c r="CR26" s="629">
        <v>0</v>
      </c>
      <c r="CS26" s="629">
        <v>0</v>
      </c>
      <c r="CT26" s="629">
        <v>0</v>
      </c>
      <c r="CU26" s="629">
        <v>0</v>
      </c>
      <c r="CV26" s="629">
        <v>0</v>
      </c>
      <c r="CW26" s="629">
        <v>0</v>
      </c>
      <c r="CX26" s="629">
        <v>0</v>
      </c>
      <c r="CY26" s="630">
        <v>0</v>
      </c>
      <c r="CZ26" s="619">
        <v>0</v>
      </c>
      <c r="DA26" s="620">
        <v>0</v>
      </c>
      <c r="DB26" s="620">
        <v>0</v>
      </c>
      <c r="DC26" s="620">
        <v>0</v>
      </c>
      <c r="DD26" s="620">
        <v>0</v>
      </c>
      <c r="DE26" s="620">
        <v>0</v>
      </c>
      <c r="DF26" s="620">
        <v>0</v>
      </c>
      <c r="DG26" s="620">
        <v>0</v>
      </c>
      <c r="DH26" s="620">
        <v>0</v>
      </c>
      <c r="DI26" s="620">
        <v>0</v>
      </c>
      <c r="DJ26" s="620">
        <v>0</v>
      </c>
      <c r="DK26" s="620">
        <v>0</v>
      </c>
      <c r="DL26" s="620">
        <v>0</v>
      </c>
      <c r="DM26" s="620">
        <v>0</v>
      </c>
      <c r="DN26" s="620">
        <v>0</v>
      </c>
      <c r="DO26" s="620">
        <v>0</v>
      </c>
      <c r="DP26" s="620">
        <v>0</v>
      </c>
      <c r="DQ26" s="620">
        <v>0</v>
      </c>
      <c r="DR26" s="620">
        <v>0</v>
      </c>
      <c r="DS26" s="620">
        <v>0</v>
      </c>
      <c r="DT26" s="620">
        <v>0</v>
      </c>
      <c r="DU26" s="620">
        <v>0</v>
      </c>
      <c r="DV26" s="620">
        <v>0</v>
      </c>
      <c r="DW26" s="621">
        <v>0</v>
      </c>
      <c r="DX26" s="589"/>
    </row>
    <row r="27" spans="2:128" x14ac:dyDescent="0.2">
      <c r="B27" s="644"/>
      <c r="C27" s="645"/>
      <c r="D27" s="646"/>
      <c r="E27" s="646"/>
      <c r="F27" s="646"/>
      <c r="G27" s="646"/>
      <c r="H27" s="646"/>
      <c r="I27" s="647"/>
      <c r="J27" s="647"/>
      <c r="K27" s="647"/>
      <c r="L27" s="647"/>
      <c r="M27" s="647"/>
      <c r="N27" s="647"/>
      <c r="O27" s="647"/>
      <c r="P27" s="647"/>
      <c r="Q27" s="647"/>
      <c r="R27" s="648"/>
      <c r="S27" s="647"/>
      <c r="T27" s="647"/>
      <c r="U27" s="636" t="s">
        <v>500</v>
      </c>
      <c r="V27" s="637" t="s">
        <v>124</v>
      </c>
      <c r="W27" s="643" t="s">
        <v>495</v>
      </c>
      <c r="X27" s="615">
        <v>0.51100000000000001</v>
      </c>
      <c r="Y27" s="615">
        <v>0.58399999999999996</v>
      </c>
      <c r="Z27" s="615">
        <v>0.73</v>
      </c>
      <c r="AA27" s="615">
        <v>2.92</v>
      </c>
      <c r="AB27" s="615">
        <v>2.5550000000000002</v>
      </c>
      <c r="AC27" s="615">
        <v>0</v>
      </c>
      <c r="AD27" s="615">
        <v>0</v>
      </c>
      <c r="AE27" s="615">
        <v>0</v>
      </c>
      <c r="AF27" s="615">
        <v>0</v>
      </c>
      <c r="AG27" s="615">
        <v>0</v>
      </c>
      <c r="AH27" s="615">
        <v>0</v>
      </c>
      <c r="AI27" s="615">
        <v>0</v>
      </c>
      <c r="AJ27" s="615">
        <v>0</v>
      </c>
      <c r="AK27" s="615">
        <v>0</v>
      </c>
      <c r="AL27" s="615">
        <v>0</v>
      </c>
      <c r="AM27" s="615">
        <v>0</v>
      </c>
      <c r="AN27" s="615">
        <v>0</v>
      </c>
      <c r="AO27" s="615">
        <v>0</v>
      </c>
      <c r="AP27" s="615">
        <v>0</v>
      </c>
      <c r="AQ27" s="615">
        <v>0</v>
      </c>
      <c r="AR27" s="615">
        <v>0.17509655949761152</v>
      </c>
      <c r="AS27" s="615">
        <v>0.20011035371155603</v>
      </c>
      <c r="AT27" s="615">
        <v>0.25013794213944501</v>
      </c>
      <c r="AU27" s="615">
        <v>1.0005517685577801</v>
      </c>
      <c r="AV27" s="615">
        <v>0.87548279748805746</v>
      </c>
      <c r="AW27" s="615">
        <v>0</v>
      </c>
      <c r="AX27" s="615">
        <v>0</v>
      </c>
      <c r="AY27" s="615">
        <v>0</v>
      </c>
      <c r="AZ27" s="615">
        <v>0</v>
      </c>
      <c r="BA27" s="615">
        <v>0</v>
      </c>
      <c r="BB27" s="615">
        <v>0</v>
      </c>
      <c r="BC27" s="615">
        <v>0</v>
      </c>
      <c r="BD27" s="615">
        <v>0</v>
      </c>
      <c r="BE27" s="615">
        <v>0</v>
      </c>
      <c r="BF27" s="615">
        <v>0</v>
      </c>
      <c r="BG27" s="615">
        <v>0</v>
      </c>
      <c r="BH27" s="615">
        <v>0</v>
      </c>
      <c r="BI27" s="615">
        <v>0</v>
      </c>
      <c r="BJ27" s="615">
        <v>0</v>
      </c>
      <c r="BK27" s="615">
        <v>0</v>
      </c>
      <c r="BL27" s="615">
        <v>0.17509655949761152</v>
      </c>
      <c r="BM27" s="615">
        <v>0.20011035371155603</v>
      </c>
      <c r="BN27" s="615">
        <v>0.25013794213944501</v>
      </c>
      <c r="BO27" s="615">
        <v>1.0005517685577801</v>
      </c>
      <c r="BP27" s="615">
        <v>0.87548279748805746</v>
      </c>
      <c r="BQ27" s="615">
        <v>0</v>
      </c>
      <c r="BR27" s="615">
        <v>0</v>
      </c>
      <c r="BS27" s="615">
        <v>0</v>
      </c>
      <c r="BT27" s="615">
        <v>0</v>
      </c>
      <c r="BU27" s="615">
        <v>0</v>
      </c>
      <c r="BV27" s="615">
        <v>0</v>
      </c>
      <c r="BW27" s="615">
        <v>0</v>
      </c>
      <c r="BX27" s="615">
        <v>0</v>
      </c>
      <c r="BY27" s="615">
        <v>0</v>
      </c>
      <c r="BZ27" s="615">
        <v>0</v>
      </c>
      <c r="CA27" s="615">
        <v>0</v>
      </c>
      <c r="CB27" s="615">
        <v>0</v>
      </c>
      <c r="CC27" s="615">
        <v>0</v>
      </c>
      <c r="CD27" s="615">
        <v>0</v>
      </c>
      <c r="CE27" s="629">
        <v>0</v>
      </c>
      <c r="CF27" s="629">
        <v>0.39229418710750902</v>
      </c>
      <c r="CG27" s="629">
        <v>0.44833621383715316</v>
      </c>
      <c r="CH27" s="629">
        <v>0.56042026729644145</v>
      </c>
      <c r="CI27" s="629">
        <v>2.2416810691857658</v>
      </c>
      <c r="CJ27" s="629">
        <v>1.961470935537545</v>
      </c>
      <c r="CK27" s="629">
        <v>0</v>
      </c>
      <c r="CL27" s="629">
        <v>0</v>
      </c>
      <c r="CM27" s="629">
        <v>0</v>
      </c>
      <c r="CN27" s="629">
        <v>0</v>
      </c>
      <c r="CO27" s="629">
        <v>0</v>
      </c>
      <c r="CP27" s="629">
        <v>0</v>
      </c>
      <c r="CQ27" s="629">
        <v>0</v>
      </c>
      <c r="CR27" s="629">
        <v>0</v>
      </c>
      <c r="CS27" s="629">
        <v>0</v>
      </c>
      <c r="CT27" s="629">
        <v>0</v>
      </c>
      <c r="CU27" s="629">
        <v>0</v>
      </c>
      <c r="CV27" s="629">
        <v>0</v>
      </c>
      <c r="CW27" s="629">
        <v>0</v>
      </c>
      <c r="CX27" s="629">
        <v>0</v>
      </c>
      <c r="CY27" s="630">
        <v>0</v>
      </c>
      <c r="CZ27" s="619">
        <v>0</v>
      </c>
      <c r="DA27" s="620">
        <v>0</v>
      </c>
      <c r="DB27" s="620">
        <v>0</v>
      </c>
      <c r="DC27" s="620">
        <v>0</v>
      </c>
      <c r="DD27" s="620">
        <v>0</v>
      </c>
      <c r="DE27" s="620">
        <v>0</v>
      </c>
      <c r="DF27" s="620">
        <v>0</v>
      </c>
      <c r="DG27" s="620">
        <v>0</v>
      </c>
      <c r="DH27" s="620">
        <v>0</v>
      </c>
      <c r="DI27" s="620">
        <v>0</v>
      </c>
      <c r="DJ27" s="620">
        <v>0</v>
      </c>
      <c r="DK27" s="620">
        <v>0</v>
      </c>
      <c r="DL27" s="620">
        <v>0</v>
      </c>
      <c r="DM27" s="620">
        <v>0</v>
      </c>
      <c r="DN27" s="620">
        <v>0</v>
      </c>
      <c r="DO27" s="620">
        <v>0</v>
      </c>
      <c r="DP27" s="620">
        <v>0</v>
      </c>
      <c r="DQ27" s="620">
        <v>0</v>
      </c>
      <c r="DR27" s="620">
        <v>0</v>
      </c>
      <c r="DS27" s="620">
        <v>0</v>
      </c>
      <c r="DT27" s="620">
        <v>0</v>
      </c>
      <c r="DU27" s="620">
        <v>0</v>
      </c>
      <c r="DV27" s="620">
        <v>0</v>
      </c>
      <c r="DW27" s="621">
        <v>0</v>
      </c>
      <c r="DX27" s="589"/>
    </row>
    <row r="28" spans="2:128" x14ac:dyDescent="0.2">
      <c r="B28" s="651"/>
      <c r="C28" s="645"/>
      <c r="D28" s="646"/>
      <c r="E28" s="646"/>
      <c r="F28" s="646"/>
      <c r="G28" s="646"/>
      <c r="H28" s="646"/>
      <c r="I28" s="647"/>
      <c r="J28" s="647"/>
      <c r="K28" s="647"/>
      <c r="L28" s="647"/>
      <c r="M28" s="647"/>
      <c r="N28" s="647"/>
      <c r="O28" s="647"/>
      <c r="P28" s="647"/>
      <c r="Q28" s="647"/>
      <c r="R28" s="648"/>
      <c r="S28" s="647"/>
      <c r="T28" s="647"/>
      <c r="U28" s="636" t="s">
        <v>501</v>
      </c>
      <c r="V28" s="637" t="s">
        <v>124</v>
      </c>
      <c r="W28" s="643" t="s">
        <v>495</v>
      </c>
      <c r="X28" s="615">
        <v>0</v>
      </c>
      <c r="Y28" s="615">
        <v>0</v>
      </c>
      <c r="Z28" s="615">
        <v>0</v>
      </c>
      <c r="AA28" s="615">
        <v>0</v>
      </c>
      <c r="AB28" s="615">
        <v>0</v>
      </c>
      <c r="AC28" s="615">
        <v>0.59</v>
      </c>
      <c r="AD28" s="615">
        <v>0.59</v>
      </c>
      <c r="AE28" s="615">
        <v>0.59</v>
      </c>
      <c r="AF28" s="615">
        <v>0.59</v>
      </c>
      <c r="AG28" s="615">
        <v>0.59</v>
      </c>
      <c r="AH28" s="615">
        <v>0.59</v>
      </c>
      <c r="AI28" s="615">
        <v>0.59</v>
      </c>
      <c r="AJ28" s="615">
        <v>0.59</v>
      </c>
      <c r="AK28" s="615">
        <v>0.59</v>
      </c>
      <c r="AL28" s="615">
        <v>0.59</v>
      </c>
      <c r="AM28" s="615">
        <v>0.59</v>
      </c>
      <c r="AN28" s="615">
        <v>0.59</v>
      </c>
      <c r="AO28" s="615">
        <v>0.59</v>
      </c>
      <c r="AP28" s="615">
        <v>0.59</v>
      </c>
      <c r="AQ28" s="615">
        <v>0.59</v>
      </c>
      <c r="AR28" s="615">
        <v>0.59</v>
      </c>
      <c r="AS28" s="615">
        <v>0.59</v>
      </c>
      <c r="AT28" s="615">
        <v>0.59</v>
      </c>
      <c r="AU28" s="615">
        <v>0.59</v>
      </c>
      <c r="AV28" s="615">
        <v>0.59</v>
      </c>
      <c r="AW28" s="615">
        <v>0.59</v>
      </c>
      <c r="AX28" s="615">
        <v>0.59</v>
      </c>
      <c r="AY28" s="615">
        <v>0.59</v>
      </c>
      <c r="AZ28" s="615">
        <v>0.59</v>
      </c>
      <c r="BA28" s="615">
        <v>0.59</v>
      </c>
      <c r="BB28" s="615">
        <v>0.59</v>
      </c>
      <c r="BC28" s="615">
        <v>0.59</v>
      </c>
      <c r="BD28" s="615">
        <v>0.59</v>
      </c>
      <c r="BE28" s="615">
        <v>0.59</v>
      </c>
      <c r="BF28" s="615">
        <v>0.59</v>
      </c>
      <c r="BG28" s="615">
        <v>0.59</v>
      </c>
      <c r="BH28" s="615">
        <v>0.59</v>
      </c>
      <c r="BI28" s="615">
        <v>0.59</v>
      </c>
      <c r="BJ28" s="615">
        <v>0.59</v>
      </c>
      <c r="BK28" s="615">
        <v>0.59</v>
      </c>
      <c r="BL28" s="615">
        <v>0.59</v>
      </c>
      <c r="BM28" s="615">
        <v>0.59</v>
      </c>
      <c r="BN28" s="615">
        <v>0.59</v>
      </c>
      <c r="BO28" s="615">
        <v>0.59</v>
      </c>
      <c r="BP28" s="615">
        <v>0.59</v>
      </c>
      <c r="BQ28" s="615">
        <v>0.59</v>
      </c>
      <c r="BR28" s="615">
        <v>0.59</v>
      </c>
      <c r="BS28" s="615">
        <v>0.59</v>
      </c>
      <c r="BT28" s="615">
        <v>0.59</v>
      </c>
      <c r="BU28" s="615">
        <v>0.59</v>
      </c>
      <c r="BV28" s="615">
        <v>0.59</v>
      </c>
      <c r="BW28" s="615">
        <v>0.59</v>
      </c>
      <c r="BX28" s="615">
        <v>0.59</v>
      </c>
      <c r="BY28" s="615">
        <v>0.59</v>
      </c>
      <c r="BZ28" s="615">
        <v>0.59</v>
      </c>
      <c r="CA28" s="615">
        <v>0.59</v>
      </c>
      <c r="CB28" s="615">
        <v>0.59</v>
      </c>
      <c r="CC28" s="615">
        <v>0.59</v>
      </c>
      <c r="CD28" s="615">
        <v>0.59</v>
      </c>
      <c r="CE28" s="629">
        <v>0.59</v>
      </c>
      <c r="CF28" s="629">
        <v>0.59</v>
      </c>
      <c r="CG28" s="629">
        <v>0.59</v>
      </c>
      <c r="CH28" s="629">
        <v>0.59</v>
      </c>
      <c r="CI28" s="629">
        <v>0.59</v>
      </c>
      <c r="CJ28" s="629">
        <v>0.59</v>
      </c>
      <c r="CK28" s="629">
        <v>0.59</v>
      </c>
      <c r="CL28" s="629">
        <v>0.59</v>
      </c>
      <c r="CM28" s="629">
        <v>0.59</v>
      </c>
      <c r="CN28" s="629">
        <v>0.59</v>
      </c>
      <c r="CO28" s="629">
        <v>0.59</v>
      </c>
      <c r="CP28" s="629">
        <v>0.59</v>
      </c>
      <c r="CQ28" s="629">
        <v>0.59</v>
      </c>
      <c r="CR28" s="629">
        <v>0.59</v>
      </c>
      <c r="CS28" s="629">
        <v>0.59</v>
      </c>
      <c r="CT28" s="629">
        <v>0.59</v>
      </c>
      <c r="CU28" s="629">
        <v>0.59</v>
      </c>
      <c r="CV28" s="629">
        <v>0.59</v>
      </c>
      <c r="CW28" s="629">
        <v>0.59</v>
      </c>
      <c r="CX28" s="629">
        <v>0.59</v>
      </c>
      <c r="CY28" s="630">
        <v>0.59</v>
      </c>
      <c r="CZ28" s="619">
        <v>0</v>
      </c>
      <c r="DA28" s="620">
        <v>0</v>
      </c>
      <c r="DB28" s="620">
        <v>0</v>
      </c>
      <c r="DC28" s="620">
        <v>0</v>
      </c>
      <c r="DD28" s="620">
        <v>0</v>
      </c>
      <c r="DE28" s="620">
        <v>0</v>
      </c>
      <c r="DF28" s="620">
        <v>0</v>
      </c>
      <c r="DG28" s="620">
        <v>0</v>
      </c>
      <c r="DH28" s="620">
        <v>0</v>
      </c>
      <c r="DI28" s="620">
        <v>0</v>
      </c>
      <c r="DJ28" s="620">
        <v>0</v>
      </c>
      <c r="DK28" s="620">
        <v>0</v>
      </c>
      <c r="DL28" s="620">
        <v>0</v>
      </c>
      <c r="DM28" s="620">
        <v>0</v>
      </c>
      <c r="DN28" s="620">
        <v>0</v>
      </c>
      <c r="DO28" s="620">
        <v>0</v>
      </c>
      <c r="DP28" s="620">
        <v>0</v>
      </c>
      <c r="DQ28" s="620">
        <v>0</v>
      </c>
      <c r="DR28" s="620">
        <v>0</v>
      </c>
      <c r="DS28" s="620">
        <v>0</v>
      </c>
      <c r="DT28" s="620">
        <v>0</v>
      </c>
      <c r="DU28" s="620">
        <v>0</v>
      </c>
      <c r="DV28" s="620">
        <v>0</v>
      </c>
      <c r="DW28" s="621">
        <v>0</v>
      </c>
      <c r="DX28" s="589"/>
    </row>
    <row r="29" spans="2:128" x14ac:dyDescent="0.2">
      <c r="B29" s="651"/>
      <c r="C29" s="645"/>
      <c r="D29" s="646"/>
      <c r="E29" s="646"/>
      <c r="F29" s="646"/>
      <c r="G29" s="646"/>
      <c r="H29" s="646"/>
      <c r="I29" s="647"/>
      <c r="J29" s="647"/>
      <c r="K29" s="647"/>
      <c r="L29" s="647"/>
      <c r="M29" s="647"/>
      <c r="N29" s="647"/>
      <c r="O29" s="647"/>
      <c r="P29" s="647"/>
      <c r="Q29" s="647"/>
      <c r="R29" s="648"/>
      <c r="S29" s="647"/>
      <c r="T29" s="647"/>
      <c r="U29" s="636" t="s">
        <v>502</v>
      </c>
      <c r="V29" s="637" t="s">
        <v>124</v>
      </c>
      <c r="W29" s="643" t="s">
        <v>495</v>
      </c>
      <c r="X29" s="615">
        <v>3.6179920000000001</v>
      </c>
      <c r="Y29" s="615">
        <v>4.1348479999999999</v>
      </c>
      <c r="Z29" s="615">
        <v>5.1685600000000003</v>
      </c>
      <c r="AA29" s="615">
        <v>20.674240000000001</v>
      </c>
      <c r="AB29" s="615">
        <v>18.089959999999998</v>
      </c>
      <c r="AC29" s="615">
        <v>0</v>
      </c>
      <c r="AD29" s="615">
        <v>0</v>
      </c>
      <c r="AE29" s="615">
        <v>0</v>
      </c>
      <c r="AF29" s="615">
        <v>0</v>
      </c>
      <c r="AG29" s="615">
        <v>0</v>
      </c>
      <c r="AH29" s="615">
        <v>0</v>
      </c>
      <c r="AI29" s="615">
        <v>0</v>
      </c>
      <c r="AJ29" s="615">
        <v>0</v>
      </c>
      <c r="AK29" s="615">
        <v>0</v>
      </c>
      <c r="AL29" s="615">
        <v>0</v>
      </c>
      <c r="AM29" s="615">
        <v>0</v>
      </c>
      <c r="AN29" s="615">
        <v>0</v>
      </c>
      <c r="AO29" s="615">
        <v>0</v>
      </c>
      <c r="AP29" s="615">
        <v>0</v>
      </c>
      <c r="AQ29" s="615">
        <v>0</v>
      </c>
      <c r="AR29" s="615">
        <v>1.2397220185711986</v>
      </c>
      <c r="AS29" s="615">
        <v>1.4168251640813698</v>
      </c>
      <c r="AT29" s="615">
        <v>1.7710314551017123</v>
      </c>
      <c r="AU29" s="615">
        <v>7.0841258204068493</v>
      </c>
      <c r="AV29" s="615">
        <v>6.1986100928559917</v>
      </c>
      <c r="AW29" s="615">
        <v>0</v>
      </c>
      <c r="AX29" s="615">
        <v>0</v>
      </c>
      <c r="AY29" s="615">
        <v>0</v>
      </c>
      <c r="AZ29" s="615">
        <v>0</v>
      </c>
      <c r="BA29" s="615">
        <v>0</v>
      </c>
      <c r="BB29" s="615">
        <v>0</v>
      </c>
      <c r="BC29" s="615">
        <v>0</v>
      </c>
      <c r="BD29" s="615">
        <v>0</v>
      </c>
      <c r="BE29" s="615">
        <v>0</v>
      </c>
      <c r="BF29" s="615">
        <v>0</v>
      </c>
      <c r="BG29" s="615">
        <v>0</v>
      </c>
      <c r="BH29" s="615">
        <v>0</v>
      </c>
      <c r="BI29" s="615">
        <v>0</v>
      </c>
      <c r="BJ29" s="615">
        <v>0</v>
      </c>
      <c r="BK29" s="615">
        <v>0</v>
      </c>
      <c r="BL29" s="615">
        <v>1.2397220185711986</v>
      </c>
      <c r="BM29" s="615">
        <v>1.4168251640813698</v>
      </c>
      <c r="BN29" s="615">
        <v>1.7710314551017123</v>
      </c>
      <c r="BO29" s="615">
        <v>7.0841258204068493</v>
      </c>
      <c r="BP29" s="615">
        <v>6.1986100928559917</v>
      </c>
      <c r="BQ29" s="615">
        <v>0</v>
      </c>
      <c r="BR29" s="615">
        <v>0</v>
      </c>
      <c r="BS29" s="615">
        <v>0</v>
      </c>
      <c r="BT29" s="615">
        <v>0</v>
      </c>
      <c r="BU29" s="615">
        <v>0</v>
      </c>
      <c r="BV29" s="615">
        <v>0</v>
      </c>
      <c r="BW29" s="615">
        <v>0</v>
      </c>
      <c r="BX29" s="615">
        <v>0</v>
      </c>
      <c r="BY29" s="615">
        <v>0</v>
      </c>
      <c r="BZ29" s="615">
        <v>0</v>
      </c>
      <c r="CA29" s="615">
        <v>0</v>
      </c>
      <c r="CB29" s="615">
        <v>0</v>
      </c>
      <c r="CC29" s="615">
        <v>0</v>
      </c>
      <c r="CD29" s="615">
        <v>0</v>
      </c>
      <c r="CE29" s="629">
        <v>0</v>
      </c>
      <c r="CF29" s="629">
        <v>2.7775288270087488</v>
      </c>
      <c r="CG29" s="629">
        <v>3.1743186594385704</v>
      </c>
      <c r="CH29" s="629">
        <v>3.9678983242982131</v>
      </c>
      <c r="CI29" s="629">
        <v>15.871593297192852</v>
      </c>
      <c r="CJ29" s="629">
        <v>13.887644135043745</v>
      </c>
      <c r="CK29" s="629">
        <v>0</v>
      </c>
      <c r="CL29" s="629">
        <v>0</v>
      </c>
      <c r="CM29" s="629">
        <v>0</v>
      </c>
      <c r="CN29" s="629">
        <v>0</v>
      </c>
      <c r="CO29" s="629">
        <v>0</v>
      </c>
      <c r="CP29" s="629">
        <v>0</v>
      </c>
      <c r="CQ29" s="629">
        <v>0</v>
      </c>
      <c r="CR29" s="629">
        <v>0</v>
      </c>
      <c r="CS29" s="629">
        <v>0</v>
      </c>
      <c r="CT29" s="629">
        <v>0</v>
      </c>
      <c r="CU29" s="629">
        <v>0</v>
      </c>
      <c r="CV29" s="629">
        <v>0</v>
      </c>
      <c r="CW29" s="629">
        <v>0</v>
      </c>
      <c r="CX29" s="629">
        <v>0</v>
      </c>
      <c r="CY29" s="630">
        <v>0</v>
      </c>
      <c r="CZ29" s="619">
        <v>0</v>
      </c>
      <c r="DA29" s="620">
        <v>0</v>
      </c>
      <c r="DB29" s="620">
        <v>0</v>
      </c>
      <c r="DC29" s="620">
        <v>0</v>
      </c>
      <c r="DD29" s="620">
        <v>0</v>
      </c>
      <c r="DE29" s="620">
        <v>0</v>
      </c>
      <c r="DF29" s="620">
        <v>0</v>
      </c>
      <c r="DG29" s="620">
        <v>0</v>
      </c>
      <c r="DH29" s="620">
        <v>0</v>
      </c>
      <c r="DI29" s="620">
        <v>0</v>
      </c>
      <c r="DJ29" s="620">
        <v>0</v>
      </c>
      <c r="DK29" s="620">
        <v>0</v>
      </c>
      <c r="DL29" s="620">
        <v>0</v>
      </c>
      <c r="DM29" s="620">
        <v>0</v>
      </c>
      <c r="DN29" s="620">
        <v>0</v>
      </c>
      <c r="DO29" s="620">
        <v>0</v>
      </c>
      <c r="DP29" s="620">
        <v>0</v>
      </c>
      <c r="DQ29" s="620">
        <v>0</v>
      </c>
      <c r="DR29" s="620">
        <v>0</v>
      </c>
      <c r="DS29" s="620">
        <v>0</v>
      </c>
      <c r="DT29" s="620">
        <v>0</v>
      </c>
      <c r="DU29" s="620">
        <v>0</v>
      </c>
      <c r="DV29" s="620">
        <v>0</v>
      </c>
      <c r="DW29" s="621">
        <v>0</v>
      </c>
      <c r="DX29" s="589"/>
    </row>
    <row r="30" spans="2:128" x14ac:dyDescent="0.2">
      <c r="B30" s="651"/>
      <c r="C30" s="645"/>
      <c r="D30" s="646"/>
      <c r="E30" s="646"/>
      <c r="F30" s="646"/>
      <c r="G30" s="646"/>
      <c r="H30" s="646"/>
      <c r="I30" s="647"/>
      <c r="J30" s="647"/>
      <c r="K30" s="647"/>
      <c r="L30" s="647"/>
      <c r="M30" s="647"/>
      <c r="N30" s="647"/>
      <c r="O30" s="647"/>
      <c r="P30" s="647"/>
      <c r="Q30" s="647"/>
      <c r="R30" s="648"/>
      <c r="S30" s="647"/>
      <c r="T30" s="647"/>
      <c r="U30" s="636" t="s">
        <v>503</v>
      </c>
      <c r="V30" s="637" t="s">
        <v>124</v>
      </c>
      <c r="W30" s="643" t="s">
        <v>495</v>
      </c>
      <c r="X30" s="615">
        <v>0</v>
      </c>
      <c r="Y30" s="615">
        <v>0</v>
      </c>
      <c r="Z30" s="615">
        <v>0</v>
      </c>
      <c r="AA30" s="615">
        <v>0</v>
      </c>
      <c r="AB30" s="615">
        <v>0</v>
      </c>
      <c r="AC30" s="615">
        <v>15.281779739189112</v>
      </c>
      <c r="AD30" s="615">
        <v>14.156545502482514</v>
      </c>
      <c r="AE30" s="615">
        <v>13.455224969911859</v>
      </c>
      <c r="AF30" s="615">
        <v>13.216262350593372</v>
      </c>
      <c r="AG30" s="615">
        <v>12.315593457997464</v>
      </c>
      <c r="AH30" s="615">
        <v>11.625830452273766</v>
      </c>
      <c r="AI30" s="615">
        <v>10.936067446550068</v>
      </c>
      <c r="AJ30" s="615">
        <v>10.246304440826368</v>
      </c>
      <c r="AK30" s="615">
        <v>9.5565414351026696</v>
      </c>
      <c r="AL30" s="615">
        <v>8.8667784293789715</v>
      </c>
      <c r="AM30" s="615">
        <v>8.1770154236552752</v>
      </c>
      <c r="AN30" s="615">
        <v>7.4872524179315745</v>
      </c>
      <c r="AO30" s="615">
        <v>6.7974894122078755</v>
      </c>
      <c r="AP30" s="615">
        <v>6.1077264064841792</v>
      </c>
      <c r="AQ30" s="615">
        <v>5.4179634007604811</v>
      </c>
      <c r="AR30" s="615">
        <v>4.7282003950367821</v>
      </c>
      <c r="AS30" s="615">
        <v>4.0384373893130849</v>
      </c>
      <c r="AT30" s="615">
        <v>3.3486743835893873</v>
      </c>
      <c r="AU30" s="615">
        <v>2.6589113778656892</v>
      </c>
      <c r="AV30" s="615">
        <v>1.9691483721419913</v>
      </c>
      <c r="AW30" s="615">
        <v>1.9691483721419913</v>
      </c>
      <c r="AX30" s="615">
        <v>1.9691483721419913</v>
      </c>
      <c r="AY30" s="615">
        <v>1.9691483721419913</v>
      </c>
      <c r="AZ30" s="615">
        <v>1.9691483721419913</v>
      </c>
      <c r="BA30" s="615">
        <v>1.9691483721419913</v>
      </c>
      <c r="BB30" s="615">
        <v>1.9691483721419913</v>
      </c>
      <c r="BC30" s="615">
        <v>1.9691483721419913</v>
      </c>
      <c r="BD30" s="615">
        <v>1.9691483721419913</v>
      </c>
      <c r="BE30" s="615">
        <v>1.9691483721419913</v>
      </c>
      <c r="BF30" s="615">
        <v>1.9691483721419913</v>
      </c>
      <c r="BG30" s="615">
        <v>1.9691483721419913</v>
      </c>
      <c r="BH30" s="615">
        <v>1.9691483721419913</v>
      </c>
      <c r="BI30" s="615">
        <v>1.9691483721419913</v>
      </c>
      <c r="BJ30" s="615">
        <v>1.9691483721419913</v>
      </c>
      <c r="BK30" s="615">
        <v>1.9691483721419913</v>
      </c>
      <c r="BL30" s="615">
        <v>1.9691483721419913</v>
      </c>
      <c r="BM30" s="615">
        <v>1.9691483721419913</v>
      </c>
      <c r="BN30" s="615">
        <v>1.9691483721419913</v>
      </c>
      <c r="BO30" s="615">
        <v>1.9691483721419913</v>
      </c>
      <c r="BP30" s="615">
        <v>1.9691483721419913</v>
      </c>
      <c r="BQ30" s="615">
        <v>1.9691483721419913</v>
      </c>
      <c r="BR30" s="615">
        <v>1.9691483721419913</v>
      </c>
      <c r="BS30" s="615">
        <v>1.9691483721419913</v>
      </c>
      <c r="BT30" s="615">
        <v>1.9691483721419913</v>
      </c>
      <c r="BU30" s="615">
        <v>1.9691483721419913</v>
      </c>
      <c r="BV30" s="615">
        <v>1.9691483721419913</v>
      </c>
      <c r="BW30" s="615">
        <v>1.9691483721419913</v>
      </c>
      <c r="BX30" s="615">
        <v>1.9691483721419913</v>
      </c>
      <c r="BY30" s="615">
        <v>1.9691483721419913</v>
      </c>
      <c r="BZ30" s="615">
        <v>1.9691483721419913</v>
      </c>
      <c r="CA30" s="615">
        <v>1.9691483721419913</v>
      </c>
      <c r="CB30" s="615">
        <v>1.9691483721419913</v>
      </c>
      <c r="CC30" s="615">
        <v>1.9691483721419913</v>
      </c>
      <c r="CD30" s="615">
        <v>1.9691483721419913</v>
      </c>
      <c r="CE30" s="629">
        <v>1.9691483721419913</v>
      </c>
      <c r="CF30" s="629">
        <v>1.9691483721419913</v>
      </c>
      <c r="CG30" s="629">
        <v>1.9691483721419913</v>
      </c>
      <c r="CH30" s="629">
        <v>1.9691483721419913</v>
      </c>
      <c r="CI30" s="629">
        <v>1.9691483721419913</v>
      </c>
      <c r="CJ30" s="629">
        <v>1.9691483721419913</v>
      </c>
      <c r="CK30" s="629">
        <v>1.9691483721419913</v>
      </c>
      <c r="CL30" s="629">
        <v>1.9691483721419913</v>
      </c>
      <c r="CM30" s="629">
        <v>1.9691483721419913</v>
      </c>
      <c r="CN30" s="629">
        <v>1.9691483721419913</v>
      </c>
      <c r="CO30" s="629">
        <v>1.9691483721419913</v>
      </c>
      <c r="CP30" s="629">
        <v>1.9691483721419913</v>
      </c>
      <c r="CQ30" s="629">
        <v>1.9691483721419913</v>
      </c>
      <c r="CR30" s="629">
        <v>1.9691483721419913</v>
      </c>
      <c r="CS30" s="629">
        <v>1.9691483721419913</v>
      </c>
      <c r="CT30" s="629">
        <v>1.9691483721419913</v>
      </c>
      <c r="CU30" s="629">
        <v>1.9691483721419913</v>
      </c>
      <c r="CV30" s="629">
        <v>1.9691483721419913</v>
      </c>
      <c r="CW30" s="629">
        <v>1.9691483721419913</v>
      </c>
      <c r="CX30" s="629">
        <v>1.9691483721419913</v>
      </c>
      <c r="CY30" s="630">
        <v>1.9691483721419913</v>
      </c>
      <c r="CZ30" s="619">
        <v>0</v>
      </c>
      <c r="DA30" s="620">
        <v>0</v>
      </c>
      <c r="DB30" s="620">
        <v>0</v>
      </c>
      <c r="DC30" s="620">
        <v>0</v>
      </c>
      <c r="DD30" s="620">
        <v>0</v>
      </c>
      <c r="DE30" s="620">
        <v>0</v>
      </c>
      <c r="DF30" s="620">
        <v>0</v>
      </c>
      <c r="DG30" s="620">
        <v>0</v>
      </c>
      <c r="DH30" s="620">
        <v>0</v>
      </c>
      <c r="DI30" s="620">
        <v>0</v>
      </c>
      <c r="DJ30" s="620">
        <v>0</v>
      </c>
      <c r="DK30" s="620">
        <v>0</v>
      </c>
      <c r="DL30" s="620">
        <v>0</v>
      </c>
      <c r="DM30" s="620">
        <v>0</v>
      </c>
      <c r="DN30" s="620">
        <v>0</v>
      </c>
      <c r="DO30" s="620">
        <v>0</v>
      </c>
      <c r="DP30" s="620">
        <v>0</v>
      </c>
      <c r="DQ30" s="620">
        <v>0</v>
      </c>
      <c r="DR30" s="620">
        <v>0</v>
      </c>
      <c r="DS30" s="620">
        <v>0</v>
      </c>
      <c r="DT30" s="620">
        <v>0</v>
      </c>
      <c r="DU30" s="620">
        <v>0</v>
      </c>
      <c r="DV30" s="620">
        <v>0</v>
      </c>
      <c r="DW30" s="621">
        <v>0</v>
      </c>
      <c r="DX30" s="589"/>
    </row>
    <row r="31" spans="2:128" x14ac:dyDescent="0.2">
      <c r="B31" s="651"/>
      <c r="C31" s="645"/>
      <c r="D31" s="646"/>
      <c r="E31" s="646"/>
      <c r="F31" s="646"/>
      <c r="G31" s="646"/>
      <c r="H31" s="646"/>
      <c r="I31" s="647"/>
      <c r="J31" s="647"/>
      <c r="K31" s="647"/>
      <c r="L31" s="647"/>
      <c r="M31" s="647"/>
      <c r="N31" s="647"/>
      <c r="O31" s="647"/>
      <c r="P31" s="647"/>
      <c r="Q31" s="647"/>
      <c r="R31" s="648"/>
      <c r="S31" s="647"/>
      <c r="T31" s="647"/>
      <c r="U31" s="652" t="s">
        <v>504</v>
      </c>
      <c r="V31" s="637" t="s">
        <v>124</v>
      </c>
      <c r="W31" s="643" t="s">
        <v>495</v>
      </c>
      <c r="X31" s="615">
        <v>0</v>
      </c>
      <c r="Y31" s="615">
        <v>0</v>
      </c>
      <c r="Z31" s="615">
        <v>0</v>
      </c>
      <c r="AA31" s="615">
        <v>0</v>
      </c>
      <c r="AB31" s="615">
        <v>0</v>
      </c>
      <c r="AC31" s="615">
        <v>0</v>
      </c>
      <c r="AD31" s="615">
        <v>0</v>
      </c>
      <c r="AE31" s="615">
        <v>0</v>
      </c>
      <c r="AF31" s="615">
        <v>0</v>
      </c>
      <c r="AG31" s="615">
        <v>0</v>
      </c>
      <c r="AH31" s="615">
        <v>0</v>
      </c>
      <c r="AI31" s="615">
        <v>0</v>
      </c>
      <c r="AJ31" s="615">
        <v>0</v>
      </c>
      <c r="AK31" s="615">
        <v>0</v>
      </c>
      <c r="AL31" s="615">
        <v>0</v>
      </c>
      <c r="AM31" s="615">
        <v>0</v>
      </c>
      <c r="AN31" s="615">
        <v>0</v>
      </c>
      <c r="AO31" s="615">
        <v>0</v>
      </c>
      <c r="AP31" s="615">
        <v>0</v>
      </c>
      <c r="AQ31" s="615">
        <v>0</v>
      </c>
      <c r="AR31" s="615">
        <v>0</v>
      </c>
      <c r="AS31" s="615">
        <v>0</v>
      </c>
      <c r="AT31" s="615">
        <v>0</v>
      </c>
      <c r="AU31" s="615">
        <v>0</v>
      </c>
      <c r="AV31" s="615">
        <v>0</v>
      </c>
      <c r="AW31" s="615">
        <v>0</v>
      </c>
      <c r="AX31" s="615">
        <v>0</v>
      </c>
      <c r="AY31" s="615">
        <v>0</v>
      </c>
      <c r="AZ31" s="615">
        <v>0</v>
      </c>
      <c r="BA31" s="615">
        <v>0</v>
      </c>
      <c r="BB31" s="615">
        <v>0</v>
      </c>
      <c r="BC31" s="615">
        <v>0</v>
      </c>
      <c r="BD31" s="615">
        <v>0</v>
      </c>
      <c r="BE31" s="615">
        <v>0</v>
      </c>
      <c r="BF31" s="615">
        <v>0</v>
      </c>
      <c r="BG31" s="615">
        <v>0</v>
      </c>
      <c r="BH31" s="615">
        <v>0</v>
      </c>
      <c r="BI31" s="615">
        <v>0</v>
      </c>
      <c r="BJ31" s="615">
        <v>0</v>
      </c>
      <c r="BK31" s="615">
        <v>0</v>
      </c>
      <c r="BL31" s="615">
        <v>0</v>
      </c>
      <c r="BM31" s="615">
        <v>0</v>
      </c>
      <c r="BN31" s="615">
        <v>0</v>
      </c>
      <c r="BO31" s="615">
        <v>0</v>
      </c>
      <c r="BP31" s="615">
        <v>0</v>
      </c>
      <c r="BQ31" s="615">
        <v>0</v>
      </c>
      <c r="BR31" s="615">
        <v>0</v>
      </c>
      <c r="BS31" s="615">
        <v>0</v>
      </c>
      <c r="BT31" s="615">
        <v>0</v>
      </c>
      <c r="BU31" s="615">
        <v>0</v>
      </c>
      <c r="BV31" s="615">
        <v>0</v>
      </c>
      <c r="BW31" s="615">
        <v>0</v>
      </c>
      <c r="BX31" s="615">
        <v>0</v>
      </c>
      <c r="BY31" s="615">
        <v>0</v>
      </c>
      <c r="BZ31" s="615">
        <v>0</v>
      </c>
      <c r="CA31" s="615">
        <v>0</v>
      </c>
      <c r="CB31" s="615">
        <v>0</v>
      </c>
      <c r="CC31" s="615">
        <v>0</v>
      </c>
      <c r="CD31" s="615">
        <v>0</v>
      </c>
      <c r="CE31" s="615">
        <v>0</v>
      </c>
      <c r="CF31" s="615">
        <v>0</v>
      </c>
      <c r="CG31" s="615">
        <v>0</v>
      </c>
      <c r="CH31" s="615">
        <v>0</v>
      </c>
      <c r="CI31" s="615">
        <v>0</v>
      </c>
      <c r="CJ31" s="615">
        <v>0</v>
      </c>
      <c r="CK31" s="615">
        <v>0</v>
      </c>
      <c r="CL31" s="615">
        <v>0</v>
      </c>
      <c r="CM31" s="615">
        <v>0</v>
      </c>
      <c r="CN31" s="615">
        <v>0</v>
      </c>
      <c r="CO31" s="615">
        <v>0</v>
      </c>
      <c r="CP31" s="615">
        <v>0</v>
      </c>
      <c r="CQ31" s="615">
        <v>0</v>
      </c>
      <c r="CR31" s="615">
        <v>0</v>
      </c>
      <c r="CS31" s="615">
        <v>0</v>
      </c>
      <c r="CT31" s="615">
        <v>0</v>
      </c>
      <c r="CU31" s="615">
        <v>0</v>
      </c>
      <c r="CV31" s="615">
        <v>0</v>
      </c>
      <c r="CW31" s="615">
        <v>0</v>
      </c>
      <c r="CX31" s="615">
        <v>0</v>
      </c>
      <c r="CY31" s="615">
        <v>0</v>
      </c>
      <c r="CZ31" s="619">
        <v>0</v>
      </c>
      <c r="DA31" s="620">
        <v>0</v>
      </c>
      <c r="DB31" s="620">
        <v>0</v>
      </c>
      <c r="DC31" s="620">
        <v>0</v>
      </c>
      <c r="DD31" s="620">
        <v>0</v>
      </c>
      <c r="DE31" s="620">
        <v>0</v>
      </c>
      <c r="DF31" s="620">
        <v>0</v>
      </c>
      <c r="DG31" s="620">
        <v>0</v>
      </c>
      <c r="DH31" s="620">
        <v>0</v>
      </c>
      <c r="DI31" s="620">
        <v>0</v>
      </c>
      <c r="DJ31" s="620">
        <v>0</v>
      </c>
      <c r="DK31" s="620">
        <v>0</v>
      </c>
      <c r="DL31" s="620">
        <v>0</v>
      </c>
      <c r="DM31" s="620">
        <v>0</v>
      </c>
      <c r="DN31" s="620">
        <v>0</v>
      </c>
      <c r="DO31" s="620">
        <v>0</v>
      </c>
      <c r="DP31" s="620">
        <v>0</v>
      </c>
      <c r="DQ31" s="620">
        <v>0</v>
      </c>
      <c r="DR31" s="620">
        <v>0</v>
      </c>
      <c r="DS31" s="620">
        <v>0</v>
      </c>
      <c r="DT31" s="620">
        <v>0</v>
      </c>
      <c r="DU31" s="620">
        <v>0</v>
      </c>
      <c r="DV31" s="620">
        <v>0</v>
      </c>
      <c r="DW31" s="621">
        <v>0</v>
      </c>
      <c r="DX31" s="589"/>
    </row>
    <row r="32" spans="2:128" ht="15.75" thickBot="1" x14ac:dyDescent="0.25">
      <c r="B32" s="653"/>
      <c r="C32" s="654"/>
      <c r="D32" s="655"/>
      <c r="E32" s="655"/>
      <c r="F32" s="655"/>
      <c r="G32" s="655"/>
      <c r="H32" s="655"/>
      <c r="I32" s="656"/>
      <c r="J32" s="656"/>
      <c r="K32" s="656"/>
      <c r="L32" s="656"/>
      <c r="M32" s="656"/>
      <c r="N32" s="656"/>
      <c r="O32" s="656"/>
      <c r="P32" s="656"/>
      <c r="Q32" s="656"/>
      <c r="R32" s="657"/>
      <c r="S32" s="656"/>
      <c r="T32" s="656"/>
      <c r="U32" s="658" t="s">
        <v>127</v>
      </c>
      <c r="V32" s="659" t="s">
        <v>505</v>
      </c>
      <c r="W32" s="660" t="s">
        <v>495</v>
      </c>
      <c r="X32" s="661">
        <f t="shared" ref="X32:BC32" si="11">SUM(X21:X31)</f>
        <v>1308.2989920000002</v>
      </c>
      <c r="Y32" s="661">
        <f t="shared" si="11"/>
        <v>1495.198848</v>
      </c>
      <c r="Z32" s="661">
        <f t="shared" si="11"/>
        <v>1868.99856</v>
      </c>
      <c r="AA32" s="661">
        <f t="shared" si="11"/>
        <v>7475.99424</v>
      </c>
      <c r="AB32" s="661">
        <f t="shared" si="11"/>
        <v>6541.4949600000009</v>
      </c>
      <c r="AC32" s="661">
        <f t="shared" si="11"/>
        <v>175.04977973918912</v>
      </c>
      <c r="AD32" s="661">
        <f t="shared" si="11"/>
        <v>173.92454550248252</v>
      </c>
      <c r="AE32" s="661">
        <f t="shared" si="11"/>
        <v>173.22322496991185</v>
      </c>
      <c r="AF32" s="661">
        <f t="shared" si="11"/>
        <v>172.98426235059338</v>
      </c>
      <c r="AG32" s="661">
        <f t="shared" si="11"/>
        <v>172.08359345799747</v>
      </c>
      <c r="AH32" s="661">
        <f t="shared" si="11"/>
        <v>171.39383045227376</v>
      </c>
      <c r="AI32" s="661">
        <f t="shared" si="11"/>
        <v>170.70406744655006</v>
      </c>
      <c r="AJ32" s="661">
        <f t="shared" si="11"/>
        <v>170.01430444082638</v>
      </c>
      <c r="AK32" s="661">
        <f t="shared" si="11"/>
        <v>169.32454143510267</v>
      </c>
      <c r="AL32" s="661">
        <f t="shared" si="11"/>
        <v>168.63477842937897</v>
      </c>
      <c r="AM32" s="661">
        <f t="shared" si="11"/>
        <v>167.94501542365526</v>
      </c>
      <c r="AN32" s="661">
        <f t="shared" si="11"/>
        <v>167.25525241793159</v>
      </c>
      <c r="AO32" s="661">
        <f t="shared" si="11"/>
        <v>166.56548941220788</v>
      </c>
      <c r="AP32" s="661">
        <f t="shared" si="11"/>
        <v>165.87572640648418</v>
      </c>
      <c r="AQ32" s="661">
        <f t="shared" si="11"/>
        <v>165.18596340076047</v>
      </c>
      <c r="AR32" s="661">
        <f t="shared" si="11"/>
        <v>612.79101897310568</v>
      </c>
      <c r="AS32" s="661">
        <f t="shared" si="11"/>
        <v>676.14337290710614</v>
      </c>
      <c r="AT32" s="661">
        <f t="shared" si="11"/>
        <v>803.53784378083049</v>
      </c>
      <c r="AU32" s="661">
        <f t="shared" si="11"/>
        <v>2724.1115889668299</v>
      </c>
      <c r="AV32" s="661">
        <f t="shared" si="11"/>
        <v>2403.2112412624865</v>
      </c>
      <c r="AW32" s="661">
        <f t="shared" si="11"/>
        <v>161.737148372142</v>
      </c>
      <c r="AX32" s="661">
        <f t="shared" si="11"/>
        <v>161.737148372142</v>
      </c>
      <c r="AY32" s="661">
        <f t="shared" si="11"/>
        <v>161.737148372142</v>
      </c>
      <c r="AZ32" s="661">
        <f t="shared" si="11"/>
        <v>161.737148372142</v>
      </c>
      <c r="BA32" s="661">
        <f t="shared" si="11"/>
        <v>161.737148372142</v>
      </c>
      <c r="BB32" s="661">
        <f t="shared" si="11"/>
        <v>161.737148372142</v>
      </c>
      <c r="BC32" s="661">
        <f t="shared" si="11"/>
        <v>161.737148372142</v>
      </c>
      <c r="BD32" s="661">
        <f t="shared" ref="BD32:DO32" si="12">SUM(BD21:BD31)</f>
        <v>161.737148372142</v>
      </c>
      <c r="BE32" s="661">
        <f t="shared" si="12"/>
        <v>161.737148372142</v>
      </c>
      <c r="BF32" s="661">
        <f t="shared" si="12"/>
        <v>161.737148372142</v>
      </c>
      <c r="BG32" s="661">
        <f t="shared" si="12"/>
        <v>161.737148372142</v>
      </c>
      <c r="BH32" s="661">
        <f t="shared" si="12"/>
        <v>161.737148372142</v>
      </c>
      <c r="BI32" s="661">
        <f t="shared" si="12"/>
        <v>161.737148372142</v>
      </c>
      <c r="BJ32" s="661">
        <f t="shared" si="12"/>
        <v>161.737148372142</v>
      </c>
      <c r="BK32" s="661">
        <f t="shared" si="12"/>
        <v>161.737148372142</v>
      </c>
      <c r="BL32" s="661">
        <f t="shared" si="12"/>
        <v>610.03196695021086</v>
      </c>
      <c r="BM32" s="661">
        <f t="shared" si="12"/>
        <v>674.07408388993497</v>
      </c>
      <c r="BN32" s="661">
        <f t="shared" si="12"/>
        <v>802.15831776938307</v>
      </c>
      <c r="BO32" s="661">
        <f t="shared" si="12"/>
        <v>2723.4218259611066</v>
      </c>
      <c r="BP32" s="661">
        <f t="shared" si="12"/>
        <v>2403.2112412624865</v>
      </c>
      <c r="BQ32" s="661">
        <f t="shared" si="12"/>
        <v>161.737148372142</v>
      </c>
      <c r="BR32" s="661">
        <f t="shared" si="12"/>
        <v>161.737148372142</v>
      </c>
      <c r="BS32" s="661">
        <f t="shared" si="12"/>
        <v>161.737148372142</v>
      </c>
      <c r="BT32" s="661">
        <f t="shared" si="12"/>
        <v>161.737148372142</v>
      </c>
      <c r="BU32" s="661">
        <f t="shared" si="12"/>
        <v>161.737148372142</v>
      </c>
      <c r="BV32" s="661">
        <f t="shared" si="12"/>
        <v>161.737148372142</v>
      </c>
      <c r="BW32" s="661">
        <f t="shared" si="12"/>
        <v>161.737148372142</v>
      </c>
      <c r="BX32" s="661">
        <f t="shared" si="12"/>
        <v>161.737148372142</v>
      </c>
      <c r="BY32" s="661">
        <f t="shared" si="12"/>
        <v>161.737148372142</v>
      </c>
      <c r="BZ32" s="661">
        <f t="shared" si="12"/>
        <v>161.737148372142</v>
      </c>
      <c r="CA32" s="661">
        <f t="shared" si="12"/>
        <v>161.737148372142</v>
      </c>
      <c r="CB32" s="661">
        <f t="shared" si="12"/>
        <v>161.737148372142</v>
      </c>
      <c r="CC32" s="661">
        <f t="shared" si="12"/>
        <v>161.737148372142</v>
      </c>
      <c r="CD32" s="661">
        <f t="shared" si="12"/>
        <v>161.737148372142</v>
      </c>
      <c r="CE32" s="661">
        <f t="shared" si="12"/>
        <v>161.737148372142</v>
      </c>
      <c r="CF32" s="661">
        <f t="shared" si="12"/>
        <v>1166.1169713862582</v>
      </c>
      <c r="CG32" s="661">
        <f t="shared" si="12"/>
        <v>1309.5998032454177</v>
      </c>
      <c r="CH32" s="661">
        <f t="shared" si="12"/>
        <v>1596.5654669637365</v>
      </c>
      <c r="CI32" s="661">
        <f t="shared" si="12"/>
        <v>5901.05042273852</v>
      </c>
      <c r="CJ32" s="661">
        <f t="shared" si="12"/>
        <v>5183.6362634427232</v>
      </c>
      <c r="CK32" s="661">
        <f t="shared" si="12"/>
        <v>161.737148372142</v>
      </c>
      <c r="CL32" s="661">
        <f t="shared" si="12"/>
        <v>161.737148372142</v>
      </c>
      <c r="CM32" s="661">
        <f t="shared" si="12"/>
        <v>161.737148372142</v>
      </c>
      <c r="CN32" s="661">
        <f t="shared" si="12"/>
        <v>161.737148372142</v>
      </c>
      <c r="CO32" s="661">
        <f t="shared" si="12"/>
        <v>161.737148372142</v>
      </c>
      <c r="CP32" s="661">
        <f t="shared" si="12"/>
        <v>161.737148372142</v>
      </c>
      <c r="CQ32" s="661">
        <f t="shared" si="12"/>
        <v>161.737148372142</v>
      </c>
      <c r="CR32" s="661">
        <f t="shared" si="12"/>
        <v>161.737148372142</v>
      </c>
      <c r="CS32" s="661">
        <f t="shared" si="12"/>
        <v>161.737148372142</v>
      </c>
      <c r="CT32" s="661">
        <f t="shared" si="12"/>
        <v>161.737148372142</v>
      </c>
      <c r="CU32" s="661">
        <f t="shared" si="12"/>
        <v>161.737148372142</v>
      </c>
      <c r="CV32" s="661">
        <f t="shared" si="12"/>
        <v>161.737148372142</v>
      </c>
      <c r="CW32" s="661">
        <f t="shared" si="12"/>
        <v>161.737148372142</v>
      </c>
      <c r="CX32" s="661">
        <f t="shared" si="12"/>
        <v>161.737148372142</v>
      </c>
      <c r="CY32" s="662">
        <f t="shared" si="12"/>
        <v>161.737148372142</v>
      </c>
      <c r="CZ32" s="663">
        <f t="shared" si="12"/>
        <v>0</v>
      </c>
      <c r="DA32" s="664">
        <f t="shared" si="12"/>
        <v>0</v>
      </c>
      <c r="DB32" s="664">
        <f t="shared" si="12"/>
        <v>0</v>
      </c>
      <c r="DC32" s="664">
        <f t="shared" si="12"/>
        <v>0</v>
      </c>
      <c r="DD32" s="664">
        <f t="shared" si="12"/>
        <v>0</v>
      </c>
      <c r="DE32" s="664">
        <f t="shared" si="12"/>
        <v>0</v>
      </c>
      <c r="DF32" s="664">
        <f t="shared" si="12"/>
        <v>0</v>
      </c>
      <c r="DG32" s="664">
        <f t="shared" si="12"/>
        <v>0</v>
      </c>
      <c r="DH32" s="664">
        <f t="shared" si="12"/>
        <v>0</v>
      </c>
      <c r="DI32" s="664">
        <f t="shared" si="12"/>
        <v>0</v>
      </c>
      <c r="DJ32" s="664">
        <f t="shared" si="12"/>
        <v>0</v>
      </c>
      <c r="DK32" s="664">
        <f t="shared" si="12"/>
        <v>0</v>
      </c>
      <c r="DL32" s="664">
        <f t="shared" si="12"/>
        <v>0</v>
      </c>
      <c r="DM32" s="664">
        <f t="shared" si="12"/>
        <v>0</v>
      </c>
      <c r="DN32" s="664">
        <f t="shared" si="12"/>
        <v>0</v>
      </c>
      <c r="DO32" s="664">
        <f t="shared" si="12"/>
        <v>0</v>
      </c>
      <c r="DP32" s="664">
        <f t="shared" ref="DP32:DW32" si="13">SUM(DP21:DP31)</f>
        <v>0</v>
      </c>
      <c r="DQ32" s="664">
        <f t="shared" si="13"/>
        <v>0</v>
      </c>
      <c r="DR32" s="664">
        <f t="shared" si="13"/>
        <v>0</v>
      </c>
      <c r="DS32" s="664">
        <f t="shared" si="13"/>
        <v>0</v>
      </c>
      <c r="DT32" s="664">
        <f t="shared" si="13"/>
        <v>0</v>
      </c>
      <c r="DU32" s="664">
        <f t="shared" si="13"/>
        <v>0</v>
      </c>
      <c r="DV32" s="664">
        <f t="shared" si="13"/>
        <v>0</v>
      </c>
      <c r="DW32" s="665">
        <f t="shared" si="13"/>
        <v>0</v>
      </c>
      <c r="DX32" s="589"/>
    </row>
    <row r="33" spans="2:128" ht="25.5" x14ac:dyDescent="0.2">
      <c r="B33" s="601" t="s">
        <v>490</v>
      </c>
      <c r="C33" s="602" t="s">
        <v>889</v>
      </c>
      <c r="D33" s="603" t="s">
        <v>776</v>
      </c>
      <c r="E33" s="604" t="s">
        <v>540</v>
      </c>
      <c r="F33" s="605" t="s">
        <v>775</v>
      </c>
      <c r="G33" s="606" t="s">
        <v>59</v>
      </c>
      <c r="H33" s="607" t="s">
        <v>492</v>
      </c>
      <c r="I33" s="608">
        <f>MAX(X33:AV33)</f>
        <v>2</v>
      </c>
      <c r="J33" s="608">
        <f>SUMPRODUCT($X$2:$CY$2,$X33:$CY33)*365</f>
        <v>17415.565009643418</v>
      </c>
      <c r="K33" s="608">
        <f>SUMPRODUCT($X$2:$CY$2,$X34:$CY34)+SUMPRODUCT($X$2:$CY$2,$X35:$CY35)+SUMPRODUCT($X$2:$CY$2,$X36:$CY36)</f>
        <v>8856.0579276022963</v>
      </c>
      <c r="L33" s="608">
        <f>SUMPRODUCT($X$2:$CY$2,$X37:$CY37) +SUMPRODUCT($X$2:$CY$2,$X38:$CY38)</f>
        <v>2483.5072842518916</v>
      </c>
      <c r="M33" s="608">
        <f>SUMPRODUCT($X$2:$CY$2,$X39:$CY39)</f>
        <v>0</v>
      </c>
      <c r="N33" s="608">
        <f>SUMPRODUCT($X$2:$CY$2,$X42:$CY42) +SUMPRODUCT($X$2:$CY$2,$X43:$CY43)</f>
        <v>224.03758514572314</v>
      </c>
      <c r="O33" s="608">
        <f>SUMPRODUCT($X$2:$CY$2,$X40:$CY40) +SUMPRODUCT($X$2:$CY$2,$X41:$CY41) +SUMPRODUCT($X$2:$CY$2,$X44:$CY44)</f>
        <v>26.255952271876136</v>
      </c>
      <c r="P33" s="608">
        <f>SUM(K33:O33)</f>
        <v>11589.858749271787</v>
      </c>
      <c r="Q33" s="608">
        <f>(SUM(K33:M33)*100000)/(J33*1000)</f>
        <v>65.111669966350206</v>
      </c>
      <c r="R33" s="609">
        <f>(P33*100000)/(J33*1000)</f>
        <v>66.548852953402331</v>
      </c>
      <c r="S33" s="610">
        <v>3</v>
      </c>
      <c r="T33" s="611">
        <v>3</v>
      </c>
      <c r="U33" s="612" t="s">
        <v>493</v>
      </c>
      <c r="V33" s="613" t="s">
        <v>124</v>
      </c>
      <c r="W33" s="614" t="s">
        <v>75</v>
      </c>
      <c r="X33" s="615">
        <v>0</v>
      </c>
      <c r="Y33" s="615">
        <v>0</v>
      </c>
      <c r="Z33" s="615">
        <v>0</v>
      </c>
      <c r="AA33" s="615">
        <v>0</v>
      </c>
      <c r="AB33" s="615">
        <v>0</v>
      </c>
      <c r="AC33" s="615">
        <v>2</v>
      </c>
      <c r="AD33" s="615">
        <v>2</v>
      </c>
      <c r="AE33" s="615">
        <v>2</v>
      </c>
      <c r="AF33" s="615">
        <v>2</v>
      </c>
      <c r="AG33" s="615">
        <v>2</v>
      </c>
      <c r="AH33" s="615">
        <v>2</v>
      </c>
      <c r="AI33" s="615">
        <v>2</v>
      </c>
      <c r="AJ33" s="615">
        <v>2</v>
      </c>
      <c r="AK33" s="615">
        <v>2</v>
      </c>
      <c r="AL33" s="615">
        <v>2</v>
      </c>
      <c r="AM33" s="615">
        <v>2</v>
      </c>
      <c r="AN33" s="615">
        <v>2</v>
      </c>
      <c r="AO33" s="615">
        <v>2</v>
      </c>
      <c r="AP33" s="615">
        <v>2</v>
      </c>
      <c r="AQ33" s="615">
        <v>2</v>
      </c>
      <c r="AR33" s="615">
        <v>2</v>
      </c>
      <c r="AS33" s="615">
        <v>2</v>
      </c>
      <c r="AT33" s="615">
        <v>2</v>
      </c>
      <c r="AU33" s="615">
        <v>2</v>
      </c>
      <c r="AV33" s="615">
        <v>2</v>
      </c>
      <c r="AW33" s="615">
        <v>2</v>
      </c>
      <c r="AX33" s="615">
        <v>2</v>
      </c>
      <c r="AY33" s="615">
        <v>2</v>
      </c>
      <c r="AZ33" s="615">
        <v>2</v>
      </c>
      <c r="BA33" s="615">
        <v>2</v>
      </c>
      <c r="BB33" s="615">
        <v>2</v>
      </c>
      <c r="BC33" s="615">
        <v>2</v>
      </c>
      <c r="BD33" s="615">
        <v>2</v>
      </c>
      <c r="BE33" s="615">
        <v>2</v>
      </c>
      <c r="BF33" s="615">
        <v>2</v>
      </c>
      <c r="BG33" s="615">
        <v>2</v>
      </c>
      <c r="BH33" s="615">
        <v>2</v>
      </c>
      <c r="BI33" s="615">
        <v>2</v>
      </c>
      <c r="BJ33" s="615">
        <v>2</v>
      </c>
      <c r="BK33" s="615">
        <v>2</v>
      </c>
      <c r="BL33" s="615">
        <v>2</v>
      </c>
      <c r="BM33" s="615">
        <v>2</v>
      </c>
      <c r="BN33" s="615">
        <v>2</v>
      </c>
      <c r="BO33" s="615">
        <v>2</v>
      </c>
      <c r="BP33" s="615">
        <v>2</v>
      </c>
      <c r="BQ33" s="615">
        <v>2</v>
      </c>
      <c r="BR33" s="615">
        <v>2</v>
      </c>
      <c r="BS33" s="615">
        <v>2</v>
      </c>
      <c r="BT33" s="615">
        <v>2</v>
      </c>
      <c r="BU33" s="615">
        <v>2</v>
      </c>
      <c r="BV33" s="615">
        <v>2</v>
      </c>
      <c r="BW33" s="615">
        <v>2</v>
      </c>
      <c r="BX33" s="615">
        <v>2</v>
      </c>
      <c r="BY33" s="615">
        <v>2</v>
      </c>
      <c r="BZ33" s="615">
        <v>2</v>
      </c>
      <c r="CA33" s="615">
        <v>2</v>
      </c>
      <c r="CB33" s="615">
        <v>2</v>
      </c>
      <c r="CC33" s="615">
        <v>2</v>
      </c>
      <c r="CD33" s="615">
        <v>2</v>
      </c>
      <c r="CE33" s="629">
        <v>2</v>
      </c>
      <c r="CF33" s="629">
        <v>2</v>
      </c>
      <c r="CG33" s="629">
        <v>2</v>
      </c>
      <c r="CH33" s="629">
        <v>2</v>
      </c>
      <c r="CI33" s="629">
        <v>2</v>
      </c>
      <c r="CJ33" s="629">
        <v>2</v>
      </c>
      <c r="CK33" s="629">
        <v>2</v>
      </c>
      <c r="CL33" s="629">
        <v>2</v>
      </c>
      <c r="CM33" s="629">
        <v>2</v>
      </c>
      <c r="CN33" s="629">
        <v>2</v>
      </c>
      <c r="CO33" s="629">
        <v>2</v>
      </c>
      <c r="CP33" s="629">
        <v>2</v>
      </c>
      <c r="CQ33" s="629">
        <v>2</v>
      </c>
      <c r="CR33" s="629">
        <v>2</v>
      </c>
      <c r="CS33" s="629">
        <v>2</v>
      </c>
      <c r="CT33" s="629">
        <v>2</v>
      </c>
      <c r="CU33" s="629">
        <v>2</v>
      </c>
      <c r="CV33" s="629">
        <v>2</v>
      </c>
      <c r="CW33" s="629">
        <v>2</v>
      </c>
      <c r="CX33" s="629">
        <v>2</v>
      </c>
      <c r="CY33" s="630">
        <v>2</v>
      </c>
      <c r="CZ33" s="619">
        <v>0</v>
      </c>
      <c r="DA33" s="620">
        <v>0</v>
      </c>
      <c r="DB33" s="620">
        <v>0</v>
      </c>
      <c r="DC33" s="620">
        <v>0</v>
      </c>
      <c r="DD33" s="620">
        <v>0</v>
      </c>
      <c r="DE33" s="620">
        <v>0</v>
      </c>
      <c r="DF33" s="620">
        <v>0</v>
      </c>
      <c r="DG33" s="620">
        <v>0</v>
      </c>
      <c r="DH33" s="620">
        <v>0</v>
      </c>
      <c r="DI33" s="620">
        <v>0</v>
      </c>
      <c r="DJ33" s="620">
        <v>0</v>
      </c>
      <c r="DK33" s="620">
        <v>0</v>
      </c>
      <c r="DL33" s="620">
        <v>0</v>
      </c>
      <c r="DM33" s="620">
        <v>0</v>
      </c>
      <c r="DN33" s="620">
        <v>0</v>
      </c>
      <c r="DO33" s="620">
        <v>0</v>
      </c>
      <c r="DP33" s="620">
        <v>0</v>
      </c>
      <c r="DQ33" s="620">
        <v>0</v>
      </c>
      <c r="DR33" s="620">
        <v>0</v>
      </c>
      <c r="DS33" s="620">
        <v>0</v>
      </c>
      <c r="DT33" s="620">
        <v>0</v>
      </c>
      <c r="DU33" s="620">
        <v>0</v>
      </c>
      <c r="DV33" s="620">
        <v>0</v>
      </c>
      <c r="DW33" s="621">
        <v>0</v>
      </c>
      <c r="DX33" s="589"/>
    </row>
    <row r="34" spans="2:128" x14ac:dyDescent="0.2">
      <c r="B34" s="622"/>
      <c r="C34" s="623"/>
      <c r="D34" s="624"/>
      <c r="E34" s="625"/>
      <c r="F34" s="625"/>
      <c r="G34" s="624"/>
      <c r="H34" s="625"/>
      <c r="I34" s="626"/>
      <c r="J34" s="626"/>
      <c r="K34" s="626"/>
      <c r="L34" s="626"/>
      <c r="M34" s="626"/>
      <c r="N34" s="626"/>
      <c r="O34" s="626"/>
      <c r="P34" s="626"/>
      <c r="Q34" s="626"/>
      <c r="R34" s="627"/>
      <c r="S34" s="626"/>
      <c r="T34" s="626"/>
      <c r="U34" s="628" t="s">
        <v>494</v>
      </c>
      <c r="V34" s="613" t="s">
        <v>124</v>
      </c>
      <c r="W34" s="614" t="s">
        <v>495</v>
      </c>
      <c r="X34" s="615">
        <v>595.70000000000005</v>
      </c>
      <c r="Y34" s="615">
        <v>680.8</v>
      </c>
      <c r="Z34" s="615">
        <v>851</v>
      </c>
      <c r="AA34" s="615">
        <v>3404</v>
      </c>
      <c r="AB34" s="615">
        <v>2978.5</v>
      </c>
      <c r="AC34" s="615">
        <v>0</v>
      </c>
      <c r="AD34" s="615">
        <v>0</v>
      </c>
      <c r="AE34" s="615">
        <v>0</v>
      </c>
      <c r="AF34" s="615">
        <v>0</v>
      </c>
      <c r="AG34" s="615">
        <v>0</v>
      </c>
      <c r="AH34" s="615">
        <v>0</v>
      </c>
      <c r="AI34" s="615">
        <v>0</v>
      </c>
      <c r="AJ34" s="615">
        <v>0</v>
      </c>
      <c r="AK34" s="615">
        <v>0</v>
      </c>
      <c r="AL34" s="615">
        <v>0</v>
      </c>
      <c r="AM34" s="615">
        <v>0</v>
      </c>
      <c r="AN34" s="615">
        <v>0</v>
      </c>
      <c r="AO34" s="615">
        <v>0</v>
      </c>
      <c r="AP34" s="615">
        <v>0</v>
      </c>
      <c r="AQ34" s="615">
        <v>0</v>
      </c>
      <c r="AR34" s="615">
        <v>62.51</v>
      </c>
      <c r="AS34" s="615">
        <v>71.44</v>
      </c>
      <c r="AT34" s="615">
        <v>89.3</v>
      </c>
      <c r="AU34" s="615">
        <v>357.2</v>
      </c>
      <c r="AV34" s="615">
        <v>312.55</v>
      </c>
      <c r="AW34" s="615">
        <v>0</v>
      </c>
      <c r="AX34" s="615">
        <v>0</v>
      </c>
      <c r="AY34" s="615">
        <v>0</v>
      </c>
      <c r="AZ34" s="615">
        <v>0</v>
      </c>
      <c r="BA34" s="615">
        <v>0</v>
      </c>
      <c r="BB34" s="615">
        <v>0</v>
      </c>
      <c r="BC34" s="615">
        <v>0</v>
      </c>
      <c r="BD34" s="615">
        <v>0</v>
      </c>
      <c r="BE34" s="615">
        <v>0</v>
      </c>
      <c r="BF34" s="615">
        <v>0</v>
      </c>
      <c r="BG34" s="615">
        <v>0</v>
      </c>
      <c r="BH34" s="615">
        <v>0</v>
      </c>
      <c r="BI34" s="615">
        <v>0</v>
      </c>
      <c r="BJ34" s="615">
        <v>0</v>
      </c>
      <c r="BK34" s="615">
        <v>0</v>
      </c>
      <c r="BL34" s="615">
        <v>62.51</v>
      </c>
      <c r="BM34" s="615">
        <v>71.44</v>
      </c>
      <c r="BN34" s="615">
        <v>89.3</v>
      </c>
      <c r="BO34" s="615">
        <v>357.2</v>
      </c>
      <c r="BP34" s="615">
        <v>312.55</v>
      </c>
      <c r="BQ34" s="615">
        <v>0</v>
      </c>
      <c r="BR34" s="615">
        <v>0</v>
      </c>
      <c r="BS34" s="615">
        <v>0</v>
      </c>
      <c r="BT34" s="615">
        <v>0</v>
      </c>
      <c r="BU34" s="615">
        <v>0</v>
      </c>
      <c r="BV34" s="615">
        <v>0</v>
      </c>
      <c r="BW34" s="615">
        <v>0</v>
      </c>
      <c r="BX34" s="615">
        <v>0</v>
      </c>
      <c r="BY34" s="615">
        <v>0</v>
      </c>
      <c r="BZ34" s="615">
        <v>0</v>
      </c>
      <c r="CA34" s="615">
        <v>0</v>
      </c>
      <c r="CB34" s="615">
        <v>0</v>
      </c>
      <c r="CC34" s="615">
        <v>0</v>
      </c>
      <c r="CD34" s="615">
        <v>0</v>
      </c>
      <c r="CE34" s="629">
        <v>0</v>
      </c>
      <c r="CF34" s="629">
        <v>266.98</v>
      </c>
      <c r="CG34" s="629">
        <v>305.12</v>
      </c>
      <c r="CH34" s="629">
        <v>381.4</v>
      </c>
      <c r="CI34" s="629">
        <v>1525.6</v>
      </c>
      <c r="CJ34" s="629">
        <v>1334.9</v>
      </c>
      <c r="CK34" s="629">
        <v>0</v>
      </c>
      <c r="CL34" s="629">
        <v>0</v>
      </c>
      <c r="CM34" s="629">
        <v>0</v>
      </c>
      <c r="CN34" s="629">
        <v>0</v>
      </c>
      <c r="CO34" s="629">
        <v>0</v>
      </c>
      <c r="CP34" s="629">
        <v>0</v>
      </c>
      <c r="CQ34" s="629">
        <v>0</v>
      </c>
      <c r="CR34" s="629">
        <v>0</v>
      </c>
      <c r="CS34" s="629">
        <v>0</v>
      </c>
      <c r="CT34" s="629">
        <v>0</v>
      </c>
      <c r="CU34" s="629">
        <v>0</v>
      </c>
      <c r="CV34" s="629">
        <v>0</v>
      </c>
      <c r="CW34" s="629">
        <v>0</v>
      </c>
      <c r="CX34" s="629">
        <v>0</v>
      </c>
      <c r="CY34" s="630">
        <v>0</v>
      </c>
      <c r="CZ34" s="619">
        <v>0</v>
      </c>
      <c r="DA34" s="620">
        <v>0</v>
      </c>
      <c r="DB34" s="620">
        <v>0</v>
      </c>
      <c r="DC34" s="620">
        <v>0</v>
      </c>
      <c r="DD34" s="620">
        <v>0</v>
      </c>
      <c r="DE34" s="620">
        <v>0</v>
      </c>
      <c r="DF34" s="620">
        <v>0</v>
      </c>
      <c r="DG34" s="620">
        <v>0</v>
      </c>
      <c r="DH34" s="620">
        <v>0</v>
      </c>
      <c r="DI34" s="620">
        <v>0</v>
      </c>
      <c r="DJ34" s="620">
        <v>0</v>
      </c>
      <c r="DK34" s="620">
        <v>0</v>
      </c>
      <c r="DL34" s="620">
        <v>0</v>
      </c>
      <c r="DM34" s="620">
        <v>0</v>
      </c>
      <c r="DN34" s="620">
        <v>0</v>
      </c>
      <c r="DO34" s="620">
        <v>0</v>
      </c>
      <c r="DP34" s="620">
        <v>0</v>
      </c>
      <c r="DQ34" s="620">
        <v>0</v>
      </c>
      <c r="DR34" s="620">
        <v>0</v>
      </c>
      <c r="DS34" s="620">
        <v>0</v>
      </c>
      <c r="DT34" s="620">
        <v>0</v>
      </c>
      <c r="DU34" s="620">
        <v>0</v>
      </c>
      <c r="DV34" s="620">
        <v>0</v>
      </c>
      <c r="DW34" s="621">
        <v>0</v>
      </c>
      <c r="DX34" s="589"/>
    </row>
    <row r="35" spans="2:128" x14ac:dyDescent="0.2">
      <c r="B35" s="631"/>
      <c r="C35" s="632"/>
      <c r="D35" s="633"/>
      <c r="E35" s="633"/>
      <c r="F35" s="633"/>
      <c r="G35" s="633"/>
      <c r="H35" s="633"/>
      <c r="I35" s="634"/>
      <c r="J35" s="634"/>
      <c r="K35" s="634"/>
      <c r="L35" s="634"/>
      <c r="M35" s="634"/>
      <c r="N35" s="634"/>
      <c r="O35" s="634"/>
      <c r="P35" s="634"/>
      <c r="Q35" s="634"/>
      <c r="R35" s="635"/>
      <c r="S35" s="634"/>
      <c r="T35" s="634"/>
      <c r="U35" s="628" t="s">
        <v>496</v>
      </c>
      <c r="V35" s="613" t="s">
        <v>124</v>
      </c>
      <c r="W35" s="614" t="s">
        <v>495</v>
      </c>
      <c r="X35" s="615">
        <v>0</v>
      </c>
      <c r="Y35" s="615">
        <v>0</v>
      </c>
      <c r="Z35" s="615">
        <v>0</v>
      </c>
      <c r="AA35" s="615">
        <v>0</v>
      </c>
      <c r="AB35" s="615">
        <v>0</v>
      </c>
      <c r="AC35" s="615">
        <v>0</v>
      </c>
      <c r="AD35" s="615">
        <v>0</v>
      </c>
      <c r="AE35" s="615">
        <v>0</v>
      </c>
      <c r="AF35" s="615">
        <v>0</v>
      </c>
      <c r="AG35" s="615">
        <v>0</v>
      </c>
      <c r="AH35" s="615">
        <v>0</v>
      </c>
      <c r="AI35" s="615">
        <v>0</v>
      </c>
      <c r="AJ35" s="615">
        <v>0</v>
      </c>
      <c r="AK35" s="615">
        <v>0</v>
      </c>
      <c r="AL35" s="615">
        <v>0</v>
      </c>
      <c r="AM35" s="615">
        <v>0</v>
      </c>
      <c r="AN35" s="615">
        <v>0</v>
      </c>
      <c r="AO35" s="615">
        <v>0</v>
      </c>
      <c r="AP35" s="615">
        <v>0</v>
      </c>
      <c r="AQ35" s="615">
        <v>0</v>
      </c>
      <c r="AR35" s="615">
        <v>0</v>
      </c>
      <c r="AS35" s="615">
        <v>0</v>
      </c>
      <c r="AT35" s="615">
        <v>0</v>
      </c>
      <c r="AU35" s="615">
        <v>0</v>
      </c>
      <c r="AV35" s="615">
        <v>0</v>
      </c>
      <c r="AW35" s="615">
        <v>0</v>
      </c>
      <c r="AX35" s="615">
        <v>0</v>
      </c>
      <c r="AY35" s="615">
        <v>0</v>
      </c>
      <c r="AZ35" s="615">
        <v>0</v>
      </c>
      <c r="BA35" s="615">
        <v>0</v>
      </c>
      <c r="BB35" s="615">
        <v>0</v>
      </c>
      <c r="BC35" s="615">
        <v>0</v>
      </c>
      <c r="BD35" s="615">
        <v>0</v>
      </c>
      <c r="BE35" s="615">
        <v>0</v>
      </c>
      <c r="BF35" s="615">
        <v>0</v>
      </c>
      <c r="BG35" s="615">
        <v>0</v>
      </c>
      <c r="BH35" s="615">
        <v>0</v>
      </c>
      <c r="BI35" s="615">
        <v>0</v>
      </c>
      <c r="BJ35" s="615">
        <v>0</v>
      </c>
      <c r="BK35" s="615">
        <v>0</v>
      </c>
      <c r="BL35" s="615">
        <v>0</v>
      </c>
      <c r="BM35" s="615">
        <v>0</v>
      </c>
      <c r="BN35" s="615">
        <v>0</v>
      </c>
      <c r="BO35" s="615">
        <v>0</v>
      </c>
      <c r="BP35" s="615">
        <v>0</v>
      </c>
      <c r="BQ35" s="615">
        <v>0</v>
      </c>
      <c r="BR35" s="615">
        <v>0</v>
      </c>
      <c r="BS35" s="615">
        <v>0</v>
      </c>
      <c r="BT35" s="615">
        <v>0</v>
      </c>
      <c r="BU35" s="615">
        <v>0</v>
      </c>
      <c r="BV35" s="615">
        <v>0</v>
      </c>
      <c r="BW35" s="615">
        <v>0</v>
      </c>
      <c r="BX35" s="615">
        <v>0</v>
      </c>
      <c r="BY35" s="615">
        <v>0</v>
      </c>
      <c r="BZ35" s="615">
        <v>0</v>
      </c>
      <c r="CA35" s="615">
        <v>0</v>
      </c>
      <c r="CB35" s="615">
        <v>0</v>
      </c>
      <c r="CC35" s="615">
        <v>0</v>
      </c>
      <c r="CD35" s="615">
        <v>0</v>
      </c>
      <c r="CE35" s="629">
        <v>0</v>
      </c>
      <c r="CF35" s="629">
        <v>0</v>
      </c>
      <c r="CG35" s="629">
        <v>0</v>
      </c>
      <c r="CH35" s="629">
        <v>0</v>
      </c>
      <c r="CI35" s="629">
        <v>0</v>
      </c>
      <c r="CJ35" s="629">
        <v>0</v>
      </c>
      <c r="CK35" s="629">
        <v>0</v>
      </c>
      <c r="CL35" s="629">
        <v>0</v>
      </c>
      <c r="CM35" s="629">
        <v>0</v>
      </c>
      <c r="CN35" s="629">
        <v>0</v>
      </c>
      <c r="CO35" s="629">
        <v>0</v>
      </c>
      <c r="CP35" s="629">
        <v>0</v>
      </c>
      <c r="CQ35" s="629">
        <v>0</v>
      </c>
      <c r="CR35" s="629">
        <v>0</v>
      </c>
      <c r="CS35" s="629">
        <v>0</v>
      </c>
      <c r="CT35" s="629">
        <v>0</v>
      </c>
      <c r="CU35" s="629">
        <v>0</v>
      </c>
      <c r="CV35" s="629">
        <v>0</v>
      </c>
      <c r="CW35" s="629">
        <v>0</v>
      </c>
      <c r="CX35" s="629">
        <v>0</v>
      </c>
      <c r="CY35" s="630">
        <v>0</v>
      </c>
      <c r="CZ35" s="619">
        <v>0</v>
      </c>
      <c r="DA35" s="620">
        <v>0</v>
      </c>
      <c r="DB35" s="620">
        <v>0</v>
      </c>
      <c r="DC35" s="620">
        <v>0</v>
      </c>
      <c r="DD35" s="620">
        <v>0</v>
      </c>
      <c r="DE35" s="620">
        <v>0</v>
      </c>
      <c r="DF35" s="620">
        <v>0</v>
      </c>
      <c r="DG35" s="620">
        <v>0</v>
      </c>
      <c r="DH35" s="620">
        <v>0</v>
      </c>
      <c r="DI35" s="620">
        <v>0</v>
      </c>
      <c r="DJ35" s="620">
        <v>0</v>
      </c>
      <c r="DK35" s="620">
        <v>0</v>
      </c>
      <c r="DL35" s="620">
        <v>0</v>
      </c>
      <c r="DM35" s="620">
        <v>0</v>
      </c>
      <c r="DN35" s="620">
        <v>0</v>
      </c>
      <c r="DO35" s="620">
        <v>0</v>
      </c>
      <c r="DP35" s="620">
        <v>0</v>
      </c>
      <c r="DQ35" s="620">
        <v>0</v>
      </c>
      <c r="DR35" s="620">
        <v>0</v>
      </c>
      <c r="DS35" s="620">
        <v>0</v>
      </c>
      <c r="DT35" s="620">
        <v>0</v>
      </c>
      <c r="DU35" s="620">
        <v>0</v>
      </c>
      <c r="DV35" s="620">
        <v>0</v>
      </c>
      <c r="DW35" s="621">
        <v>0</v>
      </c>
      <c r="DX35" s="589"/>
    </row>
    <row r="36" spans="2:128" x14ac:dyDescent="0.2">
      <c r="B36" s="631"/>
      <c r="C36" s="632"/>
      <c r="D36" s="633"/>
      <c r="E36" s="633"/>
      <c r="F36" s="633"/>
      <c r="G36" s="633"/>
      <c r="H36" s="633"/>
      <c r="I36" s="634"/>
      <c r="J36" s="634"/>
      <c r="K36" s="634"/>
      <c r="L36" s="634"/>
      <c r="M36" s="634"/>
      <c r="N36" s="634"/>
      <c r="O36" s="634"/>
      <c r="P36" s="634"/>
      <c r="Q36" s="634"/>
      <c r="R36" s="635"/>
      <c r="S36" s="634"/>
      <c r="T36" s="634"/>
      <c r="U36" s="636" t="s">
        <v>807</v>
      </c>
      <c r="V36" s="637" t="s">
        <v>124</v>
      </c>
      <c r="W36" s="614" t="s">
        <v>495</v>
      </c>
      <c r="X36" s="615">
        <v>0</v>
      </c>
      <c r="Y36" s="615">
        <v>0</v>
      </c>
      <c r="Z36" s="615">
        <v>0</v>
      </c>
      <c r="AA36" s="615">
        <v>0</v>
      </c>
      <c r="AB36" s="615">
        <v>0</v>
      </c>
      <c r="AC36" s="615">
        <v>0</v>
      </c>
      <c r="AD36" s="615">
        <v>0</v>
      </c>
      <c r="AE36" s="615">
        <v>0</v>
      </c>
      <c r="AF36" s="615">
        <v>0</v>
      </c>
      <c r="AG36" s="615">
        <v>0</v>
      </c>
      <c r="AH36" s="615">
        <v>0</v>
      </c>
      <c r="AI36" s="615">
        <v>0</v>
      </c>
      <c r="AJ36" s="615">
        <v>0</v>
      </c>
      <c r="AK36" s="615">
        <v>0</v>
      </c>
      <c r="AL36" s="615">
        <v>0</v>
      </c>
      <c r="AM36" s="615">
        <v>0</v>
      </c>
      <c r="AN36" s="615">
        <v>0</v>
      </c>
      <c r="AO36" s="615">
        <v>0</v>
      </c>
      <c r="AP36" s="615">
        <v>0</v>
      </c>
      <c r="AQ36" s="615">
        <v>0</v>
      </c>
      <c r="AR36" s="615">
        <v>0</v>
      </c>
      <c r="AS36" s="615">
        <v>0</v>
      </c>
      <c r="AT36" s="615">
        <v>0</v>
      </c>
      <c r="AU36" s="615">
        <v>0</v>
      </c>
      <c r="AV36" s="615">
        <v>0</v>
      </c>
      <c r="AW36" s="615">
        <v>0</v>
      </c>
      <c r="AX36" s="615">
        <v>0</v>
      </c>
      <c r="AY36" s="615">
        <v>0</v>
      </c>
      <c r="AZ36" s="615">
        <v>0</v>
      </c>
      <c r="BA36" s="615">
        <v>0</v>
      </c>
      <c r="BB36" s="615">
        <v>0</v>
      </c>
      <c r="BC36" s="615">
        <v>0</v>
      </c>
      <c r="BD36" s="615">
        <v>0</v>
      </c>
      <c r="BE36" s="615">
        <v>0</v>
      </c>
      <c r="BF36" s="615">
        <v>0</v>
      </c>
      <c r="BG36" s="615">
        <v>0</v>
      </c>
      <c r="BH36" s="615">
        <v>0</v>
      </c>
      <c r="BI36" s="615">
        <v>0</v>
      </c>
      <c r="BJ36" s="615">
        <v>0</v>
      </c>
      <c r="BK36" s="615">
        <v>0</v>
      </c>
      <c r="BL36" s="615">
        <v>0</v>
      </c>
      <c r="BM36" s="615">
        <v>0</v>
      </c>
      <c r="BN36" s="615">
        <v>0</v>
      </c>
      <c r="BO36" s="615">
        <v>0</v>
      </c>
      <c r="BP36" s="615">
        <v>0</v>
      </c>
      <c r="BQ36" s="615">
        <v>0</v>
      </c>
      <c r="BR36" s="615">
        <v>0</v>
      </c>
      <c r="BS36" s="615">
        <v>0</v>
      </c>
      <c r="BT36" s="615">
        <v>0</v>
      </c>
      <c r="BU36" s="615">
        <v>0</v>
      </c>
      <c r="BV36" s="615">
        <v>0</v>
      </c>
      <c r="BW36" s="615">
        <v>0</v>
      </c>
      <c r="BX36" s="615">
        <v>0</v>
      </c>
      <c r="BY36" s="615">
        <v>0</v>
      </c>
      <c r="BZ36" s="615">
        <v>0</v>
      </c>
      <c r="CA36" s="615">
        <v>0</v>
      </c>
      <c r="CB36" s="615">
        <v>0</v>
      </c>
      <c r="CC36" s="615">
        <v>0</v>
      </c>
      <c r="CD36" s="615">
        <v>0</v>
      </c>
      <c r="CE36" s="615">
        <v>0</v>
      </c>
      <c r="CF36" s="615">
        <v>0</v>
      </c>
      <c r="CG36" s="615">
        <v>0</v>
      </c>
      <c r="CH36" s="615">
        <v>0</v>
      </c>
      <c r="CI36" s="615">
        <v>0</v>
      </c>
      <c r="CJ36" s="615">
        <v>0</v>
      </c>
      <c r="CK36" s="615">
        <v>0</v>
      </c>
      <c r="CL36" s="615">
        <v>0</v>
      </c>
      <c r="CM36" s="615">
        <v>0</v>
      </c>
      <c r="CN36" s="615">
        <v>0</v>
      </c>
      <c r="CO36" s="615">
        <v>0</v>
      </c>
      <c r="CP36" s="615">
        <v>0</v>
      </c>
      <c r="CQ36" s="615">
        <v>0</v>
      </c>
      <c r="CR36" s="615">
        <v>0</v>
      </c>
      <c r="CS36" s="615">
        <v>0</v>
      </c>
      <c r="CT36" s="615">
        <v>0</v>
      </c>
      <c r="CU36" s="615">
        <v>0</v>
      </c>
      <c r="CV36" s="615">
        <v>0</v>
      </c>
      <c r="CW36" s="615">
        <v>0</v>
      </c>
      <c r="CX36" s="615">
        <v>0</v>
      </c>
      <c r="CY36" s="615">
        <v>0</v>
      </c>
      <c r="CZ36" s="619">
        <v>0</v>
      </c>
      <c r="DA36" s="620">
        <v>0</v>
      </c>
      <c r="DB36" s="620">
        <v>0</v>
      </c>
      <c r="DC36" s="620">
        <v>0</v>
      </c>
      <c r="DD36" s="620">
        <v>0</v>
      </c>
      <c r="DE36" s="620">
        <v>0</v>
      </c>
      <c r="DF36" s="620">
        <v>0</v>
      </c>
      <c r="DG36" s="620">
        <v>0</v>
      </c>
      <c r="DH36" s="620">
        <v>0</v>
      </c>
      <c r="DI36" s="620">
        <v>0</v>
      </c>
      <c r="DJ36" s="620">
        <v>0</v>
      </c>
      <c r="DK36" s="620">
        <v>0</v>
      </c>
      <c r="DL36" s="620">
        <v>0</v>
      </c>
      <c r="DM36" s="620">
        <v>0</v>
      </c>
      <c r="DN36" s="620">
        <v>0</v>
      </c>
      <c r="DO36" s="620">
        <v>0</v>
      </c>
      <c r="DP36" s="620">
        <v>0</v>
      </c>
      <c r="DQ36" s="620">
        <v>0</v>
      </c>
      <c r="DR36" s="620">
        <v>0</v>
      </c>
      <c r="DS36" s="620">
        <v>0</v>
      </c>
      <c r="DT36" s="620">
        <v>0</v>
      </c>
      <c r="DU36" s="620">
        <v>0</v>
      </c>
      <c r="DV36" s="620">
        <v>0</v>
      </c>
      <c r="DW36" s="621">
        <v>0</v>
      </c>
      <c r="DX36" s="589"/>
    </row>
    <row r="37" spans="2:128" x14ac:dyDescent="0.2">
      <c r="B37" s="638"/>
      <c r="C37" s="639"/>
      <c r="D37" s="640"/>
      <c r="E37" s="640"/>
      <c r="F37" s="640"/>
      <c r="G37" s="640"/>
      <c r="H37" s="640"/>
      <c r="I37" s="641"/>
      <c r="J37" s="641"/>
      <c r="K37" s="641"/>
      <c r="L37" s="641"/>
      <c r="M37" s="641"/>
      <c r="N37" s="641"/>
      <c r="O37" s="641"/>
      <c r="P37" s="641"/>
      <c r="Q37" s="641"/>
      <c r="R37" s="642"/>
      <c r="S37" s="641"/>
      <c r="T37" s="641"/>
      <c r="U37" s="628" t="s">
        <v>497</v>
      </c>
      <c r="V37" s="613" t="s">
        <v>124</v>
      </c>
      <c r="W37" s="643" t="s">
        <v>495</v>
      </c>
      <c r="X37" s="615">
        <v>0</v>
      </c>
      <c r="Y37" s="615">
        <v>0</v>
      </c>
      <c r="Z37" s="615">
        <v>0</v>
      </c>
      <c r="AA37" s="615">
        <v>0</v>
      </c>
      <c r="AB37" s="615">
        <v>0</v>
      </c>
      <c r="AC37" s="615">
        <v>1.2</v>
      </c>
      <c r="AD37" s="615">
        <v>1.2</v>
      </c>
      <c r="AE37" s="615">
        <v>1.2</v>
      </c>
      <c r="AF37" s="615">
        <v>1.2</v>
      </c>
      <c r="AG37" s="615">
        <v>1.2</v>
      </c>
      <c r="AH37" s="615">
        <v>1.2</v>
      </c>
      <c r="AI37" s="615">
        <v>1.2</v>
      </c>
      <c r="AJ37" s="615">
        <v>1.2</v>
      </c>
      <c r="AK37" s="615">
        <v>1.2</v>
      </c>
      <c r="AL37" s="615">
        <v>1.2</v>
      </c>
      <c r="AM37" s="615">
        <v>1.2</v>
      </c>
      <c r="AN37" s="615">
        <v>1.2</v>
      </c>
      <c r="AO37" s="615">
        <v>1.2</v>
      </c>
      <c r="AP37" s="615">
        <v>1.2</v>
      </c>
      <c r="AQ37" s="615">
        <v>1.2</v>
      </c>
      <c r="AR37" s="615">
        <v>1.2</v>
      </c>
      <c r="AS37" s="615">
        <v>1.2</v>
      </c>
      <c r="AT37" s="615">
        <v>1.2</v>
      </c>
      <c r="AU37" s="615">
        <v>1.2</v>
      </c>
      <c r="AV37" s="615">
        <v>1.2</v>
      </c>
      <c r="AW37" s="615">
        <v>1.2</v>
      </c>
      <c r="AX37" s="615">
        <v>1.2</v>
      </c>
      <c r="AY37" s="615">
        <v>1.2</v>
      </c>
      <c r="AZ37" s="615">
        <v>1.2</v>
      </c>
      <c r="BA37" s="615">
        <v>1.2</v>
      </c>
      <c r="BB37" s="615">
        <v>1.2</v>
      </c>
      <c r="BC37" s="615">
        <v>1.2</v>
      </c>
      <c r="BD37" s="615">
        <v>1.2</v>
      </c>
      <c r="BE37" s="615">
        <v>1.2</v>
      </c>
      <c r="BF37" s="615">
        <v>1.2</v>
      </c>
      <c r="BG37" s="615">
        <v>1.2</v>
      </c>
      <c r="BH37" s="615">
        <v>1.2</v>
      </c>
      <c r="BI37" s="615">
        <v>1.2</v>
      </c>
      <c r="BJ37" s="615">
        <v>1.2</v>
      </c>
      <c r="BK37" s="615">
        <v>1.2</v>
      </c>
      <c r="BL37" s="615">
        <v>1.2</v>
      </c>
      <c r="BM37" s="615">
        <v>1.2</v>
      </c>
      <c r="BN37" s="615">
        <v>1.2</v>
      </c>
      <c r="BO37" s="615">
        <v>1.2</v>
      </c>
      <c r="BP37" s="615">
        <v>1.2</v>
      </c>
      <c r="BQ37" s="615">
        <v>1.2</v>
      </c>
      <c r="BR37" s="615">
        <v>1.2</v>
      </c>
      <c r="BS37" s="615">
        <v>1.2</v>
      </c>
      <c r="BT37" s="615">
        <v>1.2</v>
      </c>
      <c r="BU37" s="615">
        <v>1.2</v>
      </c>
      <c r="BV37" s="615">
        <v>1.2</v>
      </c>
      <c r="BW37" s="615">
        <v>1.2</v>
      </c>
      <c r="BX37" s="615">
        <v>1.2</v>
      </c>
      <c r="BY37" s="615">
        <v>1.2</v>
      </c>
      <c r="BZ37" s="615">
        <v>1.2</v>
      </c>
      <c r="CA37" s="615">
        <v>1.2</v>
      </c>
      <c r="CB37" s="615">
        <v>1.2</v>
      </c>
      <c r="CC37" s="615">
        <v>1.2</v>
      </c>
      <c r="CD37" s="615">
        <v>1.2</v>
      </c>
      <c r="CE37" s="629">
        <v>1.2</v>
      </c>
      <c r="CF37" s="629">
        <v>1.2</v>
      </c>
      <c r="CG37" s="629">
        <v>1.2</v>
      </c>
      <c r="CH37" s="629">
        <v>1.2</v>
      </c>
      <c r="CI37" s="629">
        <v>1.2</v>
      </c>
      <c r="CJ37" s="629">
        <v>1.2</v>
      </c>
      <c r="CK37" s="629">
        <v>1.2</v>
      </c>
      <c r="CL37" s="629">
        <v>1.2</v>
      </c>
      <c r="CM37" s="629">
        <v>1.2</v>
      </c>
      <c r="CN37" s="629">
        <v>1.2</v>
      </c>
      <c r="CO37" s="629">
        <v>1.2</v>
      </c>
      <c r="CP37" s="629">
        <v>1.2</v>
      </c>
      <c r="CQ37" s="629">
        <v>1.2</v>
      </c>
      <c r="CR37" s="629">
        <v>1.2</v>
      </c>
      <c r="CS37" s="629">
        <v>1.2</v>
      </c>
      <c r="CT37" s="629">
        <v>1.2</v>
      </c>
      <c r="CU37" s="629">
        <v>1.2</v>
      </c>
      <c r="CV37" s="629">
        <v>1.2</v>
      </c>
      <c r="CW37" s="629">
        <v>1.2</v>
      </c>
      <c r="CX37" s="629">
        <v>1.2</v>
      </c>
      <c r="CY37" s="630">
        <v>1.2</v>
      </c>
      <c r="CZ37" s="619">
        <v>0</v>
      </c>
      <c r="DA37" s="620">
        <v>0</v>
      </c>
      <c r="DB37" s="620">
        <v>0</v>
      </c>
      <c r="DC37" s="620">
        <v>0</v>
      </c>
      <c r="DD37" s="620">
        <v>0</v>
      </c>
      <c r="DE37" s="620">
        <v>0</v>
      </c>
      <c r="DF37" s="620">
        <v>0</v>
      </c>
      <c r="DG37" s="620">
        <v>0</v>
      </c>
      <c r="DH37" s="620">
        <v>0</v>
      </c>
      <c r="DI37" s="620">
        <v>0</v>
      </c>
      <c r="DJ37" s="620">
        <v>0</v>
      </c>
      <c r="DK37" s="620">
        <v>0</v>
      </c>
      <c r="DL37" s="620">
        <v>0</v>
      </c>
      <c r="DM37" s="620">
        <v>0</v>
      </c>
      <c r="DN37" s="620">
        <v>0</v>
      </c>
      <c r="DO37" s="620">
        <v>0</v>
      </c>
      <c r="DP37" s="620">
        <v>0</v>
      </c>
      <c r="DQ37" s="620">
        <v>0</v>
      </c>
      <c r="DR37" s="620">
        <v>0</v>
      </c>
      <c r="DS37" s="620">
        <v>0</v>
      </c>
      <c r="DT37" s="620">
        <v>0</v>
      </c>
      <c r="DU37" s="620">
        <v>0</v>
      </c>
      <c r="DV37" s="620">
        <v>0</v>
      </c>
      <c r="DW37" s="621">
        <v>0</v>
      </c>
      <c r="DX37" s="589"/>
    </row>
    <row r="38" spans="2:128" x14ac:dyDescent="0.2">
      <c r="B38" s="644"/>
      <c r="C38" s="645"/>
      <c r="D38" s="646"/>
      <c r="E38" s="646"/>
      <c r="F38" s="646"/>
      <c r="G38" s="646"/>
      <c r="H38" s="646"/>
      <c r="I38" s="647"/>
      <c r="J38" s="647"/>
      <c r="K38" s="647"/>
      <c r="L38" s="647"/>
      <c r="M38" s="647"/>
      <c r="N38" s="647"/>
      <c r="O38" s="647"/>
      <c r="P38" s="647"/>
      <c r="Q38" s="647"/>
      <c r="R38" s="648"/>
      <c r="S38" s="647"/>
      <c r="T38" s="647"/>
      <c r="U38" s="636" t="s">
        <v>498</v>
      </c>
      <c r="V38" s="637" t="s">
        <v>124</v>
      </c>
      <c r="W38" s="643" t="s">
        <v>495</v>
      </c>
      <c r="X38" s="615">
        <v>0</v>
      </c>
      <c r="Y38" s="615">
        <v>0</v>
      </c>
      <c r="Z38" s="615">
        <v>0</v>
      </c>
      <c r="AA38" s="615">
        <v>0</v>
      </c>
      <c r="AB38" s="615">
        <v>0</v>
      </c>
      <c r="AC38" s="615">
        <v>102.9</v>
      </c>
      <c r="AD38" s="615">
        <v>102.9</v>
      </c>
      <c r="AE38" s="615">
        <v>102.9</v>
      </c>
      <c r="AF38" s="615">
        <v>102.9</v>
      </c>
      <c r="AG38" s="615">
        <v>102.9</v>
      </c>
      <c r="AH38" s="615">
        <v>102.9</v>
      </c>
      <c r="AI38" s="615">
        <v>102.9</v>
      </c>
      <c r="AJ38" s="615">
        <v>102.9</v>
      </c>
      <c r="AK38" s="615">
        <v>102.9</v>
      </c>
      <c r="AL38" s="615">
        <v>102.9</v>
      </c>
      <c r="AM38" s="615">
        <v>102.9</v>
      </c>
      <c r="AN38" s="615">
        <v>102.9</v>
      </c>
      <c r="AO38" s="615">
        <v>102.9</v>
      </c>
      <c r="AP38" s="615">
        <v>102.9</v>
      </c>
      <c r="AQ38" s="615">
        <v>102.9</v>
      </c>
      <c r="AR38" s="615">
        <v>102.9</v>
      </c>
      <c r="AS38" s="615">
        <v>102.9</v>
      </c>
      <c r="AT38" s="615">
        <v>102.9</v>
      </c>
      <c r="AU38" s="615">
        <v>102.9</v>
      </c>
      <c r="AV38" s="615">
        <v>102.9</v>
      </c>
      <c r="AW38" s="615">
        <v>102.9</v>
      </c>
      <c r="AX38" s="615">
        <v>102.9</v>
      </c>
      <c r="AY38" s="615">
        <v>102.9</v>
      </c>
      <c r="AZ38" s="615">
        <v>102.9</v>
      </c>
      <c r="BA38" s="615">
        <v>102.9</v>
      </c>
      <c r="BB38" s="615">
        <v>102.9</v>
      </c>
      <c r="BC38" s="615">
        <v>102.9</v>
      </c>
      <c r="BD38" s="615">
        <v>102.9</v>
      </c>
      <c r="BE38" s="615">
        <v>102.9</v>
      </c>
      <c r="BF38" s="615">
        <v>102.9</v>
      </c>
      <c r="BG38" s="615">
        <v>102.9</v>
      </c>
      <c r="BH38" s="615">
        <v>102.9</v>
      </c>
      <c r="BI38" s="615">
        <v>102.9</v>
      </c>
      <c r="BJ38" s="615">
        <v>102.9</v>
      </c>
      <c r="BK38" s="615">
        <v>102.9</v>
      </c>
      <c r="BL38" s="615">
        <v>102.9</v>
      </c>
      <c r="BM38" s="615">
        <v>102.9</v>
      </c>
      <c r="BN38" s="615">
        <v>102.9</v>
      </c>
      <c r="BO38" s="615">
        <v>102.9</v>
      </c>
      <c r="BP38" s="615">
        <v>102.9</v>
      </c>
      <c r="BQ38" s="615">
        <v>102.9</v>
      </c>
      <c r="BR38" s="615">
        <v>102.9</v>
      </c>
      <c r="BS38" s="615">
        <v>102.9</v>
      </c>
      <c r="BT38" s="615">
        <v>102.9</v>
      </c>
      <c r="BU38" s="615">
        <v>102.9</v>
      </c>
      <c r="BV38" s="615">
        <v>102.9</v>
      </c>
      <c r="BW38" s="615">
        <v>102.9</v>
      </c>
      <c r="BX38" s="615">
        <v>102.9</v>
      </c>
      <c r="BY38" s="615">
        <v>102.9</v>
      </c>
      <c r="BZ38" s="615">
        <v>102.9</v>
      </c>
      <c r="CA38" s="615">
        <v>102.9</v>
      </c>
      <c r="CB38" s="615">
        <v>102.9</v>
      </c>
      <c r="CC38" s="615">
        <v>102.9</v>
      </c>
      <c r="CD38" s="615">
        <v>102.9</v>
      </c>
      <c r="CE38" s="629">
        <v>102.9</v>
      </c>
      <c r="CF38" s="629">
        <v>102.9</v>
      </c>
      <c r="CG38" s="629">
        <v>102.9</v>
      </c>
      <c r="CH38" s="629">
        <v>102.9</v>
      </c>
      <c r="CI38" s="629">
        <v>102.9</v>
      </c>
      <c r="CJ38" s="629">
        <v>102.9</v>
      </c>
      <c r="CK38" s="629">
        <v>102.9</v>
      </c>
      <c r="CL38" s="629">
        <v>102.9</v>
      </c>
      <c r="CM38" s="629">
        <v>102.9</v>
      </c>
      <c r="CN38" s="629">
        <v>102.9</v>
      </c>
      <c r="CO38" s="629">
        <v>102.9</v>
      </c>
      <c r="CP38" s="629">
        <v>102.9</v>
      </c>
      <c r="CQ38" s="629">
        <v>102.9</v>
      </c>
      <c r="CR38" s="629">
        <v>102.9</v>
      </c>
      <c r="CS38" s="629">
        <v>102.9</v>
      </c>
      <c r="CT38" s="629">
        <v>102.9</v>
      </c>
      <c r="CU38" s="629">
        <v>102.9</v>
      </c>
      <c r="CV38" s="629">
        <v>102.9</v>
      </c>
      <c r="CW38" s="629">
        <v>102.9</v>
      </c>
      <c r="CX38" s="629">
        <v>102.9</v>
      </c>
      <c r="CY38" s="630">
        <v>102.9</v>
      </c>
      <c r="CZ38" s="619">
        <v>0</v>
      </c>
      <c r="DA38" s="620">
        <v>0</v>
      </c>
      <c r="DB38" s="620">
        <v>0</v>
      </c>
      <c r="DC38" s="620">
        <v>0</v>
      </c>
      <c r="DD38" s="620">
        <v>0</v>
      </c>
      <c r="DE38" s="620">
        <v>0</v>
      </c>
      <c r="DF38" s="620">
        <v>0</v>
      </c>
      <c r="DG38" s="620">
        <v>0</v>
      </c>
      <c r="DH38" s="620">
        <v>0</v>
      </c>
      <c r="DI38" s="620">
        <v>0</v>
      </c>
      <c r="DJ38" s="620">
        <v>0</v>
      </c>
      <c r="DK38" s="620">
        <v>0</v>
      </c>
      <c r="DL38" s="620">
        <v>0</v>
      </c>
      <c r="DM38" s="620">
        <v>0</v>
      </c>
      <c r="DN38" s="620">
        <v>0</v>
      </c>
      <c r="DO38" s="620">
        <v>0</v>
      </c>
      <c r="DP38" s="620">
        <v>0</v>
      </c>
      <c r="DQ38" s="620">
        <v>0</v>
      </c>
      <c r="DR38" s="620">
        <v>0</v>
      </c>
      <c r="DS38" s="620">
        <v>0</v>
      </c>
      <c r="DT38" s="620">
        <v>0</v>
      </c>
      <c r="DU38" s="620">
        <v>0</v>
      </c>
      <c r="DV38" s="620">
        <v>0</v>
      </c>
      <c r="DW38" s="621">
        <v>0</v>
      </c>
      <c r="DX38" s="589"/>
    </row>
    <row r="39" spans="2:128" x14ac:dyDescent="0.2">
      <c r="B39" s="644"/>
      <c r="C39" s="645"/>
      <c r="D39" s="646"/>
      <c r="E39" s="646"/>
      <c r="F39" s="646"/>
      <c r="G39" s="646"/>
      <c r="H39" s="646"/>
      <c r="I39" s="647"/>
      <c r="J39" s="647"/>
      <c r="K39" s="647"/>
      <c r="L39" s="647"/>
      <c r="M39" s="647"/>
      <c r="N39" s="647"/>
      <c r="O39" s="647"/>
      <c r="P39" s="647"/>
      <c r="Q39" s="647"/>
      <c r="R39" s="648"/>
      <c r="S39" s="647"/>
      <c r="T39" s="647"/>
      <c r="U39" s="649" t="s">
        <v>499</v>
      </c>
      <c r="V39" s="650" t="s">
        <v>124</v>
      </c>
      <c r="W39" s="643" t="s">
        <v>495</v>
      </c>
      <c r="X39" s="615">
        <v>0</v>
      </c>
      <c r="Y39" s="615">
        <v>0</v>
      </c>
      <c r="Z39" s="615">
        <v>0</v>
      </c>
      <c r="AA39" s="615">
        <v>0</v>
      </c>
      <c r="AB39" s="615">
        <v>0</v>
      </c>
      <c r="AC39" s="615">
        <v>0</v>
      </c>
      <c r="AD39" s="615">
        <v>0</v>
      </c>
      <c r="AE39" s="615">
        <v>0</v>
      </c>
      <c r="AF39" s="615">
        <v>0</v>
      </c>
      <c r="AG39" s="615">
        <v>0</v>
      </c>
      <c r="AH39" s="615">
        <v>0</v>
      </c>
      <c r="AI39" s="615">
        <v>0</v>
      </c>
      <c r="AJ39" s="615">
        <v>0</v>
      </c>
      <c r="AK39" s="615">
        <v>0</v>
      </c>
      <c r="AL39" s="615">
        <v>0</v>
      </c>
      <c r="AM39" s="615">
        <v>0</v>
      </c>
      <c r="AN39" s="615">
        <v>0</v>
      </c>
      <c r="AO39" s="615">
        <v>0</v>
      </c>
      <c r="AP39" s="615">
        <v>0</v>
      </c>
      <c r="AQ39" s="615">
        <v>0</v>
      </c>
      <c r="AR39" s="615">
        <v>0</v>
      </c>
      <c r="AS39" s="615">
        <v>0</v>
      </c>
      <c r="AT39" s="615">
        <v>0</v>
      </c>
      <c r="AU39" s="615">
        <v>0</v>
      </c>
      <c r="AV39" s="615">
        <v>0</v>
      </c>
      <c r="AW39" s="615">
        <v>0</v>
      </c>
      <c r="AX39" s="615">
        <v>0</v>
      </c>
      <c r="AY39" s="615">
        <v>0</v>
      </c>
      <c r="AZ39" s="615">
        <v>0</v>
      </c>
      <c r="BA39" s="615">
        <v>0</v>
      </c>
      <c r="BB39" s="615">
        <v>0</v>
      </c>
      <c r="BC39" s="615">
        <v>0</v>
      </c>
      <c r="BD39" s="615">
        <v>0</v>
      </c>
      <c r="BE39" s="615">
        <v>0</v>
      </c>
      <c r="BF39" s="615">
        <v>0</v>
      </c>
      <c r="BG39" s="615">
        <v>0</v>
      </c>
      <c r="BH39" s="615">
        <v>0</v>
      </c>
      <c r="BI39" s="615">
        <v>0</v>
      </c>
      <c r="BJ39" s="615">
        <v>0</v>
      </c>
      <c r="BK39" s="615">
        <v>0</v>
      </c>
      <c r="BL39" s="615">
        <v>0</v>
      </c>
      <c r="BM39" s="615">
        <v>0</v>
      </c>
      <c r="BN39" s="615">
        <v>0</v>
      </c>
      <c r="BO39" s="615">
        <v>0</v>
      </c>
      <c r="BP39" s="615">
        <v>0</v>
      </c>
      <c r="BQ39" s="615">
        <v>0</v>
      </c>
      <c r="BR39" s="615">
        <v>0</v>
      </c>
      <c r="BS39" s="615">
        <v>0</v>
      </c>
      <c r="BT39" s="615">
        <v>0</v>
      </c>
      <c r="BU39" s="615">
        <v>0</v>
      </c>
      <c r="BV39" s="615">
        <v>0</v>
      </c>
      <c r="BW39" s="615">
        <v>0</v>
      </c>
      <c r="BX39" s="615">
        <v>0</v>
      </c>
      <c r="BY39" s="615">
        <v>0</v>
      </c>
      <c r="BZ39" s="615">
        <v>0</v>
      </c>
      <c r="CA39" s="615">
        <v>0</v>
      </c>
      <c r="CB39" s="615">
        <v>0</v>
      </c>
      <c r="CC39" s="615">
        <v>0</v>
      </c>
      <c r="CD39" s="615">
        <v>0</v>
      </c>
      <c r="CE39" s="629">
        <v>0</v>
      </c>
      <c r="CF39" s="629">
        <v>0</v>
      </c>
      <c r="CG39" s="629">
        <v>0</v>
      </c>
      <c r="CH39" s="629">
        <v>0</v>
      </c>
      <c r="CI39" s="629">
        <v>0</v>
      </c>
      <c r="CJ39" s="629">
        <v>0</v>
      </c>
      <c r="CK39" s="629">
        <v>0</v>
      </c>
      <c r="CL39" s="629">
        <v>0</v>
      </c>
      <c r="CM39" s="629">
        <v>0</v>
      </c>
      <c r="CN39" s="629">
        <v>0</v>
      </c>
      <c r="CO39" s="629">
        <v>0</v>
      </c>
      <c r="CP39" s="629">
        <v>0</v>
      </c>
      <c r="CQ39" s="629">
        <v>0</v>
      </c>
      <c r="CR39" s="629">
        <v>0</v>
      </c>
      <c r="CS39" s="629">
        <v>0</v>
      </c>
      <c r="CT39" s="629">
        <v>0</v>
      </c>
      <c r="CU39" s="629">
        <v>0</v>
      </c>
      <c r="CV39" s="629">
        <v>0</v>
      </c>
      <c r="CW39" s="629">
        <v>0</v>
      </c>
      <c r="CX39" s="629">
        <v>0</v>
      </c>
      <c r="CY39" s="630">
        <v>0</v>
      </c>
      <c r="CZ39" s="619">
        <v>0</v>
      </c>
      <c r="DA39" s="620">
        <v>0</v>
      </c>
      <c r="DB39" s="620">
        <v>0</v>
      </c>
      <c r="DC39" s="620">
        <v>0</v>
      </c>
      <c r="DD39" s="620">
        <v>0</v>
      </c>
      <c r="DE39" s="620">
        <v>0</v>
      </c>
      <c r="DF39" s="620">
        <v>0</v>
      </c>
      <c r="DG39" s="620">
        <v>0</v>
      </c>
      <c r="DH39" s="620">
        <v>0</v>
      </c>
      <c r="DI39" s="620">
        <v>0</v>
      </c>
      <c r="DJ39" s="620">
        <v>0</v>
      </c>
      <c r="DK39" s="620">
        <v>0</v>
      </c>
      <c r="DL39" s="620">
        <v>0</v>
      </c>
      <c r="DM39" s="620">
        <v>0</v>
      </c>
      <c r="DN39" s="620">
        <v>0</v>
      </c>
      <c r="DO39" s="620">
        <v>0</v>
      </c>
      <c r="DP39" s="620">
        <v>0</v>
      </c>
      <c r="DQ39" s="620">
        <v>0</v>
      </c>
      <c r="DR39" s="620">
        <v>0</v>
      </c>
      <c r="DS39" s="620">
        <v>0</v>
      </c>
      <c r="DT39" s="620">
        <v>0</v>
      </c>
      <c r="DU39" s="620">
        <v>0</v>
      </c>
      <c r="DV39" s="620">
        <v>0</v>
      </c>
      <c r="DW39" s="621">
        <v>0</v>
      </c>
      <c r="DX39" s="589"/>
    </row>
    <row r="40" spans="2:128" x14ac:dyDescent="0.2">
      <c r="B40" s="644"/>
      <c r="C40" s="645"/>
      <c r="D40" s="646"/>
      <c r="E40" s="646"/>
      <c r="F40" s="646"/>
      <c r="G40" s="646"/>
      <c r="H40" s="646"/>
      <c r="I40" s="647"/>
      <c r="J40" s="647"/>
      <c r="K40" s="647"/>
      <c r="L40" s="647"/>
      <c r="M40" s="647"/>
      <c r="N40" s="647"/>
      <c r="O40" s="647"/>
      <c r="P40" s="647"/>
      <c r="Q40" s="647"/>
      <c r="R40" s="648"/>
      <c r="S40" s="647"/>
      <c r="T40" s="647"/>
      <c r="U40" s="636" t="s">
        <v>500</v>
      </c>
      <c r="V40" s="637" t="s">
        <v>124</v>
      </c>
      <c r="W40" s="643" t="s">
        <v>495</v>
      </c>
      <c r="X40" s="615">
        <v>0.27370000000000005</v>
      </c>
      <c r="Y40" s="615">
        <v>0.31280000000000002</v>
      </c>
      <c r="Z40" s="615">
        <v>0.39100000000000001</v>
      </c>
      <c r="AA40" s="615">
        <v>1.5640000000000001</v>
      </c>
      <c r="AB40" s="615">
        <v>1.3685</v>
      </c>
      <c r="AC40" s="615">
        <v>0</v>
      </c>
      <c r="AD40" s="615">
        <v>0</v>
      </c>
      <c r="AE40" s="615">
        <v>0</v>
      </c>
      <c r="AF40" s="615">
        <v>0</v>
      </c>
      <c r="AG40" s="615">
        <v>0</v>
      </c>
      <c r="AH40" s="615">
        <v>0</v>
      </c>
      <c r="AI40" s="615">
        <v>0</v>
      </c>
      <c r="AJ40" s="615">
        <v>0</v>
      </c>
      <c r="AK40" s="615">
        <v>0</v>
      </c>
      <c r="AL40" s="615">
        <v>0</v>
      </c>
      <c r="AM40" s="615">
        <v>0</v>
      </c>
      <c r="AN40" s="615">
        <v>0</v>
      </c>
      <c r="AO40" s="615">
        <v>0</v>
      </c>
      <c r="AP40" s="615">
        <v>0</v>
      </c>
      <c r="AQ40" s="615">
        <v>0</v>
      </c>
      <c r="AR40" s="615">
        <v>2.872081081081081E-2</v>
      </c>
      <c r="AS40" s="615">
        <v>3.2823783783783783E-2</v>
      </c>
      <c r="AT40" s="615">
        <v>4.1029729729729729E-2</v>
      </c>
      <c r="AU40" s="615">
        <v>0.16411891891891892</v>
      </c>
      <c r="AV40" s="615">
        <v>0.14360405405405408</v>
      </c>
      <c r="AW40" s="615">
        <v>0</v>
      </c>
      <c r="AX40" s="615">
        <v>0</v>
      </c>
      <c r="AY40" s="615">
        <v>0</v>
      </c>
      <c r="AZ40" s="615">
        <v>0</v>
      </c>
      <c r="BA40" s="615">
        <v>0</v>
      </c>
      <c r="BB40" s="615">
        <v>0</v>
      </c>
      <c r="BC40" s="615">
        <v>0</v>
      </c>
      <c r="BD40" s="615">
        <v>0</v>
      </c>
      <c r="BE40" s="615">
        <v>0</v>
      </c>
      <c r="BF40" s="615">
        <v>0</v>
      </c>
      <c r="BG40" s="615">
        <v>0</v>
      </c>
      <c r="BH40" s="615">
        <v>0</v>
      </c>
      <c r="BI40" s="615">
        <v>0</v>
      </c>
      <c r="BJ40" s="615">
        <v>0</v>
      </c>
      <c r="BK40" s="615">
        <v>0</v>
      </c>
      <c r="BL40" s="615">
        <v>2.872081081081081E-2</v>
      </c>
      <c r="BM40" s="615">
        <v>3.2823783783783783E-2</v>
      </c>
      <c r="BN40" s="615">
        <v>4.1029729729729729E-2</v>
      </c>
      <c r="BO40" s="615">
        <v>0.16411891891891892</v>
      </c>
      <c r="BP40" s="615">
        <v>0.14360405405405408</v>
      </c>
      <c r="BQ40" s="615">
        <v>0</v>
      </c>
      <c r="BR40" s="615">
        <v>0</v>
      </c>
      <c r="BS40" s="615">
        <v>0</v>
      </c>
      <c r="BT40" s="615">
        <v>0</v>
      </c>
      <c r="BU40" s="615">
        <v>0</v>
      </c>
      <c r="BV40" s="615">
        <v>0</v>
      </c>
      <c r="BW40" s="615">
        <v>0</v>
      </c>
      <c r="BX40" s="615">
        <v>0</v>
      </c>
      <c r="BY40" s="615">
        <v>0</v>
      </c>
      <c r="BZ40" s="615">
        <v>0</v>
      </c>
      <c r="CA40" s="615">
        <v>0</v>
      </c>
      <c r="CB40" s="615">
        <v>0</v>
      </c>
      <c r="CC40" s="615">
        <v>0</v>
      </c>
      <c r="CD40" s="615">
        <v>0</v>
      </c>
      <c r="CE40" s="629">
        <v>0</v>
      </c>
      <c r="CF40" s="629">
        <v>0.1226664864864865</v>
      </c>
      <c r="CG40" s="629">
        <v>0.14019027027027028</v>
      </c>
      <c r="CH40" s="629">
        <v>0.17523783783783783</v>
      </c>
      <c r="CI40" s="629">
        <v>0.70095135135135134</v>
      </c>
      <c r="CJ40" s="629">
        <v>0.61333243243243252</v>
      </c>
      <c r="CK40" s="629">
        <v>0</v>
      </c>
      <c r="CL40" s="629">
        <v>0</v>
      </c>
      <c r="CM40" s="629">
        <v>0</v>
      </c>
      <c r="CN40" s="629">
        <v>0</v>
      </c>
      <c r="CO40" s="629">
        <v>0</v>
      </c>
      <c r="CP40" s="629">
        <v>0</v>
      </c>
      <c r="CQ40" s="629">
        <v>0</v>
      </c>
      <c r="CR40" s="629">
        <v>0</v>
      </c>
      <c r="CS40" s="629">
        <v>0</v>
      </c>
      <c r="CT40" s="629">
        <v>0</v>
      </c>
      <c r="CU40" s="629">
        <v>0</v>
      </c>
      <c r="CV40" s="629">
        <v>0</v>
      </c>
      <c r="CW40" s="629">
        <v>0</v>
      </c>
      <c r="CX40" s="629">
        <v>0</v>
      </c>
      <c r="CY40" s="630">
        <v>0</v>
      </c>
      <c r="CZ40" s="619">
        <v>0</v>
      </c>
      <c r="DA40" s="620">
        <v>0</v>
      </c>
      <c r="DB40" s="620">
        <v>0</v>
      </c>
      <c r="DC40" s="620">
        <v>0</v>
      </c>
      <c r="DD40" s="620">
        <v>0</v>
      </c>
      <c r="DE40" s="620">
        <v>0</v>
      </c>
      <c r="DF40" s="620">
        <v>0</v>
      </c>
      <c r="DG40" s="620">
        <v>0</v>
      </c>
      <c r="DH40" s="620">
        <v>0</v>
      </c>
      <c r="DI40" s="620">
        <v>0</v>
      </c>
      <c r="DJ40" s="620">
        <v>0</v>
      </c>
      <c r="DK40" s="620">
        <v>0</v>
      </c>
      <c r="DL40" s="620">
        <v>0</v>
      </c>
      <c r="DM40" s="620">
        <v>0</v>
      </c>
      <c r="DN40" s="620">
        <v>0</v>
      </c>
      <c r="DO40" s="620">
        <v>0</v>
      </c>
      <c r="DP40" s="620">
        <v>0</v>
      </c>
      <c r="DQ40" s="620">
        <v>0</v>
      </c>
      <c r="DR40" s="620">
        <v>0</v>
      </c>
      <c r="DS40" s="620">
        <v>0</v>
      </c>
      <c r="DT40" s="620">
        <v>0</v>
      </c>
      <c r="DU40" s="620">
        <v>0</v>
      </c>
      <c r="DV40" s="620">
        <v>0</v>
      </c>
      <c r="DW40" s="621">
        <v>0</v>
      </c>
      <c r="DX40" s="589"/>
    </row>
    <row r="41" spans="2:128" x14ac:dyDescent="0.2">
      <c r="B41" s="651"/>
      <c r="C41" s="645"/>
      <c r="D41" s="646"/>
      <c r="E41" s="646"/>
      <c r="F41" s="646"/>
      <c r="G41" s="646"/>
      <c r="H41" s="646"/>
      <c r="I41" s="647"/>
      <c r="J41" s="647"/>
      <c r="K41" s="647"/>
      <c r="L41" s="647"/>
      <c r="M41" s="647"/>
      <c r="N41" s="647"/>
      <c r="O41" s="647"/>
      <c r="P41" s="647"/>
      <c r="Q41" s="647"/>
      <c r="R41" s="648"/>
      <c r="S41" s="647"/>
      <c r="T41" s="647"/>
      <c r="U41" s="636" t="s">
        <v>501</v>
      </c>
      <c r="V41" s="637" t="s">
        <v>124</v>
      </c>
      <c r="W41" s="643" t="s">
        <v>495</v>
      </c>
      <c r="X41" s="615">
        <v>0</v>
      </c>
      <c r="Y41" s="615">
        <v>0</v>
      </c>
      <c r="Z41" s="615">
        <v>0</v>
      </c>
      <c r="AA41" s="615">
        <v>0</v>
      </c>
      <c r="AB41" s="615">
        <v>0</v>
      </c>
      <c r="AC41" s="615">
        <v>0.93</v>
      </c>
      <c r="AD41" s="615">
        <v>0.93</v>
      </c>
      <c r="AE41" s="615">
        <v>0.93</v>
      </c>
      <c r="AF41" s="615">
        <v>0.93</v>
      </c>
      <c r="AG41" s="615">
        <v>0.93</v>
      </c>
      <c r="AH41" s="615">
        <v>0.93</v>
      </c>
      <c r="AI41" s="615">
        <v>0.93</v>
      </c>
      <c r="AJ41" s="615">
        <v>0.93</v>
      </c>
      <c r="AK41" s="615">
        <v>0.93</v>
      </c>
      <c r="AL41" s="615">
        <v>0.93</v>
      </c>
      <c r="AM41" s="615">
        <v>0.93</v>
      </c>
      <c r="AN41" s="615">
        <v>0.93</v>
      </c>
      <c r="AO41" s="615">
        <v>0.93</v>
      </c>
      <c r="AP41" s="615">
        <v>0.93</v>
      </c>
      <c r="AQ41" s="615">
        <v>0.93</v>
      </c>
      <c r="AR41" s="615">
        <v>0.93</v>
      </c>
      <c r="AS41" s="615">
        <v>0.93</v>
      </c>
      <c r="AT41" s="615">
        <v>0.93</v>
      </c>
      <c r="AU41" s="615">
        <v>0.93</v>
      </c>
      <c r="AV41" s="615">
        <v>0.93</v>
      </c>
      <c r="AW41" s="615">
        <v>0.93</v>
      </c>
      <c r="AX41" s="615">
        <v>0.93</v>
      </c>
      <c r="AY41" s="615">
        <v>0.93</v>
      </c>
      <c r="AZ41" s="615">
        <v>0.93</v>
      </c>
      <c r="BA41" s="615">
        <v>0.93</v>
      </c>
      <c r="BB41" s="615">
        <v>0.93</v>
      </c>
      <c r="BC41" s="615">
        <v>0.93</v>
      </c>
      <c r="BD41" s="615">
        <v>0.93</v>
      </c>
      <c r="BE41" s="615">
        <v>0.93</v>
      </c>
      <c r="BF41" s="615">
        <v>0.93</v>
      </c>
      <c r="BG41" s="615">
        <v>0.93</v>
      </c>
      <c r="BH41" s="615">
        <v>0.93</v>
      </c>
      <c r="BI41" s="615">
        <v>0.93</v>
      </c>
      <c r="BJ41" s="615">
        <v>0.93</v>
      </c>
      <c r="BK41" s="615">
        <v>0.93</v>
      </c>
      <c r="BL41" s="615">
        <v>0.93</v>
      </c>
      <c r="BM41" s="615">
        <v>0.93</v>
      </c>
      <c r="BN41" s="615">
        <v>0.93</v>
      </c>
      <c r="BO41" s="615">
        <v>0.93</v>
      </c>
      <c r="BP41" s="615">
        <v>0.93</v>
      </c>
      <c r="BQ41" s="615">
        <v>0.93</v>
      </c>
      <c r="BR41" s="615">
        <v>0.93</v>
      </c>
      <c r="BS41" s="615">
        <v>0.93</v>
      </c>
      <c r="BT41" s="615">
        <v>0.93</v>
      </c>
      <c r="BU41" s="615">
        <v>0.93</v>
      </c>
      <c r="BV41" s="615">
        <v>0.93</v>
      </c>
      <c r="BW41" s="615">
        <v>0.93</v>
      </c>
      <c r="BX41" s="615">
        <v>0.93</v>
      </c>
      <c r="BY41" s="615">
        <v>0.93</v>
      </c>
      <c r="BZ41" s="615">
        <v>0.93</v>
      </c>
      <c r="CA41" s="615">
        <v>0.93</v>
      </c>
      <c r="CB41" s="615">
        <v>0.93</v>
      </c>
      <c r="CC41" s="615">
        <v>0.93</v>
      </c>
      <c r="CD41" s="615">
        <v>0.93</v>
      </c>
      <c r="CE41" s="629">
        <v>0.93</v>
      </c>
      <c r="CF41" s="629">
        <v>0.93</v>
      </c>
      <c r="CG41" s="629">
        <v>0.93</v>
      </c>
      <c r="CH41" s="629">
        <v>0.93</v>
      </c>
      <c r="CI41" s="629">
        <v>0.93</v>
      </c>
      <c r="CJ41" s="629">
        <v>0.93</v>
      </c>
      <c r="CK41" s="629">
        <v>0.93</v>
      </c>
      <c r="CL41" s="629">
        <v>0.93</v>
      </c>
      <c r="CM41" s="629">
        <v>0.93</v>
      </c>
      <c r="CN41" s="629">
        <v>0.93</v>
      </c>
      <c r="CO41" s="629">
        <v>0.93</v>
      </c>
      <c r="CP41" s="629">
        <v>0.93</v>
      </c>
      <c r="CQ41" s="629">
        <v>0.93</v>
      </c>
      <c r="CR41" s="629">
        <v>0.93</v>
      </c>
      <c r="CS41" s="629">
        <v>0.93</v>
      </c>
      <c r="CT41" s="629">
        <v>0.93</v>
      </c>
      <c r="CU41" s="629">
        <v>0.93</v>
      </c>
      <c r="CV41" s="629">
        <v>0.93</v>
      </c>
      <c r="CW41" s="629">
        <v>0.93</v>
      </c>
      <c r="CX41" s="629">
        <v>0.93</v>
      </c>
      <c r="CY41" s="630">
        <v>0.93</v>
      </c>
      <c r="CZ41" s="619">
        <v>0</v>
      </c>
      <c r="DA41" s="620">
        <v>0</v>
      </c>
      <c r="DB41" s="620">
        <v>0</v>
      </c>
      <c r="DC41" s="620">
        <v>0</v>
      </c>
      <c r="DD41" s="620">
        <v>0</v>
      </c>
      <c r="DE41" s="620">
        <v>0</v>
      </c>
      <c r="DF41" s="620">
        <v>0</v>
      </c>
      <c r="DG41" s="620">
        <v>0</v>
      </c>
      <c r="DH41" s="620">
        <v>0</v>
      </c>
      <c r="DI41" s="620">
        <v>0</v>
      </c>
      <c r="DJ41" s="620">
        <v>0</v>
      </c>
      <c r="DK41" s="620">
        <v>0</v>
      </c>
      <c r="DL41" s="620">
        <v>0</v>
      </c>
      <c r="DM41" s="620">
        <v>0</v>
      </c>
      <c r="DN41" s="620">
        <v>0</v>
      </c>
      <c r="DO41" s="620">
        <v>0</v>
      </c>
      <c r="DP41" s="620">
        <v>0</v>
      </c>
      <c r="DQ41" s="620">
        <v>0</v>
      </c>
      <c r="DR41" s="620">
        <v>0</v>
      </c>
      <c r="DS41" s="620">
        <v>0</v>
      </c>
      <c r="DT41" s="620">
        <v>0</v>
      </c>
      <c r="DU41" s="620">
        <v>0</v>
      </c>
      <c r="DV41" s="620">
        <v>0</v>
      </c>
      <c r="DW41" s="621">
        <v>0</v>
      </c>
      <c r="DX41" s="589"/>
    </row>
    <row r="42" spans="2:128" x14ac:dyDescent="0.2">
      <c r="B42" s="651"/>
      <c r="C42" s="645"/>
      <c r="D42" s="646"/>
      <c r="E42" s="646"/>
      <c r="F42" s="646"/>
      <c r="G42" s="646"/>
      <c r="H42" s="646"/>
      <c r="I42" s="647"/>
      <c r="J42" s="647"/>
      <c r="K42" s="647"/>
      <c r="L42" s="647"/>
      <c r="M42" s="647"/>
      <c r="N42" s="647"/>
      <c r="O42" s="647"/>
      <c r="P42" s="647"/>
      <c r="Q42" s="647"/>
      <c r="R42" s="648"/>
      <c r="S42" s="647"/>
      <c r="T42" s="647"/>
      <c r="U42" s="636" t="s">
        <v>502</v>
      </c>
      <c r="V42" s="637" t="s">
        <v>124</v>
      </c>
      <c r="W42" s="643" t="s">
        <v>495</v>
      </c>
      <c r="X42" s="615">
        <v>5.6659120000000005</v>
      </c>
      <c r="Y42" s="615">
        <v>6.4753279999999993</v>
      </c>
      <c r="Z42" s="615">
        <v>8.0941600000000005</v>
      </c>
      <c r="AA42" s="615">
        <v>32.376640000000002</v>
      </c>
      <c r="AB42" s="615">
        <v>28.329559999999994</v>
      </c>
      <c r="AC42" s="615">
        <v>0</v>
      </c>
      <c r="AD42" s="615">
        <v>0</v>
      </c>
      <c r="AE42" s="615">
        <v>0</v>
      </c>
      <c r="AF42" s="615">
        <v>0</v>
      </c>
      <c r="AG42" s="615">
        <v>0</v>
      </c>
      <c r="AH42" s="615">
        <v>0</v>
      </c>
      <c r="AI42" s="615">
        <v>0</v>
      </c>
      <c r="AJ42" s="615">
        <v>0</v>
      </c>
      <c r="AK42" s="615">
        <v>0</v>
      </c>
      <c r="AL42" s="615">
        <v>0</v>
      </c>
      <c r="AM42" s="615">
        <v>0</v>
      </c>
      <c r="AN42" s="615">
        <v>0</v>
      </c>
      <c r="AO42" s="615">
        <v>0</v>
      </c>
      <c r="AP42" s="615">
        <v>0</v>
      </c>
      <c r="AQ42" s="615">
        <v>0</v>
      </c>
      <c r="AR42" s="615">
        <v>0.59455457297297287</v>
      </c>
      <c r="AS42" s="615">
        <v>0.67949094054054038</v>
      </c>
      <c r="AT42" s="615">
        <v>0.84936367567567561</v>
      </c>
      <c r="AU42" s="615">
        <v>3.3974547027027024</v>
      </c>
      <c r="AV42" s="615">
        <v>2.972772864864865</v>
      </c>
      <c r="AW42" s="615">
        <v>0</v>
      </c>
      <c r="AX42" s="615">
        <v>0</v>
      </c>
      <c r="AY42" s="615">
        <v>0</v>
      </c>
      <c r="AZ42" s="615">
        <v>0</v>
      </c>
      <c r="BA42" s="615">
        <v>0</v>
      </c>
      <c r="BB42" s="615">
        <v>0</v>
      </c>
      <c r="BC42" s="615">
        <v>0</v>
      </c>
      <c r="BD42" s="615">
        <v>0</v>
      </c>
      <c r="BE42" s="615">
        <v>0</v>
      </c>
      <c r="BF42" s="615">
        <v>0</v>
      </c>
      <c r="BG42" s="615">
        <v>0</v>
      </c>
      <c r="BH42" s="615">
        <v>0</v>
      </c>
      <c r="BI42" s="615">
        <v>0</v>
      </c>
      <c r="BJ42" s="615">
        <v>0</v>
      </c>
      <c r="BK42" s="615">
        <v>0</v>
      </c>
      <c r="BL42" s="615">
        <v>0.59455457297297287</v>
      </c>
      <c r="BM42" s="615">
        <v>0.67949094054054038</v>
      </c>
      <c r="BN42" s="615">
        <v>0.84936367567567561</v>
      </c>
      <c r="BO42" s="615">
        <v>3.3974547027027024</v>
      </c>
      <c r="BP42" s="615">
        <v>2.972772864864865</v>
      </c>
      <c r="BQ42" s="615">
        <v>0</v>
      </c>
      <c r="BR42" s="615">
        <v>0</v>
      </c>
      <c r="BS42" s="615">
        <v>0</v>
      </c>
      <c r="BT42" s="615">
        <v>0</v>
      </c>
      <c r="BU42" s="615">
        <v>0</v>
      </c>
      <c r="BV42" s="615">
        <v>0</v>
      </c>
      <c r="BW42" s="615">
        <v>0</v>
      </c>
      <c r="BX42" s="615">
        <v>0</v>
      </c>
      <c r="BY42" s="615">
        <v>0</v>
      </c>
      <c r="BZ42" s="615">
        <v>0</v>
      </c>
      <c r="CA42" s="615">
        <v>0</v>
      </c>
      <c r="CB42" s="615">
        <v>0</v>
      </c>
      <c r="CC42" s="615">
        <v>0</v>
      </c>
      <c r="CD42" s="615">
        <v>0</v>
      </c>
      <c r="CE42" s="629">
        <v>0</v>
      </c>
      <c r="CF42" s="629">
        <v>2.5393405837837837</v>
      </c>
      <c r="CG42" s="629">
        <v>2.9021035243243243</v>
      </c>
      <c r="CH42" s="629">
        <v>3.627629405405405</v>
      </c>
      <c r="CI42" s="629">
        <v>14.51051762162162</v>
      </c>
      <c r="CJ42" s="629">
        <v>12.696702918918918</v>
      </c>
      <c r="CK42" s="629">
        <v>0</v>
      </c>
      <c r="CL42" s="629">
        <v>0</v>
      </c>
      <c r="CM42" s="629">
        <v>0</v>
      </c>
      <c r="CN42" s="629">
        <v>0</v>
      </c>
      <c r="CO42" s="629">
        <v>0</v>
      </c>
      <c r="CP42" s="629">
        <v>0</v>
      </c>
      <c r="CQ42" s="629">
        <v>0</v>
      </c>
      <c r="CR42" s="629">
        <v>0</v>
      </c>
      <c r="CS42" s="629">
        <v>0</v>
      </c>
      <c r="CT42" s="629">
        <v>0</v>
      </c>
      <c r="CU42" s="629">
        <v>0</v>
      </c>
      <c r="CV42" s="629">
        <v>0</v>
      </c>
      <c r="CW42" s="629">
        <v>0</v>
      </c>
      <c r="CX42" s="629">
        <v>0</v>
      </c>
      <c r="CY42" s="630">
        <v>0</v>
      </c>
      <c r="CZ42" s="619">
        <v>0</v>
      </c>
      <c r="DA42" s="620">
        <v>0</v>
      </c>
      <c r="DB42" s="620">
        <v>0</v>
      </c>
      <c r="DC42" s="620">
        <v>0</v>
      </c>
      <c r="DD42" s="620">
        <v>0</v>
      </c>
      <c r="DE42" s="620">
        <v>0</v>
      </c>
      <c r="DF42" s="620">
        <v>0</v>
      </c>
      <c r="DG42" s="620">
        <v>0</v>
      </c>
      <c r="DH42" s="620">
        <v>0</v>
      </c>
      <c r="DI42" s="620">
        <v>0</v>
      </c>
      <c r="DJ42" s="620">
        <v>0</v>
      </c>
      <c r="DK42" s="620">
        <v>0</v>
      </c>
      <c r="DL42" s="620">
        <v>0</v>
      </c>
      <c r="DM42" s="620">
        <v>0</v>
      </c>
      <c r="DN42" s="620">
        <v>0</v>
      </c>
      <c r="DO42" s="620">
        <v>0</v>
      </c>
      <c r="DP42" s="620">
        <v>0</v>
      </c>
      <c r="DQ42" s="620">
        <v>0</v>
      </c>
      <c r="DR42" s="620">
        <v>0</v>
      </c>
      <c r="DS42" s="620">
        <v>0</v>
      </c>
      <c r="DT42" s="620">
        <v>0</v>
      </c>
      <c r="DU42" s="620">
        <v>0</v>
      </c>
      <c r="DV42" s="620">
        <v>0</v>
      </c>
      <c r="DW42" s="621">
        <v>0</v>
      </c>
      <c r="DX42" s="589"/>
    </row>
    <row r="43" spans="2:128" x14ac:dyDescent="0.2">
      <c r="B43" s="651"/>
      <c r="C43" s="645"/>
      <c r="D43" s="646"/>
      <c r="E43" s="646"/>
      <c r="F43" s="646"/>
      <c r="G43" s="646"/>
      <c r="H43" s="646"/>
      <c r="I43" s="647"/>
      <c r="J43" s="647"/>
      <c r="K43" s="647"/>
      <c r="L43" s="647"/>
      <c r="M43" s="647"/>
      <c r="N43" s="647"/>
      <c r="O43" s="647"/>
      <c r="P43" s="647"/>
      <c r="Q43" s="647"/>
      <c r="R43" s="648"/>
      <c r="S43" s="647"/>
      <c r="T43" s="647"/>
      <c r="U43" s="636" t="s">
        <v>503</v>
      </c>
      <c r="V43" s="637" t="s">
        <v>124</v>
      </c>
      <c r="W43" s="643" t="s">
        <v>495</v>
      </c>
      <c r="X43" s="615">
        <v>0</v>
      </c>
      <c r="Y43" s="615">
        <v>0</v>
      </c>
      <c r="Z43" s="615">
        <v>0</v>
      </c>
      <c r="AA43" s="615">
        <v>0</v>
      </c>
      <c r="AB43" s="615">
        <v>0</v>
      </c>
      <c r="AC43" s="615">
        <v>15.505071573368497</v>
      </c>
      <c r="AD43" s="615">
        <v>14.363395821283207</v>
      </c>
      <c r="AE43" s="615">
        <v>13.651827846939538</v>
      </c>
      <c r="AF43" s="615">
        <v>13.409373592322114</v>
      </c>
      <c r="AG43" s="615">
        <v>12.495544451872332</v>
      </c>
      <c r="AH43" s="615">
        <v>11.795702878774563</v>
      </c>
      <c r="AI43" s="615">
        <v>11.095861305676792</v>
      </c>
      <c r="AJ43" s="615">
        <v>10.396019732579024</v>
      </c>
      <c r="AK43" s="615">
        <v>9.6961781594812546</v>
      </c>
      <c r="AL43" s="615">
        <v>8.9963365863834852</v>
      </c>
      <c r="AM43" s="615">
        <v>8.2964950132857158</v>
      </c>
      <c r="AN43" s="615">
        <v>7.5966534401879455</v>
      </c>
      <c r="AO43" s="615">
        <v>6.8968118670901761</v>
      </c>
      <c r="AP43" s="615">
        <v>6.1969702939924085</v>
      </c>
      <c r="AQ43" s="615">
        <v>5.4971287208946382</v>
      </c>
      <c r="AR43" s="615">
        <v>4.7972871477968706</v>
      </c>
      <c r="AS43" s="615">
        <v>4.0974455746991003</v>
      </c>
      <c r="AT43" s="615">
        <v>3.3976040016013322</v>
      </c>
      <c r="AU43" s="615">
        <v>2.6977624285035633</v>
      </c>
      <c r="AV43" s="615">
        <v>1.9979208554057939</v>
      </c>
      <c r="AW43" s="615">
        <v>1.9979208554057939</v>
      </c>
      <c r="AX43" s="615">
        <v>1.9979208554057939</v>
      </c>
      <c r="AY43" s="615">
        <v>1.9979208554057939</v>
      </c>
      <c r="AZ43" s="615">
        <v>1.9979208554057939</v>
      </c>
      <c r="BA43" s="615">
        <v>1.9979208554057939</v>
      </c>
      <c r="BB43" s="615">
        <v>1.9979208554057939</v>
      </c>
      <c r="BC43" s="615">
        <v>1.9979208554057939</v>
      </c>
      <c r="BD43" s="615">
        <v>1.9979208554057939</v>
      </c>
      <c r="BE43" s="615">
        <v>1.9979208554057939</v>
      </c>
      <c r="BF43" s="615">
        <v>1.9979208554057939</v>
      </c>
      <c r="BG43" s="615">
        <v>1.9979208554057939</v>
      </c>
      <c r="BH43" s="615">
        <v>1.9979208554057939</v>
      </c>
      <c r="BI43" s="615">
        <v>1.9979208554057939</v>
      </c>
      <c r="BJ43" s="615">
        <v>1.9979208554057939</v>
      </c>
      <c r="BK43" s="615">
        <v>1.9979208554057939</v>
      </c>
      <c r="BL43" s="615">
        <v>1.9979208554057939</v>
      </c>
      <c r="BM43" s="615">
        <v>1.9979208554057939</v>
      </c>
      <c r="BN43" s="615">
        <v>1.9979208554057939</v>
      </c>
      <c r="BO43" s="615">
        <v>1.9979208554057939</v>
      </c>
      <c r="BP43" s="615">
        <v>1.9979208554057939</v>
      </c>
      <c r="BQ43" s="615">
        <v>1.9979208554057939</v>
      </c>
      <c r="BR43" s="615">
        <v>1.9979208554057939</v>
      </c>
      <c r="BS43" s="615">
        <v>1.9979208554057939</v>
      </c>
      <c r="BT43" s="615">
        <v>1.9979208554057939</v>
      </c>
      <c r="BU43" s="615">
        <v>1.9979208554057939</v>
      </c>
      <c r="BV43" s="615">
        <v>1.9979208554057939</v>
      </c>
      <c r="BW43" s="615">
        <v>1.9979208554057939</v>
      </c>
      <c r="BX43" s="615">
        <v>1.9979208554057939</v>
      </c>
      <c r="BY43" s="615">
        <v>1.9979208554057939</v>
      </c>
      <c r="BZ43" s="615">
        <v>1.9979208554057939</v>
      </c>
      <c r="CA43" s="615">
        <v>1.9979208554057939</v>
      </c>
      <c r="CB43" s="615">
        <v>1.9979208554057939</v>
      </c>
      <c r="CC43" s="615">
        <v>1.9979208554057939</v>
      </c>
      <c r="CD43" s="615">
        <v>1.9979208554057939</v>
      </c>
      <c r="CE43" s="629">
        <v>1.9979208554057939</v>
      </c>
      <c r="CF43" s="629">
        <v>1.9979208554057939</v>
      </c>
      <c r="CG43" s="629">
        <v>1.9979208554057939</v>
      </c>
      <c r="CH43" s="629">
        <v>1.9979208554057939</v>
      </c>
      <c r="CI43" s="629">
        <v>1.9979208554057939</v>
      </c>
      <c r="CJ43" s="629">
        <v>1.9979208554057939</v>
      </c>
      <c r="CK43" s="629">
        <v>1.9979208554057939</v>
      </c>
      <c r="CL43" s="629">
        <v>1.9979208554057939</v>
      </c>
      <c r="CM43" s="629">
        <v>1.9979208554057939</v>
      </c>
      <c r="CN43" s="629">
        <v>1.9979208554057939</v>
      </c>
      <c r="CO43" s="629">
        <v>1.9979208554057939</v>
      </c>
      <c r="CP43" s="629">
        <v>1.9979208554057939</v>
      </c>
      <c r="CQ43" s="629">
        <v>1.9979208554057939</v>
      </c>
      <c r="CR43" s="629">
        <v>1.9979208554057939</v>
      </c>
      <c r="CS43" s="629">
        <v>1.9979208554057939</v>
      </c>
      <c r="CT43" s="629">
        <v>1.9979208554057939</v>
      </c>
      <c r="CU43" s="629">
        <v>1.9979208554057939</v>
      </c>
      <c r="CV43" s="629">
        <v>1.9979208554057939</v>
      </c>
      <c r="CW43" s="629">
        <v>1.9979208554057939</v>
      </c>
      <c r="CX43" s="629">
        <v>1.9979208554057939</v>
      </c>
      <c r="CY43" s="630">
        <v>1.9979208554057939</v>
      </c>
      <c r="CZ43" s="619">
        <v>0</v>
      </c>
      <c r="DA43" s="620">
        <v>0</v>
      </c>
      <c r="DB43" s="620">
        <v>0</v>
      </c>
      <c r="DC43" s="620">
        <v>0</v>
      </c>
      <c r="DD43" s="620">
        <v>0</v>
      </c>
      <c r="DE43" s="620">
        <v>0</v>
      </c>
      <c r="DF43" s="620">
        <v>0</v>
      </c>
      <c r="DG43" s="620">
        <v>0</v>
      </c>
      <c r="DH43" s="620">
        <v>0</v>
      </c>
      <c r="DI43" s="620">
        <v>0</v>
      </c>
      <c r="DJ43" s="620">
        <v>0</v>
      </c>
      <c r="DK43" s="620">
        <v>0</v>
      </c>
      <c r="DL43" s="620">
        <v>0</v>
      </c>
      <c r="DM43" s="620">
        <v>0</v>
      </c>
      <c r="DN43" s="620">
        <v>0</v>
      </c>
      <c r="DO43" s="620">
        <v>0</v>
      </c>
      <c r="DP43" s="620">
        <v>0</v>
      </c>
      <c r="DQ43" s="620">
        <v>0</v>
      </c>
      <c r="DR43" s="620">
        <v>0</v>
      </c>
      <c r="DS43" s="620">
        <v>0</v>
      </c>
      <c r="DT43" s="620">
        <v>0</v>
      </c>
      <c r="DU43" s="620">
        <v>0</v>
      </c>
      <c r="DV43" s="620">
        <v>0</v>
      </c>
      <c r="DW43" s="621">
        <v>0</v>
      </c>
      <c r="DX43" s="539"/>
    </row>
    <row r="44" spans="2:128" x14ac:dyDescent="0.2">
      <c r="B44" s="651"/>
      <c r="C44" s="645"/>
      <c r="D44" s="646"/>
      <c r="E44" s="646"/>
      <c r="F44" s="646"/>
      <c r="G44" s="646"/>
      <c r="H44" s="646"/>
      <c r="I44" s="647"/>
      <c r="J44" s="647"/>
      <c r="K44" s="647"/>
      <c r="L44" s="647"/>
      <c r="M44" s="647"/>
      <c r="N44" s="647"/>
      <c r="O44" s="647"/>
      <c r="P44" s="647"/>
      <c r="Q44" s="647"/>
      <c r="R44" s="648"/>
      <c r="S44" s="647"/>
      <c r="T44" s="647"/>
      <c r="U44" s="652" t="s">
        <v>504</v>
      </c>
      <c r="V44" s="637" t="s">
        <v>124</v>
      </c>
      <c r="W44" s="643" t="s">
        <v>495</v>
      </c>
      <c r="X44" s="615">
        <v>0</v>
      </c>
      <c r="Y44" s="615">
        <v>0</v>
      </c>
      <c r="Z44" s="615">
        <v>0</v>
      </c>
      <c r="AA44" s="615">
        <v>0</v>
      </c>
      <c r="AB44" s="615">
        <v>0</v>
      </c>
      <c r="AC44" s="615">
        <v>0</v>
      </c>
      <c r="AD44" s="615">
        <v>0</v>
      </c>
      <c r="AE44" s="615">
        <v>0</v>
      </c>
      <c r="AF44" s="615">
        <v>0</v>
      </c>
      <c r="AG44" s="615">
        <v>0</v>
      </c>
      <c r="AH44" s="615">
        <v>0</v>
      </c>
      <c r="AI44" s="615">
        <v>0</v>
      </c>
      <c r="AJ44" s="615">
        <v>0</v>
      </c>
      <c r="AK44" s="615">
        <v>0</v>
      </c>
      <c r="AL44" s="615">
        <v>0</v>
      </c>
      <c r="AM44" s="615">
        <v>0</v>
      </c>
      <c r="AN44" s="615">
        <v>0</v>
      </c>
      <c r="AO44" s="615">
        <v>0</v>
      </c>
      <c r="AP44" s="615">
        <v>0</v>
      </c>
      <c r="AQ44" s="615">
        <v>0</v>
      </c>
      <c r="AR44" s="615">
        <v>0</v>
      </c>
      <c r="AS44" s="615">
        <v>0</v>
      </c>
      <c r="AT44" s="615">
        <v>0</v>
      </c>
      <c r="AU44" s="615">
        <v>0</v>
      </c>
      <c r="AV44" s="615">
        <v>0</v>
      </c>
      <c r="AW44" s="615">
        <v>0</v>
      </c>
      <c r="AX44" s="615">
        <v>0</v>
      </c>
      <c r="AY44" s="615">
        <v>0</v>
      </c>
      <c r="AZ44" s="615">
        <v>0</v>
      </c>
      <c r="BA44" s="615">
        <v>0</v>
      </c>
      <c r="BB44" s="615">
        <v>0</v>
      </c>
      <c r="BC44" s="615">
        <v>0</v>
      </c>
      <c r="BD44" s="615">
        <v>0</v>
      </c>
      <c r="BE44" s="615">
        <v>0</v>
      </c>
      <c r="BF44" s="615">
        <v>0</v>
      </c>
      <c r="BG44" s="615">
        <v>0</v>
      </c>
      <c r="BH44" s="615">
        <v>0</v>
      </c>
      <c r="BI44" s="615">
        <v>0</v>
      </c>
      <c r="BJ44" s="615">
        <v>0</v>
      </c>
      <c r="BK44" s="615">
        <v>0</v>
      </c>
      <c r="BL44" s="615">
        <v>0</v>
      </c>
      <c r="BM44" s="615">
        <v>0</v>
      </c>
      <c r="BN44" s="615">
        <v>0</v>
      </c>
      <c r="BO44" s="615">
        <v>0</v>
      </c>
      <c r="BP44" s="615">
        <v>0</v>
      </c>
      <c r="BQ44" s="615">
        <v>0</v>
      </c>
      <c r="BR44" s="615">
        <v>0</v>
      </c>
      <c r="BS44" s="615">
        <v>0</v>
      </c>
      <c r="BT44" s="615">
        <v>0</v>
      </c>
      <c r="BU44" s="615">
        <v>0</v>
      </c>
      <c r="BV44" s="615">
        <v>0</v>
      </c>
      <c r="BW44" s="615">
        <v>0</v>
      </c>
      <c r="BX44" s="615">
        <v>0</v>
      </c>
      <c r="BY44" s="615">
        <v>0</v>
      </c>
      <c r="BZ44" s="615">
        <v>0</v>
      </c>
      <c r="CA44" s="615">
        <v>0</v>
      </c>
      <c r="CB44" s="615">
        <v>0</v>
      </c>
      <c r="CC44" s="615">
        <v>0</v>
      </c>
      <c r="CD44" s="615">
        <v>0</v>
      </c>
      <c r="CE44" s="615">
        <v>0</v>
      </c>
      <c r="CF44" s="615">
        <v>0</v>
      </c>
      <c r="CG44" s="615">
        <v>0</v>
      </c>
      <c r="CH44" s="615">
        <v>0</v>
      </c>
      <c r="CI44" s="615">
        <v>0</v>
      </c>
      <c r="CJ44" s="615">
        <v>0</v>
      </c>
      <c r="CK44" s="615">
        <v>0</v>
      </c>
      <c r="CL44" s="615">
        <v>0</v>
      </c>
      <c r="CM44" s="615">
        <v>0</v>
      </c>
      <c r="CN44" s="615">
        <v>0</v>
      </c>
      <c r="CO44" s="615">
        <v>0</v>
      </c>
      <c r="CP44" s="615">
        <v>0</v>
      </c>
      <c r="CQ44" s="615">
        <v>0</v>
      </c>
      <c r="CR44" s="615">
        <v>0</v>
      </c>
      <c r="CS44" s="615">
        <v>0</v>
      </c>
      <c r="CT44" s="615">
        <v>0</v>
      </c>
      <c r="CU44" s="615">
        <v>0</v>
      </c>
      <c r="CV44" s="615">
        <v>0</v>
      </c>
      <c r="CW44" s="615">
        <v>0</v>
      </c>
      <c r="CX44" s="615">
        <v>0</v>
      </c>
      <c r="CY44" s="615">
        <v>0</v>
      </c>
      <c r="CZ44" s="619">
        <v>0</v>
      </c>
      <c r="DA44" s="620">
        <v>0</v>
      </c>
      <c r="DB44" s="620">
        <v>0</v>
      </c>
      <c r="DC44" s="620">
        <v>0</v>
      </c>
      <c r="DD44" s="620">
        <v>0</v>
      </c>
      <c r="DE44" s="620">
        <v>0</v>
      </c>
      <c r="DF44" s="620">
        <v>0</v>
      </c>
      <c r="DG44" s="620">
        <v>0</v>
      </c>
      <c r="DH44" s="620">
        <v>0</v>
      </c>
      <c r="DI44" s="620">
        <v>0</v>
      </c>
      <c r="DJ44" s="620">
        <v>0</v>
      </c>
      <c r="DK44" s="620">
        <v>0</v>
      </c>
      <c r="DL44" s="620">
        <v>0</v>
      </c>
      <c r="DM44" s="620">
        <v>0</v>
      </c>
      <c r="DN44" s="620">
        <v>0</v>
      </c>
      <c r="DO44" s="620">
        <v>0</v>
      </c>
      <c r="DP44" s="620">
        <v>0</v>
      </c>
      <c r="DQ44" s="620">
        <v>0</v>
      </c>
      <c r="DR44" s="620">
        <v>0</v>
      </c>
      <c r="DS44" s="620">
        <v>0</v>
      </c>
      <c r="DT44" s="620">
        <v>0</v>
      </c>
      <c r="DU44" s="620">
        <v>0</v>
      </c>
      <c r="DV44" s="620">
        <v>0</v>
      </c>
      <c r="DW44" s="621">
        <v>0</v>
      </c>
      <c r="DX44" s="539"/>
    </row>
    <row r="45" spans="2:128" ht="15.75" thickBot="1" x14ac:dyDescent="0.25">
      <c r="B45" s="653"/>
      <c r="C45" s="654"/>
      <c r="D45" s="655"/>
      <c r="E45" s="655"/>
      <c r="F45" s="655"/>
      <c r="G45" s="655"/>
      <c r="H45" s="655"/>
      <c r="I45" s="656"/>
      <c r="J45" s="656"/>
      <c r="K45" s="656"/>
      <c r="L45" s="656"/>
      <c r="M45" s="656"/>
      <c r="N45" s="656"/>
      <c r="O45" s="656"/>
      <c r="P45" s="656"/>
      <c r="Q45" s="656"/>
      <c r="R45" s="657"/>
      <c r="S45" s="656"/>
      <c r="T45" s="656"/>
      <c r="U45" s="658" t="s">
        <v>127</v>
      </c>
      <c r="V45" s="659" t="s">
        <v>505</v>
      </c>
      <c r="W45" s="660" t="s">
        <v>495</v>
      </c>
      <c r="X45" s="661">
        <f t="shared" ref="X45:BC45" si="14">SUM(X34:X44)</f>
        <v>601.63961200000006</v>
      </c>
      <c r="Y45" s="661">
        <f t="shared" si="14"/>
        <v>687.58812799999998</v>
      </c>
      <c r="Z45" s="661">
        <f t="shared" si="14"/>
        <v>859.48515999999995</v>
      </c>
      <c r="AA45" s="661">
        <f t="shared" si="14"/>
        <v>3437.9406399999998</v>
      </c>
      <c r="AB45" s="661">
        <f t="shared" si="14"/>
        <v>3008.1980600000002</v>
      </c>
      <c r="AC45" s="661">
        <f t="shared" si="14"/>
        <v>120.53507157336851</v>
      </c>
      <c r="AD45" s="661">
        <f t="shared" si="14"/>
        <v>119.39339582128322</v>
      </c>
      <c r="AE45" s="661">
        <f t="shared" si="14"/>
        <v>118.68182784693956</v>
      </c>
      <c r="AF45" s="661">
        <f t="shared" si="14"/>
        <v>118.43937359232213</v>
      </c>
      <c r="AG45" s="661">
        <f t="shared" si="14"/>
        <v>117.52554445187235</v>
      </c>
      <c r="AH45" s="661">
        <f t="shared" si="14"/>
        <v>116.82570287877458</v>
      </c>
      <c r="AI45" s="661">
        <f t="shared" si="14"/>
        <v>116.12586130567681</v>
      </c>
      <c r="AJ45" s="661">
        <f t="shared" si="14"/>
        <v>115.42601973257904</v>
      </c>
      <c r="AK45" s="661">
        <f t="shared" si="14"/>
        <v>114.72617815948126</v>
      </c>
      <c r="AL45" s="661">
        <f t="shared" si="14"/>
        <v>114.02633658638351</v>
      </c>
      <c r="AM45" s="661">
        <f t="shared" si="14"/>
        <v>113.32649501328574</v>
      </c>
      <c r="AN45" s="661">
        <f t="shared" si="14"/>
        <v>112.62665344018797</v>
      </c>
      <c r="AO45" s="661">
        <f t="shared" si="14"/>
        <v>111.92681186709019</v>
      </c>
      <c r="AP45" s="661">
        <f t="shared" si="14"/>
        <v>111.22697029399242</v>
      </c>
      <c r="AQ45" s="661">
        <f t="shared" si="14"/>
        <v>110.52712872089465</v>
      </c>
      <c r="AR45" s="661">
        <f t="shared" si="14"/>
        <v>172.96056253158071</v>
      </c>
      <c r="AS45" s="661">
        <f t="shared" si="14"/>
        <v>181.27976029902345</v>
      </c>
      <c r="AT45" s="661">
        <f t="shared" si="14"/>
        <v>198.61799740700675</v>
      </c>
      <c r="AU45" s="661">
        <f t="shared" si="14"/>
        <v>468.48933605012513</v>
      </c>
      <c r="AV45" s="661">
        <f t="shared" si="14"/>
        <v>422.69429777432464</v>
      </c>
      <c r="AW45" s="661">
        <f t="shared" si="14"/>
        <v>107.02792085540581</v>
      </c>
      <c r="AX45" s="661">
        <f t="shared" si="14"/>
        <v>107.02792085540581</v>
      </c>
      <c r="AY45" s="661">
        <f t="shared" si="14"/>
        <v>107.02792085540581</v>
      </c>
      <c r="AZ45" s="661">
        <f t="shared" si="14"/>
        <v>107.02792085540581</v>
      </c>
      <c r="BA45" s="661">
        <f t="shared" si="14"/>
        <v>107.02792085540581</v>
      </c>
      <c r="BB45" s="661">
        <f t="shared" si="14"/>
        <v>107.02792085540581</v>
      </c>
      <c r="BC45" s="661">
        <f t="shared" si="14"/>
        <v>107.02792085540581</v>
      </c>
      <c r="BD45" s="661">
        <f t="shared" ref="BD45:DO45" si="15">SUM(BD34:BD44)</f>
        <v>107.02792085540581</v>
      </c>
      <c r="BE45" s="661">
        <f t="shared" si="15"/>
        <v>107.02792085540581</v>
      </c>
      <c r="BF45" s="661">
        <f t="shared" si="15"/>
        <v>107.02792085540581</v>
      </c>
      <c r="BG45" s="661">
        <f t="shared" si="15"/>
        <v>107.02792085540581</v>
      </c>
      <c r="BH45" s="661">
        <f t="shared" si="15"/>
        <v>107.02792085540581</v>
      </c>
      <c r="BI45" s="661">
        <f t="shared" si="15"/>
        <v>107.02792085540581</v>
      </c>
      <c r="BJ45" s="661">
        <f t="shared" si="15"/>
        <v>107.02792085540581</v>
      </c>
      <c r="BK45" s="661">
        <f t="shared" si="15"/>
        <v>107.02792085540581</v>
      </c>
      <c r="BL45" s="661">
        <f t="shared" si="15"/>
        <v>170.16119623918962</v>
      </c>
      <c r="BM45" s="661">
        <f t="shared" si="15"/>
        <v>179.18023557973015</v>
      </c>
      <c r="BN45" s="661">
        <f t="shared" si="15"/>
        <v>197.21831426081121</v>
      </c>
      <c r="BO45" s="661">
        <f t="shared" si="15"/>
        <v>467.78949447702735</v>
      </c>
      <c r="BP45" s="661">
        <f t="shared" si="15"/>
        <v>422.69429777432464</v>
      </c>
      <c r="BQ45" s="661">
        <f t="shared" si="15"/>
        <v>107.02792085540581</v>
      </c>
      <c r="BR45" s="661">
        <f t="shared" si="15"/>
        <v>107.02792085540581</v>
      </c>
      <c r="BS45" s="661">
        <f t="shared" si="15"/>
        <v>107.02792085540581</v>
      </c>
      <c r="BT45" s="661">
        <f t="shared" si="15"/>
        <v>107.02792085540581</v>
      </c>
      <c r="BU45" s="661">
        <f t="shared" si="15"/>
        <v>107.02792085540581</v>
      </c>
      <c r="BV45" s="661">
        <f t="shared" si="15"/>
        <v>107.02792085540581</v>
      </c>
      <c r="BW45" s="661">
        <f t="shared" si="15"/>
        <v>107.02792085540581</v>
      </c>
      <c r="BX45" s="661">
        <f t="shared" si="15"/>
        <v>107.02792085540581</v>
      </c>
      <c r="BY45" s="661">
        <f t="shared" si="15"/>
        <v>107.02792085540581</v>
      </c>
      <c r="BZ45" s="661">
        <f t="shared" si="15"/>
        <v>107.02792085540581</v>
      </c>
      <c r="CA45" s="661">
        <f t="shared" si="15"/>
        <v>107.02792085540581</v>
      </c>
      <c r="CB45" s="661">
        <f t="shared" si="15"/>
        <v>107.02792085540581</v>
      </c>
      <c r="CC45" s="661">
        <f t="shared" si="15"/>
        <v>107.02792085540581</v>
      </c>
      <c r="CD45" s="661">
        <f t="shared" si="15"/>
        <v>107.02792085540581</v>
      </c>
      <c r="CE45" s="661">
        <f t="shared" si="15"/>
        <v>107.02792085540581</v>
      </c>
      <c r="CF45" s="661">
        <f t="shared" si="15"/>
        <v>376.66992792567606</v>
      </c>
      <c r="CG45" s="661">
        <f t="shared" si="15"/>
        <v>415.19021465000043</v>
      </c>
      <c r="CH45" s="661">
        <f t="shared" si="15"/>
        <v>492.23078809864899</v>
      </c>
      <c r="CI45" s="661">
        <f t="shared" si="15"/>
        <v>1647.8393898283787</v>
      </c>
      <c r="CJ45" s="661">
        <f t="shared" si="15"/>
        <v>1455.2379562067572</v>
      </c>
      <c r="CK45" s="661">
        <f t="shared" si="15"/>
        <v>107.02792085540581</v>
      </c>
      <c r="CL45" s="661">
        <f t="shared" si="15"/>
        <v>107.02792085540581</v>
      </c>
      <c r="CM45" s="661">
        <f t="shared" si="15"/>
        <v>107.02792085540581</v>
      </c>
      <c r="CN45" s="661">
        <f t="shared" si="15"/>
        <v>107.02792085540581</v>
      </c>
      <c r="CO45" s="661">
        <f t="shared" si="15"/>
        <v>107.02792085540581</v>
      </c>
      <c r="CP45" s="661">
        <f t="shared" si="15"/>
        <v>107.02792085540581</v>
      </c>
      <c r="CQ45" s="661">
        <f t="shared" si="15"/>
        <v>107.02792085540581</v>
      </c>
      <c r="CR45" s="661">
        <f t="shared" si="15"/>
        <v>107.02792085540581</v>
      </c>
      <c r="CS45" s="661">
        <f t="shared" si="15"/>
        <v>107.02792085540581</v>
      </c>
      <c r="CT45" s="661">
        <f t="shared" si="15"/>
        <v>107.02792085540581</v>
      </c>
      <c r="CU45" s="661">
        <f t="shared" si="15"/>
        <v>107.02792085540581</v>
      </c>
      <c r="CV45" s="661">
        <f t="shared" si="15"/>
        <v>107.02792085540581</v>
      </c>
      <c r="CW45" s="661">
        <f t="shared" si="15"/>
        <v>107.02792085540581</v>
      </c>
      <c r="CX45" s="661">
        <f t="shared" si="15"/>
        <v>107.02792085540581</v>
      </c>
      <c r="CY45" s="662">
        <f t="shared" si="15"/>
        <v>107.02792085540581</v>
      </c>
      <c r="CZ45" s="663">
        <f t="shared" si="15"/>
        <v>0</v>
      </c>
      <c r="DA45" s="664">
        <f t="shared" si="15"/>
        <v>0</v>
      </c>
      <c r="DB45" s="664">
        <f t="shared" si="15"/>
        <v>0</v>
      </c>
      <c r="DC45" s="664">
        <f t="shared" si="15"/>
        <v>0</v>
      </c>
      <c r="DD45" s="664">
        <f t="shared" si="15"/>
        <v>0</v>
      </c>
      <c r="DE45" s="664">
        <f t="shared" si="15"/>
        <v>0</v>
      </c>
      <c r="DF45" s="664">
        <f t="shared" si="15"/>
        <v>0</v>
      </c>
      <c r="DG45" s="664">
        <f t="shared" si="15"/>
        <v>0</v>
      </c>
      <c r="DH45" s="664">
        <f t="shared" si="15"/>
        <v>0</v>
      </c>
      <c r="DI45" s="664">
        <f t="shared" si="15"/>
        <v>0</v>
      </c>
      <c r="DJ45" s="664">
        <f t="shared" si="15"/>
        <v>0</v>
      </c>
      <c r="DK45" s="664">
        <f t="shared" si="15"/>
        <v>0</v>
      </c>
      <c r="DL45" s="664">
        <f t="shared" si="15"/>
        <v>0</v>
      </c>
      <c r="DM45" s="664">
        <f t="shared" si="15"/>
        <v>0</v>
      </c>
      <c r="DN45" s="664">
        <f t="shared" si="15"/>
        <v>0</v>
      </c>
      <c r="DO45" s="664">
        <f t="shared" si="15"/>
        <v>0</v>
      </c>
      <c r="DP45" s="664">
        <f t="shared" ref="DP45:DW45" si="16">SUM(DP34:DP44)</f>
        <v>0</v>
      </c>
      <c r="DQ45" s="664">
        <f t="shared" si="16"/>
        <v>0</v>
      </c>
      <c r="DR45" s="664">
        <f t="shared" si="16"/>
        <v>0</v>
      </c>
      <c r="DS45" s="664">
        <f t="shared" si="16"/>
        <v>0</v>
      </c>
      <c r="DT45" s="664">
        <f t="shared" si="16"/>
        <v>0</v>
      </c>
      <c r="DU45" s="664">
        <f t="shared" si="16"/>
        <v>0</v>
      </c>
      <c r="DV45" s="664">
        <f t="shared" si="16"/>
        <v>0</v>
      </c>
      <c r="DW45" s="665">
        <f t="shared" si="16"/>
        <v>0</v>
      </c>
      <c r="DX45" s="539"/>
    </row>
    <row r="46" spans="2:128" ht="25.5" x14ac:dyDescent="0.2">
      <c r="B46" s="601" t="s">
        <v>490</v>
      </c>
      <c r="C46" s="602" t="s">
        <v>777</v>
      </c>
      <c r="D46" s="603" t="s">
        <v>778</v>
      </c>
      <c r="E46" s="604" t="s">
        <v>540</v>
      </c>
      <c r="F46" s="605" t="s">
        <v>775</v>
      </c>
      <c r="G46" s="606" t="s">
        <v>59</v>
      </c>
      <c r="H46" s="607" t="s">
        <v>492</v>
      </c>
      <c r="I46" s="608">
        <f>MAX(X46:AV46)</f>
        <v>2.5</v>
      </c>
      <c r="J46" s="608">
        <f>SUMPRODUCT($X$2:$CY$2,$X46:$CY46)*365</f>
        <v>21769.456262054278</v>
      </c>
      <c r="K46" s="608">
        <f>SUMPRODUCT($X$2:$CY$2,$X47:$CY47)+SUMPRODUCT($X$2:$CY$2,$X48:$CY48)+SUMPRODUCT($X$2:$CY$2,$X49:$CY49)</f>
        <v>23039.104331905644</v>
      </c>
      <c r="L46" s="608">
        <f>SUMPRODUCT($X$2:$CY$2,$X50:$CY50) +SUMPRODUCT($X$2:$CY$2,$X51:$CY51)</f>
        <v>3807.5597295318971</v>
      </c>
      <c r="M46" s="608">
        <f>SUMPRODUCT($X$2:$CY$2,$X52:$CY52)</f>
        <v>0</v>
      </c>
      <c r="N46" s="608">
        <f>SUMPRODUCT($X$2:$CY$2,$X55:$CY55) +SUMPRODUCT($X$2:$CY$2,$X56:$CY56)</f>
        <v>181.92329002022689</v>
      </c>
      <c r="O46" s="608">
        <f>SUMPRODUCT($X$2:$CY$2,$X53:$CY53) +SUMPRODUCT($X$2:$CY$2,$X54:$CY54) +SUMPRODUCT($X$2:$CY$2,$X57:$CY57)</f>
        <v>16.514039385721709</v>
      </c>
      <c r="P46" s="608">
        <f>SUM(K46:O46)</f>
        <v>27045.101390843491</v>
      </c>
      <c r="Q46" s="608">
        <f>(SUM(K46:M46)*100000)/(J46*1000)</f>
        <v>123.32262109932989</v>
      </c>
      <c r="R46" s="609">
        <f>(P46*100000)/(J46*1000)</f>
        <v>124.23416122700795</v>
      </c>
      <c r="S46" s="610">
        <v>3</v>
      </c>
      <c r="T46" s="611">
        <v>3</v>
      </c>
      <c r="U46" s="612" t="s">
        <v>493</v>
      </c>
      <c r="V46" s="613" t="s">
        <v>124</v>
      </c>
      <c r="W46" s="614" t="s">
        <v>75</v>
      </c>
      <c r="X46" s="615">
        <v>0</v>
      </c>
      <c r="Y46" s="615">
        <v>0</v>
      </c>
      <c r="Z46" s="615">
        <v>0</v>
      </c>
      <c r="AA46" s="615">
        <v>0</v>
      </c>
      <c r="AB46" s="615">
        <v>0</v>
      </c>
      <c r="AC46" s="615">
        <v>2.5</v>
      </c>
      <c r="AD46" s="615">
        <v>2.5</v>
      </c>
      <c r="AE46" s="615">
        <v>2.5</v>
      </c>
      <c r="AF46" s="615">
        <v>2.5</v>
      </c>
      <c r="AG46" s="615">
        <v>2.5</v>
      </c>
      <c r="AH46" s="615">
        <v>2.5</v>
      </c>
      <c r="AI46" s="615">
        <v>2.5</v>
      </c>
      <c r="AJ46" s="615">
        <v>2.5</v>
      </c>
      <c r="AK46" s="615">
        <v>2.5</v>
      </c>
      <c r="AL46" s="615">
        <v>2.5</v>
      </c>
      <c r="AM46" s="615">
        <v>2.5</v>
      </c>
      <c r="AN46" s="615">
        <v>2.5</v>
      </c>
      <c r="AO46" s="615">
        <v>2.5</v>
      </c>
      <c r="AP46" s="615">
        <v>2.5</v>
      </c>
      <c r="AQ46" s="615">
        <v>2.5</v>
      </c>
      <c r="AR46" s="615">
        <v>2.5</v>
      </c>
      <c r="AS46" s="615">
        <v>2.5</v>
      </c>
      <c r="AT46" s="615">
        <v>2.5</v>
      </c>
      <c r="AU46" s="615">
        <v>2.5</v>
      </c>
      <c r="AV46" s="615">
        <v>2.5</v>
      </c>
      <c r="AW46" s="615">
        <v>2.5</v>
      </c>
      <c r="AX46" s="615">
        <v>2.5</v>
      </c>
      <c r="AY46" s="615">
        <v>2.5</v>
      </c>
      <c r="AZ46" s="615">
        <v>2.5</v>
      </c>
      <c r="BA46" s="615">
        <v>2.5</v>
      </c>
      <c r="BB46" s="615">
        <v>2.5</v>
      </c>
      <c r="BC46" s="615">
        <v>2.5</v>
      </c>
      <c r="BD46" s="615">
        <v>2.5</v>
      </c>
      <c r="BE46" s="615">
        <v>2.5</v>
      </c>
      <c r="BF46" s="615">
        <v>2.5</v>
      </c>
      <c r="BG46" s="615">
        <v>2.5</v>
      </c>
      <c r="BH46" s="615">
        <v>2.5</v>
      </c>
      <c r="BI46" s="615">
        <v>2.5</v>
      </c>
      <c r="BJ46" s="615">
        <v>2.5</v>
      </c>
      <c r="BK46" s="615">
        <v>2.5</v>
      </c>
      <c r="BL46" s="615">
        <v>2.5</v>
      </c>
      <c r="BM46" s="615">
        <v>2.5</v>
      </c>
      <c r="BN46" s="615">
        <v>2.5</v>
      </c>
      <c r="BO46" s="615">
        <v>2.5</v>
      </c>
      <c r="BP46" s="615">
        <v>2.5</v>
      </c>
      <c r="BQ46" s="615">
        <v>2.5</v>
      </c>
      <c r="BR46" s="615">
        <v>2.5</v>
      </c>
      <c r="BS46" s="615">
        <v>2.5</v>
      </c>
      <c r="BT46" s="615">
        <v>2.5</v>
      </c>
      <c r="BU46" s="615">
        <v>2.5</v>
      </c>
      <c r="BV46" s="615">
        <v>2.5</v>
      </c>
      <c r="BW46" s="615">
        <v>2.5</v>
      </c>
      <c r="BX46" s="615">
        <v>2.5</v>
      </c>
      <c r="BY46" s="615">
        <v>2.5</v>
      </c>
      <c r="BZ46" s="615">
        <v>2.5</v>
      </c>
      <c r="CA46" s="615">
        <v>2.5</v>
      </c>
      <c r="CB46" s="615">
        <v>2.5</v>
      </c>
      <c r="CC46" s="615">
        <v>2.5</v>
      </c>
      <c r="CD46" s="615">
        <v>2.5</v>
      </c>
      <c r="CE46" s="629">
        <v>2.5</v>
      </c>
      <c r="CF46" s="629">
        <v>2.5</v>
      </c>
      <c r="CG46" s="629">
        <v>2.5</v>
      </c>
      <c r="CH46" s="629">
        <v>2.5</v>
      </c>
      <c r="CI46" s="629">
        <v>2.5</v>
      </c>
      <c r="CJ46" s="629">
        <v>2.5</v>
      </c>
      <c r="CK46" s="629">
        <v>2.5</v>
      </c>
      <c r="CL46" s="629">
        <v>2.5</v>
      </c>
      <c r="CM46" s="629">
        <v>2.5</v>
      </c>
      <c r="CN46" s="629">
        <v>2.5</v>
      </c>
      <c r="CO46" s="629">
        <v>2.5</v>
      </c>
      <c r="CP46" s="629">
        <v>2.5</v>
      </c>
      <c r="CQ46" s="629">
        <v>2.5</v>
      </c>
      <c r="CR46" s="629">
        <v>2.5</v>
      </c>
      <c r="CS46" s="629">
        <v>2.5</v>
      </c>
      <c r="CT46" s="629">
        <v>2.5</v>
      </c>
      <c r="CU46" s="629">
        <v>2.5</v>
      </c>
      <c r="CV46" s="629">
        <v>2.5</v>
      </c>
      <c r="CW46" s="629">
        <v>2.5</v>
      </c>
      <c r="CX46" s="629">
        <v>2.5</v>
      </c>
      <c r="CY46" s="630">
        <v>2.5</v>
      </c>
      <c r="CZ46" s="619">
        <v>0</v>
      </c>
      <c r="DA46" s="620">
        <v>0</v>
      </c>
      <c r="DB46" s="620">
        <v>0</v>
      </c>
      <c r="DC46" s="620">
        <v>0</v>
      </c>
      <c r="DD46" s="620">
        <v>0</v>
      </c>
      <c r="DE46" s="620">
        <v>0</v>
      </c>
      <c r="DF46" s="620">
        <v>0</v>
      </c>
      <c r="DG46" s="620">
        <v>0</v>
      </c>
      <c r="DH46" s="620">
        <v>0</v>
      </c>
      <c r="DI46" s="620">
        <v>0</v>
      </c>
      <c r="DJ46" s="620">
        <v>0</v>
      </c>
      <c r="DK46" s="620">
        <v>0</v>
      </c>
      <c r="DL46" s="620">
        <v>0</v>
      </c>
      <c r="DM46" s="620">
        <v>0</v>
      </c>
      <c r="DN46" s="620">
        <v>0</v>
      </c>
      <c r="DO46" s="620">
        <v>0</v>
      </c>
      <c r="DP46" s="620">
        <v>0</v>
      </c>
      <c r="DQ46" s="620">
        <v>0</v>
      </c>
      <c r="DR46" s="620">
        <v>0</v>
      </c>
      <c r="DS46" s="620">
        <v>0</v>
      </c>
      <c r="DT46" s="620">
        <v>0</v>
      </c>
      <c r="DU46" s="620">
        <v>0</v>
      </c>
      <c r="DV46" s="620">
        <v>0</v>
      </c>
      <c r="DW46" s="621">
        <v>0</v>
      </c>
      <c r="DX46" s="539"/>
    </row>
    <row r="47" spans="2:128" x14ac:dyDescent="0.2">
      <c r="B47" s="622"/>
      <c r="C47" s="623"/>
      <c r="D47" s="624"/>
      <c r="E47" s="625"/>
      <c r="F47" s="625"/>
      <c r="G47" s="624"/>
      <c r="H47" s="625"/>
      <c r="I47" s="626"/>
      <c r="J47" s="626"/>
      <c r="K47" s="626"/>
      <c r="L47" s="626"/>
      <c r="M47" s="626"/>
      <c r="N47" s="626"/>
      <c r="O47" s="626"/>
      <c r="P47" s="626"/>
      <c r="Q47" s="626"/>
      <c r="R47" s="627"/>
      <c r="S47" s="626"/>
      <c r="T47" s="626"/>
      <c r="U47" s="628" t="s">
        <v>494</v>
      </c>
      <c r="V47" s="613" t="s">
        <v>124</v>
      </c>
      <c r="W47" s="614" t="s">
        <v>495</v>
      </c>
      <c r="X47" s="615">
        <v>1261.4000000000003</v>
      </c>
      <c r="Y47" s="615">
        <v>1441.6</v>
      </c>
      <c r="Z47" s="615">
        <v>1802</v>
      </c>
      <c r="AA47" s="615">
        <v>7208</v>
      </c>
      <c r="AB47" s="615">
        <v>6307</v>
      </c>
      <c r="AC47" s="615">
        <v>0</v>
      </c>
      <c r="AD47" s="615">
        <v>0</v>
      </c>
      <c r="AE47" s="615">
        <v>0</v>
      </c>
      <c r="AF47" s="615">
        <v>0</v>
      </c>
      <c r="AG47" s="615">
        <v>0</v>
      </c>
      <c r="AH47" s="615">
        <v>0</v>
      </c>
      <c r="AI47" s="615">
        <v>0</v>
      </c>
      <c r="AJ47" s="615">
        <v>0</v>
      </c>
      <c r="AK47" s="615">
        <v>0</v>
      </c>
      <c r="AL47" s="615">
        <v>0</v>
      </c>
      <c r="AM47" s="615">
        <v>0</v>
      </c>
      <c r="AN47" s="615">
        <v>0</v>
      </c>
      <c r="AO47" s="615">
        <v>0</v>
      </c>
      <c r="AP47" s="615">
        <v>0</v>
      </c>
      <c r="AQ47" s="615">
        <v>0</v>
      </c>
      <c r="AR47" s="615">
        <v>469.21</v>
      </c>
      <c r="AS47" s="615">
        <v>536.24</v>
      </c>
      <c r="AT47" s="615">
        <v>670.3</v>
      </c>
      <c r="AU47" s="615">
        <v>2681.2</v>
      </c>
      <c r="AV47" s="615">
        <v>2346.0500000000002</v>
      </c>
      <c r="AW47" s="615">
        <v>0</v>
      </c>
      <c r="AX47" s="615">
        <v>0</v>
      </c>
      <c r="AY47" s="615">
        <v>0</v>
      </c>
      <c r="AZ47" s="615">
        <v>0</v>
      </c>
      <c r="BA47" s="615">
        <v>0</v>
      </c>
      <c r="BB47" s="615">
        <v>0</v>
      </c>
      <c r="BC47" s="615">
        <v>0</v>
      </c>
      <c r="BD47" s="615">
        <v>0</v>
      </c>
      <c r="BE47" s="615">
        <v>0</v>
      </c>
      <c r="BF47" s="615">
        <v>0</v>
      </c>
      <c r="BG47" s="615">
        <v>0</v>
      </c>
      <c r="BH47" s="615">
        <v>0</v>
      </c>
      <c r="BI47" s="615">
        <v>0</v>
      </c>
      <c r="BJ47" s="615">
        <v>0</v>
      </c>
      <c r="BK47" s="615">
        <v>0</v>
      </c>
      <c r="BL47" s="615">
        <v>469.21</v>
      </c>
      <c r="BM47" s="615">
        <v>536.24</v>
      </c>
      <c r="BN47" s="615">
        <v>670.3</v>
      </c>
      <c r="BO47" s="615">
        <v>2681.2</v>
      </c>
      <c r="BP47" s="615">
        <v>2346.0500000000002</v>
      </c>
      <c r="BQ47" s="615">
        <v>0</v>
      </c>
      <c r="BR47" s="615">
        <v>0</v>
      </c>
      <c r="BS47" s="615">
        <v>0</v>
      </c>
      <c r="BT47" s="615">
        <v>0</v>
      </c>
      <c r="BU47" s="615">
        <v>0</v>
      </c>
      <c r="BV47" s="615">
        <v>0</v>
      </c>
      <c r="BW47" s="615">
        <v>0</v>
      </c>
      <c r="BX47" s="615">
        <v>0</v>
      </c>
      <c r="BY47" s="615">
        <v>0</v>
      </c>
      <c r="BZ47" s="615">
        <v>0</v>
      </c>
      <c r="CA47" s="615">
        <v>0</v>
      </c>
      <c r="CB47" s="615">
        <v>0</v>
      </c>
      <c r="CC47" s="615">
        <v>0</v>
      </c>
      <c r="CD47" s="615">
        <v>0</v>
      </c>
      <c r="CE47" s="629">
        <v>0</v>
      </c>
      <c r="CF47" s="629">
        <v>1038.52</v>
      </c>
      <c r="CG47" s="629">
        <v>1186.8800000000001</v>
      </c>
      <c r="CH47" s="629">
        <v>1483.6</v>
      </c>
      <c r="CI47" s="629">
        <v>5934.4</v>
      </c>
      <c r="CJ47" s="629">
        <v>5192.6000000000004</v>
      </c>
      <c r="CK47" s="629">
        <v>0</v>
      </c>
      <c r="CL47" s="629">
        <v>0</v>
      </c>
      <c r="CM47" s="629">
        <v>0</v>
      </c>
      <c r="CN47" s="629">
        <v>0</v>
      </c>
      <c r="CO47" s="629">
        <v>0</v>
      </c>
      <c r="CP47" s="629">
        <v>0</v>
      </c>
      <c r="CQ47" s="629">
        <v>0</v>
      </c>
      <c r="CR47" s="629">
        <v>0</v>
      </c>
      <c r="CS47" s="629">
        <v>0</v>
      </c>
      <c r="CT47" s="629">
        <v>0</v>
      </c>
      <c r="CU47" s="629">
        <v>0</v>
      </c>
      <c r="CV47" s="629">
        <v>0</v>
      </c>
      <c r="CW47" s="629">
        <v>0</v>
      </c>
      <c r="CX47" s="629">
        <v>0</v>
      </c>
      <c r="CY47" s="630">
        <v>0</v>
      </c>
      <c r="CZ47" s="619">
        <v>0</v>
      </c>
      <c r="DA47" s="620">
        <v>0</v>
      </c>
      <c r="DB47" s="620">
        <v>0</v>
      </c>
      <c r="DC47" s="620">
        <v>0</v>
      </c>
      <c r="DD47" s="620">
        <v>0</v>
      </c>
      <c r="DE47" s="620">
        <v>0</v>
      </c>
      <c r="DF47" s="620">
        <v>0</v>
      </c>
      <c r="DG47" s="620">
        <v>0</v>
      </c>
      <c r="DH47" s="620">
        <v>0</v>
      </c>
      <c r="DI47" s="620">
        <v>0</v>
      </c>
      <c r="DJ47" s="620">
        <v>0</v>
      </c>
      <c r="DK47" s="620">
        <v>0</v>
      </c>
      <c r="DL47" s="620">
        <v>0</v>
      </c>
      <c r="DM47" s="620">
        <v>0</v>
      </c>
      <c r="DN47" s="620">
        <v>0</v>
      </c>
      <c r="DO47" s="620">
        <v>0</v>
      </c>
      <c r="DP47" s="620">
        <v>0</v>
      </c>
      <c r="DQ47" s="620">
        <v>0</v>
      </c>
      <c r="DR47" s="620">
        <v>0</v>
      </c>
      <c r="DS47" s="620">
        <v>0</v>
      </c>
      <c r="DT47" s="620">
        <v>0</v>
      </c>
      <c r="DU47" s="620">
        <v>0</v>
      </c>
      <c r="DV47" s="620">
        <v>0</v>
      </c>
      <c r="DW47" s="621">
        <v>0</v>
      </c>
      <c r="DX47" s="539"/>
    </row>
    <row r="48" spans="2:128" x14ac:dyDescent="0.2">
      <c r="B48" s="631"/>
      <c r="C48" s="632"/>
      <c r="D48" s="633"/>
      <c r="E48" s="633"/>
      <c r="F48" s="633"/>
      <c r="G48" s="633"/>
      <c r="H48" s="633"/>
      <c r="I48" s="634"/>
      <c r="J48" s="634"/>
      <c r="K48" s="634"/>
      <c r="L48" s="634"/>
      <c r="M48" s="634"/>
      <c r="N48" s="634"/>
      <c r="O48" s="634"/>
      <c r="P48" s="634"/>
      <c r="Q48" s="634"/>
      <c r="R48" s="635"/>
      <c r="S48" s="634"/>
      <c r="T48" s="634"/>
      <c r="U48" s="628" t="s">
        <v>496</v>
      </c>
      <c r="V48" s="613" t="s">
        <v>124</v>
      </c>
      <c r="W48" s="614" t="s">
        <v>495</v>
      </c>
      <c r="X48" s="615">
        <v>0</v>
      </c>
      <c r="Y48" s="615">
        <v>0</v>
      </c>
      <c r="Z48" s="615">
        <v>0</v>
      </c>
      <c r="AA48" s="615">
        <v>0</v>
      </c>
      <c r="AB48" s="615">
        <v>0</v>
      </c>
      <c r="AC48" s="615">
        <v>0</v>
      </c>
      <c r="AD48" s="615">
        <v>0</v>
      </c>
      <c r="AE48" s="615">
        <v>0</v>
      </c>
      <c r="AF48" s="615">
        <v>0</v>
      </c>
      <c r="AG48" s="615">
        <v>0</v>
      </c>
      <c r="AH48" s="615">
        <v>0</v>
      </c>
      <c r="AI48" s="615">
        <v>0</v>
      </c>
      <c r="AJ48" s="615">
        <v>0</v>
      </c>
      <c r="AK48" s="615">
        <v>0</v>
      </c>
      <c r="AL48" s="615">
        <v>0</v>
      </c>
      <c r="AM48" s="615">
        <v>0</v>
      </c>
      <c r="AN48" s="615">
        <v>0</v>
      </c>
      <c r="AO48" s="615">
        <v>0</v>
      </c>
      <c r="AP48" s="615">
        <v>0</v>
      </c>
      <c r="AQ48" s="615">
        <v>0</v>
      </c>
      <c r="AR48" s="615">
        <v>0</v>
      </c>
      <c r="AS48" s="615">
        <v>0</v>
      </c>
      <c r="AT48" s="615">
        <v>0</v>
      </c>
      <c r="AU48" s="615">
        <v>0</v>
      </c>
      <c r="AV48" s="615">
        <v>0</v>
      </c>
      <c r="AW48" s="615">
        <v>0</v>
      </c>
      <c r="AX48" s="615">
        <v>0</v>
      </c>
      <c r="AY48" s="615">
        <v>0</v>
      </c>
      <c r="AZ48" s="615">
        <v>0</v>
      </c>
      <c r="BA48" s="615">
        <v>0</v>
      </c>
      <c r="BB48" s="615">
        <v>0</v>
      </c>
      <c r="BC48" s="615">
        <v>0</v>
      </c>
      <c r="BD48" s="615">
        <v>0</v>
      </c>
      <c r="BE48" s="615">
        <v>0</v>
      </c>
      <c r="BF48" s="615">
        <v>0</v>
      </c>
      <c r="BG48" s="615">
        <v>0</v>
      </c>
      <c r="BH48" s="615">
        <v>0</v>
      </c>
      <c r="BI48" s="615">
        <v>0</v>
      </c>
      <c r="BJ48" s="615">
        <v>0</v>
      </c>
      <c r="BK48" s="615">
        <v>0</v>
      </c>
      <c r="BL48" s="615">
        <v>0</v>
      </c>
      <c r="BM48" s="615">
        <v>0</v>
      </c>
      <c r="BN48" s="615">
        <v>0</v>
      </c>
      <c r="BO48" s="615">
        <v>0</v>
      </c>
      <c r="BP48" s="615">
        <v>0</v>
      </c>
      <c r="BQ48" s="615">
        <v>0</v>
      </c>
      <c r="BR48" s="615">
        <v>0</v>
      </c>
      <c r="BS48" s="615">
        <v>0</v>
      </c>
      <c r="BT48" s="615">
        <v>0</v>
      </c>
      <c r="BU48" s="615">
        <v>0</v>
      </c>
      <c r="BV48" s="615">
        <v>0</v>
      </c>
      <c r="BW48" s="615">
        <v>0</v>
      </c>
      <c r="BX48" s="615">
        <v>0</v>
      </c>
      <c r="BY48" s="615">
        <v>0</v>
      </c>
      <c r="BZ48" s="615">
        <v>0</v>
      </c>
      <c r="CA48" s="615">
        <v>0</v>
      </c>
      <c r="CB48" s="615">
        <v>0</v>
      </c>
      <c r="CC48" s="615">
        <v>0</v>
      </c>
      <c r="CD48" s="615">
        <v>0</v>
      </c>
      <c r="CE48" s="629">
        <v>0</v>
      </c>
      <c r="CF48" s="629">
        <v>0</v>
      </c>
      <c r="CG48" s="629">
        <v>0</v>
      </c>
      <c r="CH48" s="629">
        <v>0</v>
      </c>
      <c r="CI48" s="629">
        <v>0</v>
      </c>
      <c r="CJ48" s="629">
        <v>0</v>
      </c>
      <c r="CK48" s="629">
        <v>0</v>
      </c>
      <c r="CL48" s="629">
        <v>0</v>
      </c>
      <c r="CM48" s="629">
        <v>0</v>
      </c>
      <c r="CN48" s="629">
        <v>0</v>
      </c>
      <c r="CO48" s="629">
        <v>0</v>
      </c>
      <c r="CP48" s="629">
        <v>0</v>
      </c>
      <c r="CQ48" s="629">
        <v>0</v>
      </c>
      <c r="CR48" s="629">
        <v>0</v>
      </c>
      <c r="CS48" s="629">
        <v>0</v>
      </c>
      <c r="CT48" s="629">
        <v>0</v>
      </c>
      <c r="CU48" s="629">
        <v>0</v>
      </c>
      <c r="CV48" s="629">
        <v>0</v>
      </c>
      <c r="CW48" s="629">
        <v>0</v>
      </c>
      <c r="CX48" s="629">
        <v>0</v>
      </c>
      <c r="CY48" s="630">
        <v>0</v>
      </c>
      <c r="CZ48" s="619">
        <v>0</v>
      </c>
      <c r="DA48" s="620">
        <v>0</v>
      </c>
      <c r="DB48" s="620">
        <v>0</v>
      </c>
      <c r="DC48" s="620">
        <v>0</v>
      </c>
      <c r="DD48" s="620">
        <v>0</v>
      </c>
      <c r="DE48" s="620">
        <v>0</v>
      </c>
      <c r="DF48" s="620">
        <v>0</v>
      </c>
      <c r="DG48" s="620">
        <v>0</v>
      </c>
      <c r="DH48" s="620">
        <v>0</v>
      </c>
      <c r="DI48" s="620">
        <v>0</v>
      </c>
      <c r="DJ48" s="620">
        <v>0</v>
      </c>
      <c r="DK48" s="620">
        <v>0</v>
      </c>
      <c r="DL48" s="620">
        <v>0</v>
      </c>
      <c r="DM48" s="620">
        <v>0</v>
      </c>
      <c r="DN48" s="620">
        <v>0</v>
      </c>
      <c r="DO48" s="620">
        <v>0</v>
      </c>
      <c r="DP48" s="620">
        <v>0</v>
      </c>
      <c r="DQ48" s="620">
        <v>0</v>
      </c>
      <c r="DR48" s="620">
        <v>0</v>
      </c>
      <c r="DS48" s="620">
        <v>0</v>
      </c>
      <c r="DT48" s="620">
        <v>0</v>
      </c>
      <c r="DU48" s="620">
        <v>0</v>
      </c>
      <c r="DV48" s="620">
        <v>0</v>
      </c>
      <c r="DW48" s="621">
        <v>0</v>
      </c>
      <c r="DX48" s="539"/>
    </row>
    <row r="49" spans="2:128" x14ac:dyDescent="0.2">
      <c r="B49" s="631"/>
      <c r="C49" s="632"/>
      <c r="D49" s="633"/>
      <c r="E49" s="633"/>
      <c r="F49" s="633"/>
      <c r="G49" s="633"/>
      <c r="H49" s="633"/>
      <c r="I49" s="634"/>
      <c r="J49" s="634"/>
      <c r="K49" s="634"/>
      <c r="L49" s="634"/>
      <c r="M49" s="634"/>
      <c r="N49" s="634"/>
      <c r="O49" s="634"/>
      <c r="P49" s="634"/>
      <c r="Q49" s="634"/>
      <c r="R49" s="635"/>
      <c r="S49" s="634"/>
      <c r="T49" s="634"/>
      <c r="U49" s="636" t="s">
        <v>807</v>
      </c>
      <c r="V49" s="637" t="s">
        <v>124</v>
      </c>
      <c r="W49" s="614" t="s">
        <v>495</v>
      </c>
      <c r="X49" s="615">
        <v>0</v>
      </c>
      <c r="Y49" s="615">
        <v>0</v>
      </c>
      <c r="Z49" s="615">
        <v>0</v>
      </c>
      <c r="AA49" s="615">
        <v>0</v>
      </c>
      <c r="AB49" s="615">
        <v>0</v>
      </c>
      <c r="AC49" s="615">
        <v>0</v>
      </c>
      <c r="AD49" s="615">
        <v>0</v>
      </c>
      <c r="AE49" s="615">
        <v>0</v>
      </c>
      <c r="AF49" s="615">
        <v>0</v>
      </c>
      <c r="AG49" s="615">
        <v>0</v>
      </c>
      <c r="AH49" s="615">
        <v>0</v>
      </c>
      <c r="AI49" s="615">
        <v>0</v>
      </c>
      <c r="AJ49" s="615">
        <v>0</v>
      </c>
      <c r="AK49" s="615">
        <v>0</v>
      </c>
      <c r="AL49" s="615">
        <v>0</v>
      </c>
      <c r="AM49" s="615">
        <v>0</v>
      </c>
      <c r="AN49" s="615">
        <v>0</v>
      </c>
      <c r="AO49" s="615">
        <v>0</v>
      </c>
      <c r="AP49" s="615">
        <v>0</v>
      </c>
      <c r="AQ49" s="615">
        <v>0</v>
      </c>
      <c r="AR49" s="615">
        <v>0</v>
      </c>
      <c r="AS49" s="615">
        <v>0</v>
      </c>
      <c r="AT49" s="615">
        <v>0</v>
      </c>
      <c r="AU49" s="615">
        <v>0</v>
      </c>
      <c r="AV49" s="615">
        <v>0</v>
      </c>
      <c r="AW49" s="615">
        <v>0</v>
      </c>
      <c r="AX49" s="615">
        <v>0</v>
      </c>
      <c r="AY49" s="615">
        <v>0</v>
      </c>
      <c r="AZ49" s="615">
        <v>0</v>
      </c>
      <c r="BA49" s="615">
        <v>0</v>
      </c>
      <c r="BB49" s="615">
        <v>0</v>
      </c>
      <c r="BC49" s="615">
        <v>0</v>
      </c>
      <c r="BD49" s="615">
        <v>0</v>
      </c>
      <c r="BE49" s="615">
        <v>0</v>
      </c>
      <c r="BF49" s="615">
        <v>0</v>
      </c>
      <c r="BG49" s="615">
        <v>0</v>
      </c>
      <c r="BH49" s="615">
        <v>0</v>
      </c>
      <c r="BI49" s="615">
        <v>0</v>
      </c>
      <c r="BJ49" s="615">
        <v>0</v>
      </c>
      <c r="BK49" s="615">
        <v>0</v>
      </c>
      <c r="BL49" s="615">
        <v>0</v>
      </c>
      <c r="BM49" s="615">
        <v>0</v>
      </c>
      <c r="BN49" s="615">
        <v>0</v>
      </c>
      <c r="BO49" s="615">
        <v>0</v>
      </c>
      <c r="BP49" s="615">
        <v>0</v>
      </c>
      <c r="BQ49" s="615">
        <v>0</v>
      </c>
      <c r="BR49" s="615">
        <v>0</v>
      </c>
      <c r="BS49" s="615">
        <v>0</v>
      </c>
      <c r="BT49" s="615">
        <v>0</v>
      </c>
      <c r="BU49" s="615">
        <v>0</v>
      </c>
      <c r="BV49" s="615">
        <v>0</v>
      </c>
      <c r="BW49" s="615">
        <v>0</v>
      </c>
      <c r="BX49" s="615">
        <v>0</v>
      </c>
      <c r="BY49" s="615">
        <v>0</v>
      </c>
      <c r="BZ49" s="615">
        <v>0</v>
      </c>
      <c r="CA49" s="615">
        <v>0</v>
      </c>
      <c r="CB49" s="615">
        <v>0</v>
      </c>
      <c r="CC49" s="615">
        <v>0</v>
      </c>
      <c r="CD49" s="615">
        <v>0</v>
      </c>
      <c r="CE49" s="615">
        <v>0</v>
      </c>
      <c r="CF49" s="615">
        <v>0</v>
      </c>
      <c r="CG49" s="615">
        <v>0</v>
      </c>
      <c r="CH49" s="615">
        <v>0</v>
      </c>
      <c r="CI49" s="615">
        <v>0</v>
      </c>
      <c r="CJ49" s="615">
        <v>0</v>
      </c>
      <c r="CK49" s="615">
        <v>0</v>
      </c>
      <c r="CL49" s="615">
        <v>0</v>
      </c>
      <c r="CM49" s="615">
        <v>0</v>
      </c>
      <c r="CN49" s="615">
        <v>0</v>
      </c>
      <c r="CO49" s="615">
        <v>0</v>
      </c>
      <c r="CP49" s="615">
        <v>0</v>
      </c>
      <c r="CQ49" s="615">
        <v>0</v>
      </c>
      <c r="CR49" s="615">
        <v>0</v>
      </c>
      <c r="CS49" s="615">
        <v>0</v>
      </c>
      <c r="CT49" s="615">
        <v>0</v>
      </c>
      <c r="CU49" s="615">
        <v>0</v>
      </c>
      <c r="CV49" s="615">
        <v>0</v>
      </c>
      <c r="CW49" s="615">
        <v>0</v>
      </c>
      <c r="CX49" s="615">
        <v>0</v>
      </c>
      <c r="CY49" s="615">
        <v>0</v>
      </c>
      <c r="CZ49" s="619">
        <v>0</v>
      </c>
      <c r="DA49" s="620">
        <v>0</v>
      </c>
      <c r="DB49" s="620">
        <v>0</v>
      </c>
      <c r="DC49" s="620">
        <v>0</v>
      </c>
      <c r="DD49" s="620">
        <v>0</v>
      </c>
      <c r="DE49" s="620">
        <v>0</v>
      </c>
      <c r="DF49" s="620">
        <v>0</v>
      </c>
      <c r="DG49" s="620">
        <v>0</v>
      </c>
      <c r="DH49" s="620">
        <v>0</v>
      </c>
      <c r="DI49" s="620">
        <v>0</v>
      </c>
      <c r="DJ49" s="620">
        <v>0</v>
      </c>
      <c r="DK49" s="620">
        <v>0</v>
      </c>
      <c r="DL49" s="620">
        <v>0</v>
      </c>
      <c r="DM49" s="620">
        <v>0</v>
      </c>
      <c r="DN49" s="620">
        <v>0</v>
      </c>
      <c r="DO49" s="620">
        <v>0</v>
      </c>
      <c r="DP49" s="620">
        <v>0</v>
      </c>
      <c r="DQ49" s="620">
        <v>0</v>
      </c>
      <c r="DR49" s="620">
        <v>0</v>
      </c>
      <c r="DS49" s="620">
        <v>0</v>
      </c>
      <c r="DT49" s="620">
        <v>0</v>
      </c>
      <c r="DU49" s="620">
        <v>0</v>
      </c>
      <c r="DV49" s="620">
        <v>0</v>
      </c>
      <c r="DW49" s="621">
        <v>0</v>
      </c>
      <c r="DX49" s="539"/>
    </row>
    <row r="50" spans="2:128" x14ac:dyDescent="0.2">
      <c r="B50" s="638"/>
      <c r="C50" s="639"/>
      <c r="D50" s="640"/>
      <c r="E50" s="640"/>
      <c r="F50" s="640"/>
      <c r="G50" s="640"/>
      <c r="H50" s="640"/>
      <c r="I50" s="641"/>
      <c r="J50" s="641"/>
      <c r="K50" s="641"/>
      <c r="L50" s="641"/>
      <c r="M50" s="641"/>
      <c r="N50" s="641"/>
      <c r="O50" s="641"/>
      <c r="P50" s="641"/>
      <c r="Q50" s="641"/>
      <c r="R50" s="642"/>
      <c r="S50" s="641"/>
      <c r="T50" s="641"/>
      <c r="U50" s="628" t="s">
        <v>497</v>
      </c>
      <c r="V50" s="613" t="s">
        <v>124</v>
      </c>
      <c r="W50" s="643" t="s">
        <v>495</v>
      </c>
      <c r="X50" s="615">
        <v>0</v>
      </c>
      <c r="Y50" s="615">
        <v>0</v>
      </c>
      <c r="Z50" s="615">
        <v>0</v>
      </c>
      <c r="AA50" s="615">
        <v>0</v>
      </c>
      <c r="AB50" s="615">
        <v>0</v>
      </c>
      <c r="AC50" s="615">
        <v>40.700000000000003</v>
      </c>
      <c r="AD50" s="615">
        <v>40.700000000000003</v>
      </c>
      <c r="AE50" s="615">
        <v>40.700000000000003</v>
      </c>
      <c r="AF50" s="615">
        <v>40.700000000000003</v>
      </c>
      <c r="AG50" s="615">
        <v>40.700000000000003</v>
      </c>
      <c r="AH50" s="615">
        <v>40.700000000000003</v>
      </c>
      <c r="AI50" s="615">
        <v>40.700000000000003</v>
      </c>
      <c r="AJ50" s="615">
        <v>40.700000000000003</v>
      </c>
      <c r="AK50" s="615">
        <v>40.700000000000003</v>
      </c>
      <c r="AL50" s="615">
        <v>40.700000000000003</v>
      </c>
      <c r="AM50" s="615">
        <v>40.700000000000003</v>
      </c>
      <c r="AN50" s="615">
        <v>40.700000000000003</v>
      </c>
      <c r="AO50" s="615">
        <v>40.700000000000003</v>
      </c>
      <c r="AP50" s="615">
        <v>40.700000000000003</v>
      </c>
      <c r="AQ50" s="615">
        <v>40.700000000000003</v>
      </c>
      <c r="AR50" s="615">
        <v>40.700000000000003</v>
      </c>
      <c r="AS50" s="615">
        <v>40.700000000000003</v>
      </c>
      <c r="AT50" s="615">
        <v>40.700000000000003</v>
      </c>
      <c r="AU50" s="615">
        <v>40.700000000000003</v>
      </c>
      <c r="AV50" s="615">
        <v>40.700000000000003</v>
      </c>
      <c r="AW50" s="615">
        <v>40.700000000000003</v>
      </c>
      <c r="AX50" s="615">
        <v>40.700000000000003</v>
      </c>
      <c r="AY50" s="615">
        <v>40.700000000000003</v>
      </c>
      <c r="AZ50" s="615">
        <v>40.700000000000003</v>
      </c>
      <c r="BA50" s="615">
        <v>40.700000000000003</v>
      </c>
      <c r="BB50" s="615">
        <v>40.700000000000003</v>
      </c>
      <c r="BC50" s="615">
        <v>40.700000000000003</v>
      </c>
      <c r="BD50" s="615">
        <v>40.700000000000003</v>
      </c>
      <c r="BE50" s="615">
        <v>40.700000000000003</v>
      </c>
      <c r="BF50" s="615">
        <v>40.700000000000003</v>
      </c>
      <c r="BG50" s="615">
        <v>40.700000000000003</v>
      </c>
      <c r="BH50" s="615">
        <v>40.700000000000003</v>
      </c>
      <c r="BI50" s="615">
        <v>40.700000000000003</v>
      </c>
      <c r="BJ50" s="615">
        <v>40.700000000000003</v>
      </c>
      <c r="BK50" s="615">
        <v>40.700000000000003</v>
      </c>
      <c r="BL50" s="615">
        <v>40.700000000000003</v>
      </c>
      <c r="BM50" s="615">
        <v>40.700000000000003</v>
      </c>
      <c r="BN50" s="615">
        <v>40.700000000000003</v>
      </c>
      <c r="BO50" s="615">
        <v>40.700000000000003</v>
      </c>
      <c r="BP50" s="615">
        <v>40.700000000000003</v>
      </c>
      <c r="BQ50" s="615">
        <v>40.700000000000003</v>
      </c>
      <c r="BR50" s="615">
        <v>40.700000000000003</v>
      </c>
      <c r="BS50" s="615">
        <v>40.700000000000003</v>
      </c>
      <c r="BT50" s="615">
        <v>40.700000000000003</v>
      </c>
      <c r="BU50" s="615">
        <v>40.700000000000003</v>
      </c>
      <c r="BV50" s="615">
        <v>40.700000000000003</v>
      </c>
      <c r="BW50" s="615">
        <v>40.700000000000003</v>
      </c>
      <c r="BX50" s="615">
        <v>40.700000000000003</v>
      </c>
      <c r="BY50" s="615">
        <v>40.700000000000003</v>
      </c>
      <c r="BZ50" s="615">
        <v>40.700000000000003</v>
      </c>
      <c r="CA50" s="615">
        <v>40.700000000000003</v>
      </c>
      <c r="CB50" s="615">
        <v>40.700000000000003</v>
      </c>
      <c r="CC50" s="615">
        <v>40.700000000000003</v>
      </c>
      <c r="CD50" s="615">
        <v>40.700000000000003</v>
      </c>
      <c r="CE50" s="629">
        <v>40.700000000000003</v>
      </c>
      <c r="CF50" s="629">
        <v>40.700000000000003</v>
      </c>
      <c r="CG50" s="629">
        <v>40.700000000000003</v>
      </c>
      <c r="CH50" s="629">
        <v>40.700000000000003</v>
      </c>
      <c r="CI50" s="629">
        <v>40.700000000000003</v>
      </c>
      <c r="CJ50" s="629">
        <v>40.700000000000003</v>
      </c>
      <c r="CK50" s="629">
        <v>40.700000000000003</v>
      </c>
      <c r="CL50" s="629">
        <v>40.700000000000003</v>
      </c>
      <c r="CM50" s="629">
        <v>40.700000000000003</v>
      </c>
      <c r="CN50" s="629">
        <v>40.700000000000003</v>
      </c>
      <c r="CO50" s="629">
        <v>40.700000000000003</v>
      </c>
      <c r="CP50" s="629">
        <v>40.700000000000003</v>
      </c>
      <c r="CQ50" s="629">
        <v>40.700000000000003</v>
      </c>
      <c r="CR50" s="629">
        <v>40.700000000000003</v>
      </c>
      <c r="CS50" s="629">
        <v>40.700000000000003</v>
      </c>
      <c r="CT50" s="629">
        <v>40.700000000000003</v>
      </c>
      <c r="CU50" s="629">
        <v>40.700000000000003</v>
      </c>
      <c r="CV50" s="629">
        <v>40.700000000000003</v>
      </c>
      <c r="CW50" s="629">
        <v>40.700000000000003</v>
      </c>
      <c r="CX50" s="629">
        <v>40.700000000000003</v>
      </c>
      <c r="CY50" s="630">
        <v>40.700000000000003</v>
      </c>
      <c r="CZ50" s="619">
        <v>0</v>
      </c>
      <c r="DA50" s="620">
        <v>0</v>
      </c>
      <c r="DB50" s="620">
        <v>0</v>
      </c>
      <c r="DC50" s="620">
        <v>0</v>
      </c>
      <c r="DD50" s="620">
        <v>0</v>
      </c>
      <c r="DE50" s="620">
        <v>0</v>
      </c>
      <c r="DF50" s="620">
        <v>0</v>
      </c>
      <c r="DG50" s="620">
        <v>0</v>
      </c>
      <c r="DH50" s="620">
        <v>0</v>
      </c>
      <c r="DI50" s="620">
        <v>0</v>
      </c>
      <c r="DJ50" s="620">
        <v>0</v>
      </c>
      <c r="DK50" s="620">
        <v>0</v>
      </c>
      <c r="DL50" s="620">
        <v>0</v>
      </c>
      <c r="DM50" s="620">
        <v>0</v>
      </c>
      <c r="DN50" s="620">
        <v>0</v>
      </c>
      <c r="DO50" s="620">
        <v>0</v>
      </c>
      <c r="DP50" s="620">
        <v>0</v>
      </c>
      <c r="DQ50" s="620">
        <v>0</v>
      </c>
      <c r="DR50" s="620">
        <v>0</v>
      </c>
      <c r="DS50" s="620">
        <v>0</v>
      </c>
      <c r="DT50" s="620">
        <v>0</v>
      </c>
      <c r="DU50" s="620">
        <v>0</v>
      </c>
      <c r="DV50" s="620">
        <v>0</v>
      </c>
      <c r="DW50" s="621">
        <v>0</v>
      </c>
      <c r="DX50" s="539"/>
    </row>
    <row r="51" spans="2:128" x14ac:dyDescent="0.2">
      <c r="B51" s="644"/>
      <c r="C51" s="645"/>
      <c r="D51" s="646"/>
      <c r="E51" s="646"/>
      <c r="F51" s="646"/>
      <c r="G51" s="646"/>
      <c r="H51" s="646"/>
      <c r="I51" s="647"/>
      <c r="J51" s="647"/>
      <c r="K51" s="647"/>
      <c r="L51" s="647"/>
      <c r="M51" s="647"/>
      <c r="N51" s="647"/>
      <c r="O51" s="647"/>
      <c r="P51" s="647"/>
      <c r="Q51" s="647"/>
      <c r="R51" s="648"/>
      <c r="S51" s="647"/>
      <c r="T51" s="647"/>
      <c r="U51" s="636" t="s">
        <v>498</v>
      </c>
      <c r="V51" s="637" t="s">
        <v>124</v>
      </c>
      <c r="W51" s="643" t="s">
        <v>495</v>
      </c>
      <c r="X51" s="615">
        <v>0</v>
      </c>
      <c r="Y51" s="615">
        <v>0</v>
      </c>
      <c r="Z51" s="615">
        <v>0</v>
      </c>
      <c r="AA51" s="615">
        <v>0</v>
      </c>
      <c r="AB51" s="615">
        <v>0</v>
      </c>
      <c r="AC51" s="615">
        <v>118.89967999999999</v>
      </c>
      <c r="AD51" s="615">
        <v>118.89967999999999</v>
      </c>
      <c r="AE51" s="615">
        <v>118.89967999999999</v>
      </c>
      <c r="AF51" s="615">
        <v>118.89967999999999</v>
      </c>
      <c r="AG51" s="615">
        <v>118.89967999999999</v>
      </c>
      <c r="AH51" s="615">
        <v>118.89967999999999</v>
      </c>
      <c r="AI51" s="615">
        <v>118.89967999999999</v>
      </c>
      <c r="AJ51" s="615">
        <v>118.89967999999999</v>
      </c>
      <c r="AK51" s="615">
        <v>118.89967999999999</v>
      </c>
      <c r="AL51" s="615">
        <v>118.89967999999999</v>
      </c>
      <c r="AM51" s="615">
        <v>118.89967999999999</v>
      </c>
      <c r="AN51" s="615">
        <v>118.89967999999999</v>
      </c>
      <c r="AO51" s="615">
        <v>118.89967999999999</v>
      </c>
      <c r="AP51" s="615">
        <v>118.89967999999999</v>
      </c>
      <c r="AQ51" s="615">
        <v>118.89967999999999</v>
      </c>
      <c r="AR51" s="615">
        <v>118.89967999999999</v>
      </c>
      <c r="AS51" s="615">
        <v>118.89967999999999</v>
      </c>
      <c r="AT51" s="615">
        <v>118.89967999999999</v>
      </c>
      <c r="AU51" s="615">
        <v>118.89967999999999</v>
      </c>
      <c r="AV51" s="615">
        <v>118.89967999999999</v>
      </c>
      <c r="AW51" s="615">
        <v>118.89967999999999</v>
      </c>
      <c r="AX51" s="615">
        <v>118.89967999999999</v>
      </c>
      <c r="AY51" s="615">
        <v>118.89967999999999</v>
      </c>
      <c r="AZ51" s="615">
        <v>118.89967999999999</v>
      </c>
      <c r="BA51" s="615">
        <v>118.89967999999999</v>
      </c>
      <c r="BB51" s="615">
        <v>118.89967999999999</v>
      </c>
      <c r="BC51" s="615">
        <v>118.89967999999999</v>
      </c>
      <c r="BD51" s="615">
        <v>118.89967999999999</v>
      </c>
      <c r="BE51" s="615">
        <v>118.89967999999999</v>
      </c>
      <c r="BF51" s="615">
        <v>118.89967999999999</v>
      </c>
      <c r="BG51" s="615">
        <v>118.89967999999999</v>
      </c>
      <c r="BH51" s="615">
        <v>118.89967999999999</v>
      </c>
      <c r="BI51" s="615">
        <v>118.89967999999999</v>
      </c>
      <c r="BJ51" s="615">
        <v>118.89967999999999</v>
      </c>
      <c r="BK51" s="615">
        <v>118.89967999999999</v>
      </c>
      <c r="BL51" s="615">
        <v>118.89967999999999</v>
      </c>
      <c r="BM51" s="615">
        <v>118.89967999999999</v>
      </c>
      <c r="BN51" s="615">
        <v>118.89967999999999</v>
      </c>
      <c r="BO51" s="615">
        <v>118.89967999999999</v>
      </c>
      <c r="BP51" s="615">
        <v>118.89967999999999</v>
      </c>
      <c r="BQ51" s="615">
        <v>118.89967999999999</v>
      </c>
      <c r="BR51" s="615">
        <v>118.89967999999999</v>
      </c>
      <c r="BS51" s="615">
        <v>118.89967999999999</v>
      </c>
      <c r="BT51" s="615">
        <v>118.89967999999999</v>
      </c>
      <c r="BU51" s="615">
        <v>118.89967999999999</v>
      </c>
      <c r="BV51" s="615">
        <v>118.89967999999999</v>
      </c>
      <c r="BW51" s="615">
        <v>118.89967999999999</v>
      </c>
      <c r="BX51" s="615">
        <v>118.89967999999999</v>
      </c>
      <c r="BY51" s="615">
        <v>118.89967999999999</v>
      </c>
      <c r="BZ51" s="615">
        <v>118.89967999999999</v>
      </c>
      <c r="CA51" s="615">
        <v>118.89967999999999</v>
      </c>
      <c r="CB51" s="615">
        <v>118.89967999999999</v>
      </c>
      <c r="CC51" s="615">
        <v>118.89967999999999</v>
      </c>
      <c r="CD51" s="615">
        <v>118.89967999999999</v>
      </c>
      <c r="CE51" s="629">
        <v>118.89967999999999</v>
      </c>
      <c r="CF51" s="629">
        <v>118.89967999999999</v>
      </c>
      <c r="CG51" s="629">
        <v>118.89967999999999</v>
      </c>
      <c r="CH51" s="629">
        <v>118.89967999999999</v>
      </c>
      <c r="CI51" s="629">
        <v>118.89967999999999</v>
      </c>
      <c r="CJ51" s="629">
        <v>118.89967999999999</v>
      </c>
      <c r="CK51" s="629">
        <v>118.89967999999999</v>
      </c>
      <c r="CL51" s="629">
        <v>118.89967999999999</v>
      </c>
      <c r="CM51" s="629">
        <v>118.89967999999999</v>
      </c>
      <c r="CN51" s="629">
        <v>118.89967999999999</v>
      </c>
      <c r="CO51" s="629">
        <v>118.89967999999999</v>
      </c>
      <c r="CP51" s="629">
        <v>118.89967999999999</v>
      </c>
      <c r="CQ51" s="629">
        <v>118.89967999999999</v>
      </c>
      <c r="CR51" s="629">
        <v>118.89967999999999</v>
      </c>
      <c r="CS51" s="629">
        <v>118.89967999999999</v>
      </c>
      <c r="CT51" s="629">
        <v>118.89967999999999</v>
      </c>
      <c r="CU51" s="629">
        <v>118.89967999999999</v>
      </c>
      <c r="CV51" s="629">
        <v>118.89967999999999</v>
      </c>
      <c r="CW51" s="629">
        <v>118.89967999999999</v>
      </c>
      <c r="CX51" s="629">
        <v>118.89967999999999</v>
      </c>
      <c r="CY51" s="630">
        <v>118.89967999999999</v>
      </c>
      <c r="CZ51" s="619">
        <v>0</v>
      </c>
      <c r="DA51" s="620">
        <v>0</v>
      </c>
      <c r="DB51" s="620">
        <v>0</v>
      </c>
      <c r="DC51" s="620">
        <v>0</v>
      </c>
      <c r="DD51" s="620">
        <v>0</v>
      </c>
      <c r="DE51" s="620">
        <v>0</v>
      </c>
      <c r="DF51" s="620">
        <v>0</v>
      </c>
      <c r="DG51" s="620">
        <v>0</v>
      </c>
      <c r="DH51" s="620">
        <v>0</v>
      </c>
      <c r="DI51" s="620">
        <v>0</v>
      </c>
      <c r="DJ51" s="620">
        <v>0</v>
      </c>
      <c r="DK51" s="620">
        <v>0</v>
      </c>
      <c r="DL51" s="620">
        <v>0</v>
      </c>
      <c r="DM51" s="620">
        <v>0</v>
      </c>
      <c r="DN51" s="620">
        <v>0</v>
      </c>
      <c r="DO51" s="620">
        <v>0</v>
      </c>
      <c r="DP51" s="620">
        <v>0</v>
      </c>
      <c r="DQ51" s="620">
        <v>0</v>
      </c>
      <c r="DR51" s="620">
        <v>0</v>
      </c>
      <c r="DS51" s="620">
        <v>0</v>
      </c>
      <c r="DT51" s="620">
        <v>0</v>
      </c>
      <c r="DU51" s="620">
        <v>0</v>
      </c>
      <c r="DV51" s="620">
        <v>0</v>
      </c>
      <c r="DW51" s="621">
        <v>0</v>
      </c>
      <c r="DX51" s="539"/>
    </row>
    <row r="52" spans="2:128" x14ac:dyDescent="0.2">
      <c r="B52" s="644"/>
      <c r="C52" s="645"/>
      <c r="D52" s="646"/>
      <c r="E52" s="646"/>
      <c r="F52" s="646"/>
      <c r="G52" s="646"/>
      <c r="H52" s="646"/>
      <c r="I52" s="647"/>
      <c r="J52" s="647"/>
      <c r="K52" s="647"/>
      <c r="L52" s="647"/>
      <c r="M52" s="647"/>
      <c r="N52" s="647"/>
      <c r="O52" s="647"/>
      <c r="P52" s="647"/>
      <c r="Q52" s="647"/>
      <c r="R52" s="648"/>
      <c r="S52" s="647"/>
      <c r="T52" s="647"/>
      <c r="U52" s="649" t="s">
        <v>499</v>
      </c>
      <c r="V52" s="650" t="s">
        <v>124</v>
      </c>
      <c r="W52" s="643" t="s">
        <v>495</v>
      </c>
      <c r="X52" s="615">
        <v>0</v>
      </c>
      <c r="Y52" s="615">
        <v>0</v>
      </c>
      <c r="Z52" s="615">
        <v>0</v>
      </c>
      <c r="AA52" s="615">
        <v>0</v>
      </c>
      <c r="AB52" s="615">
        <v>0</v>
      </c>
      <c r="AC52" s="615">
        <v>0</v>
      </c>
      <c r="AD52" s="615">
        <v>0</v>
      </c>
      <c r="AE52" s="615">
        <v>0</v>
      </c>
      <c r="AF52" s="615">
        <v>0</v>
      </c>
      <c r="AG52" s="615">
        <v>0</v>
      </c>
      <c r="AH52" s="615">
        <v>0</v>
      </c>
      <c r="AI52" s="615">
        <v>0</v>
      </c>
      <c r="AJ52" s="615">
        <v>0</v>
      </c>
      <c r="AK52" s="615">
        <v>0</v>
      </c>
      <c r="AL52" s="615">
        <v>0</v>
      </c>
      <c r="AM52" s="615">
        <v>0</v>
      </c>
      <c r="AN52" s="615">
        <v>0</v>
      </c>
      <c r="AO52" s="615">
        <v>0</v>
      </c>
      <c r="AP52" s="615">
        <v>0</v>
      </c>
      <c r="AQ52" s="615">
        <v>0</v>
      </c>
      <c r="AR52" s="615">
        <v>0</v>
      </c>
      <c r="AS52" s="615">
        <v>0</v>
      </c>
      <c r="AT52" s="615">
        <v>0</v>
      </c>
      <c r="AU52" s="615">
        <v>0</v>
      </c>
      <c r="AV52" s="615">
        <v>0</v>
      </c>
      <c r="AW52" s="615">
        <v>0</v>
      </c>
      <c r="AX52" s="615">
        <v>0</v>
      </c>
      <c r="AY52" s="615">
        <v>0</v>
      </c>
      <c r="AZ52" s="615">
        <v>0</v>
      </c>
      <c r="BA52" s="615">
        <v>0</v>
      </c>
      <c r="BB52" s="615">
        <v>0</v>
      </c>
      <c r="BC52" s="615">
        <v>0</v>
      </c>
      <c r="BD52" s="615">
        <v>0</v>
      </c>
      <c r="BE52" s="615">
        <v>0</v>
      </c>
      <c r="BF52" s="615">
        <v>0</v>
      </c>
      <c r="BG52" s="615">
        <v>0</v>
      </c>
      <c r="BH52" s="615">
        <v>0</v>
      </c>
      <c r="BI52" s="615">
        <v>0</v>
      </c>
      <c r="BJ52" s="615">
        <v>0</v>
      </c>
      <c r="BK52" s="615">
        <v>0</v>
      </c>
      <c r="BL52" s="615">
        <v>0</v>
      </c>
      <c r="BM52" s="615">
        <v>0</v>
      </c>
      <c r="BN52" s="615">
        <v>0</v>
      </c>
      <c r="BO52" s="615">
        <v>0</v>
      </c>
      <c r="BP52" s="615">
        <v>0</v>
      </c>
      <c r="BQ52" s="615">
        <v>0</v>
      </c>
      <c r="BR52" s="615">
        <v>0</v>
      </c>
      <c r="BS52" s="615">
        <v>0</v>
      </c>
      <c r="BT52" s="615">
        <v>0</v>
      </c>
      <c r="BU52" s="615">
        <v>0</v>
      </c>
      <c r="BV52" s="615">
        <v>0</v>
      </c>
      <c r="BW52" s="615">
        <v>0</v>
      </c>
      <c r="BX52" s="615">
        <v>0</v>
      </c>
      <c r="BY52" s="615">
        <v>0</v>
      </c>
      <c r="BZ52" s="615">
        <v>0</v>
      </c>
      <c r="CA52" s="615">
        <v>0</v>
      </c>
      <c r="CB52" s="615">
        <v>0</v>
      </c>
      <c r="CC52" s="615">
        <v>0</v>
      </c>
      <c r="CD52" s="615">
        <v>0</v>
      </c>
      <c r="CE52" s="629">
        <v>0</v>
      </c>
      <c r="CF52" s="629">
        <v>0</v>
      </c>
      <c r="CG52" s="629">
        <v>0</v>
      </c>
      <c r="CH52" s="629">
        <v>0</v>
      </c>
      <c r="CI52" s="629">
        <v>0</v>
      </c>
      <c r="CJ52" s="629">
        <v>0</v>
      </c>
      <c r="CK52" s="629">
        <v>0</v>
      </c>
      <c r="CL52" s="629">
        <v>0</v>
      </c>
      <c r="CM52" s="629">
        <v>0</v>
      </c>
      <c r="CN52" s="629">
        <v>0</v>
      </c>
      <c r="CO52" s="629">
        <v>0</v>
      </c>
      <c r="CP52" s="629">
        <v>0</v>
      </c>
      <c r="CQ52" s="629">
        <v>0</v>
      </c>
      <c r="CR52" s="629">
        <v>0</v>
      </c>
      <c r="CS52" s="629">
        <v>0</v>
      </c>
      <c r="CT52" s="629">
        <v>0</v>
      </c>
      <c r="CU52" s="629">
        <v>0</v>
      </c>
      <c r="CV52" s="629">
        <v>0</v>
      </c>
      <c r="CW52" s="629">
        <v>0</v>
      </c>
      <c r="CX52" s="629">
        <v>0</v>
      </c>
      <c r="CY52" s="630">
        <v>0</v>
      </c>
      <c r="CZ52" s="619">
        <v>0</v>
      </c>
      <c r="DA52" s="620">
        <v>0</v>
      </c>
      <c r="DB52" s="620">
        <v>0</v>
      </c>
      <c r="DC52" s="620">
        <v>0</v>
      </c>
      <c r="DD52" s="620">
        <v>0</v>
      </c>
      <c r="DE52" s="620">
        <v>0</v>
      </c>
      <c r="DF52" s="620">
        <v>0</v>
      </c>
      <c r="DG52" s="620">
        <v>0</v>
      </c>
      <c r="DH52" s="620">
        <v>0</v>
      </c>
      <c r="DI52" s="620">
        <v>0</v>
      </c>
      <c r="DJ52" s="620">
        <v>0</v>
      </c>
      <c r="DK52" s="620">
        <v>0</v>
      </c>
      <c r="DL52" s="620">
        <v>0</v>
      </c>
      <c r="DM52" s="620">
        <v>0</v>
      </c>
      <c r="DN52" s="620">
        <v>0</v>
      </c>
      <c r="DO52" s="620">
        <v>0</v>
      </c>
      <c r="DP52" s="620">
        <v>0</v>
      </c>
      <c r="DQ52" s="620">
        <v>0</v>
      </c>
      <c r="DR52" s="620">
        <v>0</v>
      </c>
      <c r="DS52" s="620">
        <v>0</v>
      </c>
      <c r="DT52" s="620">
        <v>0</v>
      </c>
      <c r="DU52" s="620">
        <v>0</v>
      </c>
      <c r="DV52" s="620">
        <v>0</v>
      </c>
      <c r="DW52" s="621">
        <v>0</v>
      </c>
      <c r="DX52" s="539"/>
    </row>
    <row r="53" spans="2:128" x14ac:dyDescent="0.2">
      <c r="B53" s="644"/>
      <c r="C53" s="645"/>
      <c r="D53" s="646"/>
      <c r="E53" s="646"/>
      <c r="F53" s="646"/>
      <c r="G53" s="646"/>
      <c r="H53" s="646"/>
      <c r="I53" s="647"/>
      <c r="J53" s="647"/>
      <c r="K53" s="647"/>
      <c r="L53" s="647"/>
      <c r="M53" s="647"/>
      <c r="N53" s="647"/>
      <c r="O53" s="647"/>
      <c r="P53" s="647"/>
      <c r="Q53" s="647"/>
      <c r="R53" s="648"/>
      <c r="S53" s="647"/>
      <c r="T53" s="647"/>
      <c r="U53" s="636" t="s">
        <v>500</v>
      </c>
      <c r="V53" s="637" t="s">
        <v>124</v>
      </c>
      <c r="W53" s="643" t="s">
        <v>495</v>
      </c>
      <c r="X53" s="615">
        <v>0.23800000000000002</v>
      </c>
      <c r="Y53" s="615">
        <v>0.27200000000000002</v>
      </c>
      <c r="Z53" s="615">
        <v>0.34</v>
      </c>
      <c r="AA53" s="615">
        <v>1.36</v>
      </c>
      <c r="AB53" s="615">
        <v>1.19</v>
      </c>
      <c r="AC53" s="615">
        <v>0</v>
      </c>
      <c r="AD53" s="615">
        <v>0</v>
      </c>
      <c r="AE53" s="615">
        <v>0</v>
      </c>
      <c r="AF53" s="615">
        <v>0</v>
      </c>
      <c r="AG53" s="615">
        <v>0</v>
      </c>
      <c r="AH53" s="615">
        <v>0</v>
      </c>
      <c r="AI53" s="615">
        <v>0</v>
      </c>
      <c r="AJ53" s="615">
        <v>0</v>
      </c>
      <c r="AK53" s="615">
        <v>0</v>
      </c>
      <c r="AL53" s="615">
        <v>0</v>
      </c>
      <c r="AM53" s="615">
        <v>0</v>
      </c>
      <c r="AN53" s="615">
        <v>0</v>
      </c>
      <c r="AO53" s="615">
        <v>0</v>
      </c>
      <c r="AP53" s="615">
        <v>0</v>
      </c>
      <c r="AQ53" s="615">
        <v>0</v>
      </c>
      <c r="AR53" s="615">
        <v>8.8530188679245281E-2</v>
      </c>
      <c r="AS53" s="615">
        <v>0.10117735849056604</v>
      </c>
      <c r="AT53" s="615">
        <v>0.12647169811320755</v>
      </c>
      <c r="AU53" s="615">
        <v>0.50588679245283019</v>
      </c>
      <c r="AV53" s="615">
        <v>0.4426509433962264</v>
      </c>
      <c r="AW53" s="615">
        <v>0</v>
      </c>
      <c r="AX53" s="615">
        <v>0</v>
      </c>
      <c r="AY53" s="615">
        <v>0</v>
      </c>
      <c r="AZ53" s="615">
        <v>0</v>
      </c>
      <c r="BA53" s="615">
        <v>0</v>
      </c>
      <c r="BB53" s="615">
        <v>0</v>
      </c>
      <c r="BC53" s="615">
        <v>0</v>
      </c>
      <c r="BD53" s="615">
        <v>0</v>
      </c>
      <c r="BE53" s="615">
        <v>0</v>
      </c>
      <c r="BF53" s="615">
        <v>0</v>
      </c>
      <c r="BG53" s="615">
        <v>0</v>
      </c>
      <c r="BH53" s="615">
        <v>0</v>
      </c>
      <c r="BI53" s="615">
        <v>0</v>
      </c>
      <c r="BJ53" s="615">
        <v>0</v>
      </c>
      <c r="BK53" s="615">
        <v>0</v>
      </c>
      <c r="BL53" s="615">
        <v>8.8530188679245281E-2</v>
      </c>
      <c r="BM53" s="615">
        <v>0.10117735849056604</v>
      </c>
      <c r="BN53" s="615">
        <v>0.12647169811320755</v>
      </c>
      <c r="BO53" s="615">
        <v>0.50588679245283019</v>
      </c>
      <c r="BP53" s="615">
        <v>0.4426509433962264</v>
      </c>
      <c r="BQ53" s="615">
        <v>0</v>
      </c>
      <c r="BR53" s="615">
        <v>0</v>
      </c>
      <c r="BS53" s="615">
        <v>0</v>
      </c>
      <c r="BT53" s="615">
        <v>0</v>
      </c>
      <c r="BU53" s="615">
        <v>0</v>
      </c>
      <c r="BV53" s="615">
        <v>0</v>
      </c>
      <c r="BW53" s="615">
        <v>0</v>
      </c>
      <c r="BX53" s="615">
        <v>0</v>
      </c>
      <c r="BY53" s="615">
        <v>0</v>
      </c>
      <c r="BZ53" s="615">
        <v>0</v>
      </c>
      <c r="CA53" s="615">
        <v>0</v>
      </c>
      <c r="CB53" s="615">
        <v>0</v>
      </c>
      <c r="CC53" s="615">
        <v>0</v>
      </c>
      <c r="CD53" s="615">
        <v>0</v>
      </c>
      <c r="CE53" s="629">
        <v>0</v>
      </c>
      <c r="CF53" s="629">
        <v>0.19594716981132074</v>
      </c>
      <c r="CG53" s="629">
        <v>0.22393962264150946</v>
      </c>
      <c r="CH53" s="629">
        <v>0.2799245283018868</v>
      </c>
      <c r="CI53" s="629">
        <v>1.1196981132075472</v>
      </c>
      <c r="CJ53" s="629">
        <v>0.97973584905660382</v>
      </c>
      <c r="CK53" s="629">
        <v>0</v>
      </c>
      <c r="CL53" s="629">
        <v>0</v>
      </c>
      <c r="CM53" s="629">
        <v>0</v>
      </c>
      <c r="CN53" s="629">
        <v>0</v>
      </c>
      <c r="CO53" s="629">
        <v>0</v>
      </c>
      <c r="CP53" s="629">
        <v>0</v>
      </c>
      <c r="CQ53" s="629">
        <v>0</v>
      </c>
      <c r="CR53" s="629">
        <v>0</v>
      </c>
      <c r="CS53" s="629">
        <v>0</v>
      </c>
      <c r="CT53" s="629">
        <v>0</v>
      </c>
      <c r="CU53" s="629">
        <v>0</v>
      </c>
      <c r="CV53" s="629">
        <v>0</v>
      </c>
      <c r="CW53" s="629">
        <v>0</v>
      </c>
      <c r="CX53" s="629">
        <v>0</v>
      </c>
      <c r="CY53" s="630">
        <v>0</v>
      </c>
      <c r="CZ53" s="619">
        <v>0</v>
      </c>
      <c r="DA53" s="620">
        <v>0</v>
      </c>
      <c r="DB53" s="620">
        <v>0</v>
      </c>
      <c r="DC53" s="620">
        <v>0</v>
      </c>
      <c r="DD53" s="620">
        <v>0</v>
      </c>
      <c r="DE53" s="620">
        <v>0</v>
      </c>
      <c r="DF53" s="620">
        <v>0</v>
      </c>
      <c r="DG53" s="620">
        <v>0</v>
      </c>
      <c r="DH53" s="620">
        <v>0</v>
      </c>
      <c r="DI53" s="620">
        <v>0</v>
      </c>
      <c r="DJ53" s="620">
        <v>0</v>
      </c>
      <c r="DK53" s="620">
        <v>0</v>
      </c>
      <c r="DL53" s="620">
        <v>0</v>
      </c>
      <c r="DM53" s="620">
        <v>0</v>
      </c>
      <c r="DN53" s="620">
        <v>0</v>
      </c>
      <c r="DO53" s="620">
        <v>0</v>
      </c>
      <c r="DP53" s="620">
        <v>0</v>
      </c>
      <c r="DQ53" s="620">
        <v>0</v>
      </c>
      <c r="DR53" s="620">
        <v>0</v>
      </c>
      <c r="DS53" s="620">
        <v>0</v>
      </c>
      <c r="DT53" s="620">
        <v>0</v>
      </c>
      <c r="DU53" s="620">
        <v>0</v>
      </c>
      <c r="DV53" s="620">
        <v>0</v>
      </c>
      <c r="DW53" s="621">
        <v>0</v>
      </c>
      <c r="DX53" s="539"/>
    </row>
    <row r="54" spans="2:128" x14ac:dyDescent="0.2">
      <c r="B54" s="651"/>
      <c r="C54" s="645"/>
      <c r="D54" s="646"/>
      <c r="E54" s="646"/>
      <c r="F54" s="646"/>
      <c r="G54" s="646"/>
      <c r="H54" s="646"/>
      <c r="I54" s="647"/>
      <c r="J54" s="647"/>
      <c r="K54" s="647"/>
      <c r="L54" s="647"/>
      <c r="M54" s="647"/>
      <c r="N54" s="647"/>
      <c r="O54" s="647"/>
      <c r="P54" s="647"/>
      <c r="Q54" s="647"/>
      <c r="R54" s="648"/>
      <c r="S54" s="647"/>
      <c r="T54" s="647"/>
      <c r="U54" s="636" t="s">
        <v>501</v>
      </c>
      <c r="V54" s="637" t="s">
        <v>124</v>
      </c>
      <c r="W54" s="643" t="s">
        <v>495</v>
      </c>
      <c r="X54" s="615">
        <v>0</v>
      </c>
      <c r="Y54" s="615">
        <v>0</v>
      </c>
      <c r="Z54" s="615">
        <v>0</v>
      </c>
      <c r="AA54" s="615">
        <v>0</v>
      </c>
      <c r="AB54" s="615">
        <v>0</v>
      </c>
      <c r="AC54" s="615">
        <v>0.51</v>
      </c>
      <c r="AD54" s="615">
        <v>0.51</v>
      </c>
      <c r="AE54" s="615">
        <v>0.51</v>
      </c>
      <c r="AF54" s="615">
        <v>0.51</v>
      </c>
      <c r="AG54" s="615">
        <v>0.51</v>
      </c>
      <c r="AH54" s="615">
        <v>0.51</v>
      </c>
      <c r="AI54" s="615">
        <v>0.51</v>
      </c>
      <c r="AJ54" s="615">
        <v>0.51</v>
      </c>
      <c r="AK54" s="615">
        <v>0.51</v>
      </c>
      <c r="AL54" s="615">
        <v>0.51</v>
      </c>
      <c r="AM54" s="615">
        <v>0.51</v>
      </c>
      <c r="AN54" s="615">
        <v>0.51</v>
      </c>
      <c r="AO54" s="615">
        <v>0.51</v>
      </c>
      <c r="AP54" s="615">
        <v>0.51</v>
      </c>
      <c r="AQ54" s="615">
        <v>0.51</v>
      </c>
      <c r="AR54" s="615">
        <v>0.51</v>
      </c>
      <c r="AS54" s="615">
        <v>0.51</v>
      </c>
      <c r="AT54" s="615">
        <v>0.51</v>
      </c>
      <c r="AU54" s="615">
        <v>0.51</v>
      </c>
      <c r="AV54" s="615">
        <v>0.51</v>
      </c>
      <c r="AW54" s="615">
        <v>0.51</v>
      </c>
      <c r="AX54" s="615">
        <v>0.51</v>
      </c>
      <c r="AY54" s="615">
        <v>0.51</v>
      </c>
      <c r="AZ54" s="615">
        <v>0.51</v>
      </c>
      <c r="BA54" s="615">
        <v>0.51</v>
      </c>
      <c r="BB54" s="615">
        <v>0.51</v>
      </c>
      <c r="BC54" s="615">
        <v>0.51</v>
      </c>
      <c r="BD54" s="615">
        <v>0.51</v>
      </c>
      <c r="BE54" s="615">
        <v>0.51</v>
      </c>
      <c r="BF54" s="615">
        <v>0.51</v>
      </c>
      <c r="BG54" s="615">
        <v>0.51</v>
      </c>
      <c r="BH54" s="615">
        <v>0.51</v>
      </c>
      <c r="BI54" s="615">
        <v>0.51</v>
      </c>
      <c r="BJ54" s="615">
        <v>0.51</v>
      </c>
      <c r="BK54" s="615">
        <v>0.51</v>
      </c>
      <c r="BL54" s="615">
        <v>0.51</v>
      </c>
      <c r="BM54" s="615">
        <v>0.51</v>
      </c>
      <c r="BN54" s="615">
        <v>0.51</v>
      </c>
      <c r="BO54" s="615">
        <v>0.51</v>
      </c>
      <c r="BP54" s="615">
        <v>0.51</v>
      </c>
      <c r="BQ54" s="615">
        <v>0.51</v>
      </c>
      <c r="BR54" s="615">
        <v>0.51</v>
      </c>
      <c r="BS54" s="615">
        <v>0.51</v>
      </c>
      <c r="BT54" s="615">
        <v>0.51</v>
      </c>
      <c r="BU54" s="615">
        <v>0.51</v>
      </c>
      <c r="BV54" s="615">
        <v>0.51</v>
      </c>
      <c r="BW54" s="615">
        <v>0.51</v>
      </c>
      <c r="BX54" s="615">
        <v>0.51</v>
      </c>
      <c r="BY54" s="615">
        <v>0.51</v>
      </c>
      <c r="BZ54" s="615">
        <v>0.51</v>
      </c>
      <c r="CA54" s="615">
        <v>0.51</v>
      </c>
      <c r="CB54" s="615">
        <v>0.51</v>
      </c>
      <c r="CC54" s="615">
        <v>0.51</v>
      </c>
      <c r="CD54" s="615">
        <v>0.51</v>
      </c>
      <c r="CE54" s="629">
        <v>0.51</v>
      </c>
      <c r="CF54" s="629">
        <v>0.51</v>
      </c>
      <c r="CG54" s="629">
        <v>0.51</v>
      </c>
      <c r="CH54" s="629">
        <v>0.51</v>
      </c>
      <c r="CI54" s="629">
        <v>0.51</v>
      </c>
      <c r="CJ54" s="629">
        <v>0.51</v>
      </c>
      <c r="CK54" s="629">
        <v>0.51</v>
      </c>
      <c r="CL54" s="629">
        <v>0.51</v>
      </c>
      <c r="CM54" s="629">
        <v>0.51</v>
      </c>
      <c r="CN54" s="629">
        <v>0.51</v>
      </c>
      <c r="CO54" s="629">
        <v>0.51</v>
      </c>
      <c r="CP54" s="629">
        <v>0.51</v>
      </c>
      <c r="CQ54" s="629">
        <v>0.51</v>
      </c>
      <c r="CR54" s="629">
        <v>0.51</v>
      </c>
      <c r="CS54" s="629">
        <v>0.51</v>
      </c>
      <c r="CT54" s="629">
        <v>0.51</v>
      </c>
      <c r="CU54" s="629">
        <v>0.51</v>
      </c>
      <c r="CV54" s="629">
        <v>0.51</v>
      </c>
      <c r="CW54" s="629">
        <v>0.51</v>
      </c>
      <c r="CX54" s="629">
        <v>0.51</v>
      </c>
      <c r="CY54" s="630">
        <v>0.51</v>
      </c>
      <c r="CZ54" s="619">
        <v>0</v>
      </c>
      <c r="DA54" s="620">
        <v>0</v>
      </c>
      <c r="DB54" s="620">
        <v>0</v>
      </c>
      <c r="DC54" s="620">
        <v>0</v>
      </c>
      <c r="DD54" s="620">
        <v>0</v>
      </c>
      <c r="DE54" s="620">
        <v>0</v>
      </c>
      <c r="DF54" s="620">
        <v>0</v>
      </c>
      <c r="DG54" s="620">
        <v>0</v>
      </c>
      <c r="DH54" s="620">
        <v>0</v>
      </c>
      <c r="DI54" s="620">
        <v>0</v>
      </c>
      <c r="DJ54" s="620">
        <v>0</v>
      </c>
      <c r="DK54" s="620">
        <v>0</v>
      </c>
      <c r="DL54" s="620">
        <v>0</v>
      </c>
      <c r="DM54" s="620">
        <v>0</v>
      </c>
      <c r="DN54" s="620">
        <v>0</v>
      </c>
      <c r="DO54" s="620">
        <v>0</v>
      </c>
      <c r="DP54" s="620">
        <v>0</v>
      </c>
      <c r="DQ54" s="620">
        <v>0</v>
      </c>
      <c r="DR54" s="620">
        <v>0</v>
      </c>
      <c r="DS54" s="620">
        <v>0</v>
      </c>
      <c r="DT54" s="620">
        <v>0</v>
      </c>
      <c r="DU54" s="620">
        <v>0</v>
      </c>
      <c r="DV54" s="620">
        <v>0</v>
      </c>
      <c r="DW54" s="621">
        <v>0</v>
      </c>
      <c r="DX54" s="539"/>
    </row>
    <row r="55" spans="2:128" x14ac:dyDescent="0.2">
      <c r="B55" s="651"/>
      <c r="C55" s="645"/>
      <c r="D55" s="646"/>
      <c r="E55" s="646"/>
      <c r="F55" s="646"/>
      <c r="G55" s="646"/>
      <c r="H55" s="646"/>
      <c r="I55" s="647"/>
      <c r="J55" s="647"/>
      <c r="K55" s="647"/>
      <c r="L55" s="647"/>
      <c r="M55" s="647"/>
      <c r="N55" s="647"/>
      <c r="O55" s="647"/>
      <c r="P55" s="647"/>
      <c r="Q55" s="647"/>
      <c r="R55" s="648"/>
      <c r="S55" s="647"/>
      <c r="T55" s="647"/>
      <c r="U55" s="636" t="s">
        <v>502</v>
      </c>
      <c r="V55" s="637" t="s">
        <v>124</v>
      </c>
      <c r="W55" s="643" t="s">
        <v>495</v>
      </c>
      <c r="X55" s="615">
        <v>1.9796560000000001</v>
      </c>
      <c r="Y55" s="615">
        <v>2.262464</v>
      </c>
      <c r="Z55" s="615">
        <v>2.8280799999999999</v>
      </c>
      <c r="AA55" s="615">
        <v>11.31232</v>
      </c>
      <c r="AB55" s="615">
        <v>9.898279999999998</v>
      </c>
      <c r="AC55" s="615">
        <v>0</v>
      </c>
      <c r="AD55" s="615">
        <v>0</v>
      </c>
      <c r="AE55" s="615">
        <v>0</v>
      </c>
      <c r="AF55" s="615">
        <v>0</v>
      </c>
      <c r="AG55" s="615">
        <v>0</v>
      </c>
      <c r="AH55" s="615">
        <v>0</v>
      </c>
      <c r="AI55" s="615">
        <v>0</v>
      </c>
      <c r="AJ55" s="615">
        <v>0</v>
      </c>
      <c r="AK55" s="615">
        <v>0</v>
      </c>
      <c r="AL55" s="615">
        <v>0</v>
      </c>
      <c r="AM55" s="615">
        <v>0</v>
      </c>
      <c r="AN55" s="615">
        <v>0</v>
      </c>
      <c r="AO55" s="615">
        <v>0</v>
      </c>
      <c r="AP55" s="615">
        <v>0</v>
      </c>
      <c r="AQ55" s="615">
        <v>0</v>
      </c>
      <c r="AR55" s="615">
        <v>0.73638369411764715</v>
      </c>
      <c r="AS55" s="615">
        <v>0.84158136470588241</v>
      </c>
      <c r="AT55" s="615">
        <v>1.0519767058823528</v>
      </c>
      <c r="AU55" s="615">
        <v>4.2079068235294113</v>
      </c>
      <c r="AV55" s="615">
        <v>3.6819184705882355</v>
      </c>
      <c r="AW55" s="615">
        <v>0</v>
      </c>
      <c r="AX55" s="615">
        <v>0</v>
      </c>
      <c r="AY55" s="615">
        <v>0</v>
      </c>
      <c r="AZ55" s="615">
        <v>0</v>
      </c>
      <c r="BA55" s="615">
        <v>0</v>
      </c>
      <c r="BB55" s="615">
        <v>0</v>
      </c>
      <c r="BC55" s="615">
        <v>0</v>
      </c>
      <c r="BD55" s="615">
        <v>0</v>
      </c>
      <c r="BE55" s="615">
        <v>0</v>
      </c>
      <c r="BF55" s="615">
        <v>0</v>
      </c>
      <c r="BG55" s="615">
        <v>0</v>
      </c>
      <c r="BH55" s="615">
        <v>0</v>
      </c>
      <c r="BI55" s="615">
        <v>0</v>
      </c>
      <c r="BJ55" s="615">
        <v>0</v>
      </c>
      <c r="BK55" s="615">
        <v>0</v>
      </c>
      <c r="BL55" s="615">
        <v>0.73638369411764715</v>
      </c>
      <c r="BM55" s="615">
        <v>0.84158136470588241</v>
      </c>
      <c r="BN55" s="615">
        <v>1.0519767058823528</v>
      </c>
      <c r="BO55" s="615">
        <v>4.2079068235294113</v>
      </c>
      <c r="BP55" s="615">
        <v>3.6819184705882355</v>
      </c>
      <c r="BQ55" s="615">
        <v>0</v>
      </c>
      <c r="BR55" s="615">
        <v>0</v>
      </c>
      <c r="BS55" s="615">
        <v>0</v>
      </c>
      <c r="BT55" s="615">
        <v>0</v>
      </c>
      <c r="BU55" s="615">
        <v>0</v>
      </c>
      <c r="BV55" s="615">
        <v>0</v>
      </c>
      <c r="BW55" s="615">
        <v>0</v>
      </c>
      <c r="BX55" s="615">
        <v>0</v>
      </c>
      <c r="BY55" s="615">
        <v>0</v>
      </c>
      <c r="BZ55" s="615">
        <v>0</v>
      </c>
      <c r="CA55" s="615">
        <v>0</v>
      </c>
      <c r="CB55" s="615">
        <v>0</v>
      </c>
      <c r="CC55" s="615">
        <v>0</v>
      </c>
      <c r="CD55" s="615">
        <v>0</v>
      </c>
      <c r="CE55" s="629">
        <v>0</v>
      </c>
      <c r="CF55" s="629">
        <v>1.6298655058823528</v>
      </c>
      <c r="CG55" s="629">
        <v>1.8627034352941179</v>
      </c>
      <c r="CH55" s="629">
        <v>2.3283792941176471</v>
      </c>
      <c r="CI55" s="629">
        <v>9.3135171764705884</v>
      </c>
      <c r="CJ55" s="629">
        <v>8.1493275294117655</v>
      </c>
      <c r="CK55" s="629">
        <v>0</v>
      </c>
      <c r="CL55" s="629">
        <v>0</v>
      </c>
      <c r="CM55" s="629">
        <v>0</v>
      </c>
      <c r="CN55" s="629">
        <v>0</v>
      </c>
      <c r="CO55" s="629">
        <v>0</v>
      </c>
      <c r="CP55" s="629">
        <v>0</v>
      </c>
      <c r="CQ55" s="629">
        <v>0</v>
      </c>
      <c r="CR55" s="629">
        <v>0</v>
      </c>
      <c r="CS55" s="629">
        <v>0</v>
      </c>
      <c r="CT55" s="629">
        <v>0</v>
      </c>
      <c r="CU55" s="629">
        <v>0</v>
      </c>
      <c r="CV55" s="629">
        <v>0</v>
      </c>
      <c r="CW55" s="629">
        <v>0</v>
      </c>
      <c r="CX55" s="629">
        <v>0</v>
      </c>
      <c r="CY55" s="630">
        <v>0</v>
      </c>
      <c r="CZ55" s="619">
        <v>0</v>
      </c>
      <c r="DA55" s="620">
        <v>0</v>
      </c>
      <c r="DB55" s="620">
        <v>0</v>
      </c>
      <c r="DC55" s="620">
        <v>0</v>
      </c>
      <c r="DD55" s="620">
        <v>0</v>
      </c>
      <c r="DE55" s="620">
        <v>0</v>
      </c>
      <c r="DF55" s="620">
        <v>0</v>
      </c>
      <c r="DG55" s="620">
        <v>0</v>
      </c>
      <c r="DH55" s="620">
        <v>0</v>
      </c>
      <c r="DI55" s="620">
        <v>0</v>
      </c>
      <c r="DJ55" s="620">
        <v>0</v>
      </c>
      <c r="DK55" s="620">
        <v>0</v>
      </c>
      <c r="DL55" s="620">
        <v>0</v>
      </c>
      <c r="DM55" s="620">
        <v>0</v>
      </c>
      <c r="DN55" s="620">
        <v>0</v>
      </c>
      <c r="DO55" s="620">
        <v>0</v>
      </c>
      <c r="DP55" s="620">
        <v>0</v>
      </c>
      <c r="DQ55" s="620">
        <v>0</v>
      </c>
      <c r="DR55" s="620">
        <v>0</v>
      </c>
      <c r="DS55" s="620">
        <v>0</v>
      </c>
      <c r="DT55" s="620">
        <v>0</v>
      </c>
      <c r="DU55" s="620">
        <v>0</v>
      </c>
      <c r="DV55" s="620">
        <v>0</v>
      </c>
      <c r="DW55" s="621">
        <v>0</v>
      </c>
      <c r="DX55" s="539"/>
    </row>
    <row r="56" spans="2:128" x14ac:dyDescent="0.2">
      <c r="B56" s="651"/>
      <c r="C56" s="645"/>
      <c r="D56" s="646"/>
      <c r="E56" s="646"/>
      <c r="F56" s="646"/>
      <c r="G56" s="646"/>
      <c r="H56" s="646"/>
      <c r="I56" s="647"/>
      <c r="J56" s="647"/>
      <c r="K56" s="647"/>
      <c r="L56" s="647"/>
      <c r="M56" s="647"/>
      <c r="N56" s="647"/>
      <c r="O56" s="647"/>
      <c r="P56" s="647"/>
      <c r="Q56" s="647"/>
      <c r="R56" s="648"/>
      <c r="S56" s="647"/>
      <c r="T56" s="647"/>
      <c r="U56" s="636" t="s">
        <v>503</v>
      </c>
      <c r="V56" s="637" t="s">
        <v>124</v>
      </c>
      <c r="W56" s="643" t="s">
        <v>495</v>
      </c>
      <c r="X56" s="615">
        <v>0</v>
      </c>
      <c r="Y56" s="615">
        <v>0</v>
      </c>
      <c r="Z56" s="615">
        <v>0</v>
      </c>
      <c r="AA56" s="615">
        <v>0</v>
      </c>
      <c r="AB56" s="615">
        <v>0</v>
      </c>
      <c r="AC56" s="615">
        <v>16.166172098563457</v>
      </c>
      <c r="AD56" s="615">
        <v>14.975817923051714</v>
      </c>
      <c r="AE56" s="615">
        <v>14.233910329872714</v>
      </c>
      <c r="AF56" s="615">
        <v>13.98111838450005</v>
      </c>
      <c r="AG56" s="615">
        <v>13.028325675141147</v>
      </c>
      <c r="AH56" s="615">
        <v>12.298644469937269</v>
      </c>
      <c r="AI56" s="615">
        <v>11.568963264733389</v>
      </c>
      <c r="AJ56" s="615">
        <v>10.839282059529513</v>
      </c>
      <c r="AK56" s="615">
        <v>10.109600854325635</v>
      </c>
      <c r="AL56" s="615">
        <v>9.3799196491217547</v>
      </c>
      <c r="AM56" s="615">
        <v>8.6502384439178783</v>
      </c>
      <c r="AN56" s="615">
        <v>7.9205572387139966</v>
      </c>
      <c r="AO56" s="615">
        <v>7.1908760335101185</v>
      </c>
      <c r="AP56" s="615">
        <v>6.461194828306243</v>
      </c>
      <c r="AQ56" s="615">
        <v>5.731513623102364</v>
      </c>
      <c r="AR56" s="615">
        <v>5.0018324178984859</v>
      </c>
      <c r="AS56" s="615">
        <v>4.2721512126946077</v>
      </c>
      <c r="AT56" s="615">
        <v>3.5424700074907305</v>
      </c>
      <c r="AU56" s="615">
        <v>2.8127888022868524</v>
      </c>
      <c r="AV56" s="615">
        <v>2.0831075970829747</v>
      </c>
      <c r="AW56" s="615">
        <v>2.0831075970829747</v>
      </c>
      <c r="AX56" s="615">
        <v>2.0831075970829747</v>
      </c>
      <c r="AY56" s="615">
        <v>2.0831075970829747</v>
      </c>
      <c r="AZ56" s="615">
        <v>2.0831075970829747</v>
      </c>
      <c r="BA56" s="615">
        <v>2.0831075970829747</v>
      </c>
      <c r="BB56" s="615">
        <v>2.0831075970829747</v>
      </c>
      <c r="BC56" s="615">
        <v>2.0831075970829747</v>
      </c>
      <c r="BD56" s="615">
        <v>2.0831075970829747</v>
      </c>
      <c r="BE56" s="615">
        <v>2.0831075970829747</v>
      </c>
      <c r="BF56" s="615">
        <v>2.0831075970829747</v>
      </c>
      <c r="BG56" s="615">
        <v>2.0831075970829747</v>
      </c>
      <c r="BH56" s="615">
        <v>2.0831075970829747</v>
      </c>
      <c r="BI56" s="615">
        <v>2.0831075970829747</v>
      </c>
      <c r="BJ56" s="615">
        <v>2.0831075970829747</v>
      </c>
      <c r="BK56" s="615">
        <v>2.0831075970829747</v>
      </c>
      <c r="BL56" s="615">
        <v>2.0831075970829747</v>
      </c>
      <c r="BM56" s="615">
        <v>2.0831075970829747</v>
      </c>
      <c r="BN56" s="615">
        <v>2.0831075970829747</v>
      </c>
      <c r="BO56" s="615">
        <v>2.0831075970829747</v>
      </c>
      <c r="BP56" s="615">
        <v>2.0831075970829747</v>
      </c>
      <c r="BQ56" s="615">
        <v>2.0831075970829747</v>
      </c>
      <c r="BR56" s="615">
        <v>2.0831075970829747</v>
      </c>
      <c r="BS56" s="615">
        <v>2.0831075970829747</v>
      </c>
      <c r="BT56" s="615">
        <v>2.0831075970829747</v>
      </c>
      <c r="BU56" s="615">
        <v>2.0831075970829747</v>
      </c>
      <c r="BV56" s="615">
        <v>2.0831075970829747</v>
      </c>
      <c r="BW56" s="615">
        <v>2.0831075970829747</v>
      </c>
      <c r="BX56" s="615">
        <v>2.0831075970829747</v>
      </c>
      <c r="BY56" s="615">
        <v>2.0831075970829747</v>
      </c>
      <c r="BZ56" s="615">
        <v>2.0831075970829747</v>
      </c>
      <c r="CA56" s="615">
        <v>2.0831075970829747</v>
      </c>
      <c r="CB56" s="615">
        <v>2.0831075970829747</v>
      </c>
      <c r="CC56" s="615">
        <v>2.0831075970829747</v>
      </c>
      <c r="CD56" s="615">
        <v>2.0831075970829747</v>
      </c>
      <c r="CE56" s="629">
        <v>2.0831075970829747</v>
      </c>
      <c r="CF56" s="629">
        <v>2.0831075970829747</v>
      </c>
      <c r="CG56" s="629">
        <v>2.0831075970829747</v>
      </c>
      <c r="CH56" s="629">
        <v>2.0831075970829747</v>
      </c>
      <c r="CI56" s="629">
        <v>2.0831075970829747</v>
      </c>
      <c r="CJ56" s="629">
        <v>2.0831075970829747</v>
      </c>
      <c r="CK56" s="629">
        <v>2.0831075970829747</v>
      </c>
      <c r="CL56" s="629">
        <v>2.0831075970829747</v>
      </c>
      <c r="CM56" s="629">
        <v>2.0831075970829747</v>
      </c>
      <c r="CN56" s="629">
        <v>2.0831075970829747</v>
      </c>
      <c r="CO56" s="629">
        <v>2.0831075970829747</v>
      </c>
      <c r="CP56" s="629">
        <v>2.0831075970829747</v>
      </c>
      <c r="CQ56" s="629">
        <v>2.0831075970829747</v>
      </c>
      <c r="CR56" s="629">
        <v>2.0831075970829747</v>
      </c>
      <c r="CS56" s="629">
        <v>2.0831075970829747</v>
      </c>
      <c r="CT56" s="629">
        <v>2.0831075970829747</v>
      </c>
      <c r="CU56" s="629">
        <v>2.0831075970829747</v>
      </c>
      <c r="CV56" s="629">
        <v>2.0831075970829747</v>
      </c>
      <c r="CW56" s="629">
        <v>2.0831075970829747</v>
      </c>
      <c r="CX56" s="629">
        <v>2.0831075970829747</v>
      </c>
      <c r="CY56" s="630">
        <v>2.0831075970829747</v>
      </c>
      <c r="CZ56" s="619">
        <v>0</v>
      </c>
      <c r="DA56" s="620">
        <v>0</v>
      </c>
      <c r="DB56" s="620">
        <v>0</v>
      </c>
      <c r="DC56" s="620">
        <v>0</v>
      </c>
      <c r="DD56" s="620">
        <v>0</v>
      </c>
      <c r="DE56" s="620">
        <v>0</v>
      </c>
      <c r="DF56" s="620">
        <v>0</v>
      </c>
      <c r="DG56" s="620">
        <v>0</v>
      </c>
      <c r="DH56" s="620">
        <v>0</v>
      </c>
      <c r="DI56" s="620">
        <v>0</v>
      </c>
      <c r="DJ56" s="620">
        <v>0</v>
      </c>
      <c r="DK56" s="620">
        <v>0</v>
      </c>
      <c r="DL56" s="620">
        <v>0</v>
      </c>
      <c r="DM56" s="620">
        <v>0</v>
      </c>
      <c r="DN56" s="620">
        <v>0</v>
      </c>
      <c r="DO56" s="620">
        <v>0</v>
      </c>
      <c r="DP56" s="620">
        <v>0</v>
      </c>
      <c r="DQ56" s="620">
        <v>0</v>
      </c>
      <c r="DR56" s="620">
        <v>0</v>
      </c>
      <c r="DS56" s="620">
        <v>0</v>
      </c>
      <c r="DT56" s="620">
        <v>0</v>
      </c>
      <c r="DU56" s="620">
        <v>0</v>
      </c>
      <c r="DV56" s="620">
        <v>0</v>
      </c>
      <c r="DW56" s="621">
        <v>0</v>
      </c>
      <c r="DX56" s="539"/>
    </row>
    <row r="57" spans="2:128" x14ac:dyDescent="0.2">
      <c r="B57" s="651"/>
      <c r="C57" s="645"/>
      <c r="D57" s="646"/>
      <c r="E57" s="646"/>
      <c r="F57" s="646"/>
      <c r="G57" s="646"/>
      <c r="H57" s="646"/>
      <c r="I57" s="647"/>
      <c r="J57" s="647"/>
      <c r="K57" s="647"/>
      <c r="L57" s="647"/>
      <c r="M57" s="647"/>
      <c r="N57" s="647"/>
      <c r="O57" s="647"/>
      <c r="P57" s="647"/>
      <c r="Q57" s="647"/>
      <c r="R57" s="648"/>
      <c r="S57" s="647"/>
      <c r="T57" s="647"/>
      <c r="U57" s="652" t="s">
        <v>504</v>
      </c>
      <c r="V57" s="637" t="s">
        <v>124</v>
      </c>
      <c r="W57" s="643" t="s">
        <v>495</v>
      </c>
      <c r="X57" s="615">
        <v>0</v>
      </c>
      <c r="Y57" s="615">
        <v>0</v>
      </c>
      <c r="Z57" s="615">
        <v>0</v>
      </c>
      <c r="AA57" s="615">
        <v>0</v>
      </c>
      <c r="AB57" s="615">
        <v>0</v>
      </c>
      <c r="AC57" s="615">
        <v>0</v>
      </c>
      <c r="AD57" s="615">
        <v>0</v>
      </c>
      <c r="AE57" s="615">
        <v>0</v>
      </c>
      <c r="AF57" s="615">
        <v>0</v>
      </c>
      <c r="AG57" s="615">
        <v>0</v>
      </c>
      <c r="AH57" s="615">
        <v>0</v>
      </c>
      <c r="AI57" s="615">
        <v>0</v>
      </c>
      <c r="AJ57" s="615">
        <v>0</v>
      </c>
      <c r="AK57" s="615">
        <v>0</v>
      </c>
      <c r="AL57" s="615">
        <v>0</v>
      </c>
      <c r="AM57" s="615">
        <v>0</v>
      </c>
      <c r="AN57" s="615">
        <v>0</v>
      </c>
      <c r="AO57" s="615">
        <v>0</v>
      </c>
      <c r="AP57" s="615">
        <v>0</v>
      </c>
      <c r="AQ57" s="615">
        <v>0</v>
      </c>
      <c r="AR57" s="615">
        <v>0</v>
      </c>
      <c r="AS57" s="615">
        <v>0</v>
      </c>
      <c r="AT57" s="615">
        <v>0</v>
      </c>
      <c r="AU57" s="615">
        <v>0</v>
      </c>
      <c r="AV57" s="615">
        <v>0</v>
      </c>
      <c r="AW57" s="615">
        <v>0</v>
      </c>
      <c r="AX57" s="615">
        <v>0</v>
      </c>
      <c r="AY57" s="615">
        <v>0</v>
      </c>
      <c r="AZ57" s="615">
        <v>0</v>
      </c>
      <c r="BA57" s="615">
        <v>0</v>
      </c>
      <c r="BB57" s="615">
        <v>0</v>
      </c>
      <c r="BC57" s="615">
        <v>0</v>
      </c>
      <c r="BD57" s="615">
        <v>0</v>
      </c>
      <c r="BE57" s="615">
        <v>0</v>
      </c>
      <c r="BF57" s="615">
        <v>0</v>
      </c>
      <c r="BG57" s="615">
        <v>0</v>
      </c>
      <c r="BH57" s="615">
        <v>0</v>
      </c>
      <c r="BI57" s="615">
        <v>0</v>
      </c>
      <c r="BJ57" s="615">
        <v>0</v>
      </c>
      <c r="BK57" s="615">
        <v>0</v>
      </c>
      <c r="BL57" s="615">
        <v>0</v>
      </c>
      <c r="BM57" s="615">
        <v>0</v>
      </c>
      <c r="BN57" s="615">
        <v>0</v>
      </c>
      <c r="BO57" s="615">
        <v>0</v>
      </c>
      <c r="BP57" s="615">
        <v>0</v>
      </c>
      <c r="BQ57" s="615">
        <v>0</v>
      </c>
      <c r="BR57" s="615">
        <v>0</v>
      </c>
      <c r="BS57" s="615">
        <v>0</v>
      </c>
      <c r="BT57" s="615">
        <v>0</v>
      </c>
      <c r="BU57" s="615">
        <v>0</v>
      </c>
      <c r="BV57" s="615">
        <v>0</v>
      </c>
      <c r="BW57" s="615">
        <v>0</v>
      </c>
      <c r="BX57" s="615">
        <v>0</v>
      </c>
      <c r="BY57" s="615">
        <v>0</v>
      </c>
      <c r="BZ57" s="615">
        <v>0</v>
      </c>
      <c r="CA57" s="615">
        <v>0</v>
      </c>
      <c r="CB57" s="615">
        <v>0</v>
      </c>
      <c r="CC57" s="615">
        <v>0</v>
      </c>
      <c r="CD57" s="615">
        <v>0</v>
      </c>
      <c r="CE57" s="615">
        <v>0</v>
      </c>
      <c r="CF57" s="615">
        <v>0</v>
      </c>
      <c r="CG57" s="615">
        <v>0</v>
      </c>
      <c r="CH57" s="615">
        <v>0</v>
      </c>
      <c r="CI57" s="615">
        <v>0</v>
      </c>
      <c r="CJ57" s="615">
        <v>0</v>
      </c>
      <c r="CK57" s="615">
        <v>0</v>
      </c>
      <c r="CL57" s="615">
        <v>0</v>
      </c>
      <c r="CM57" s="615">
        <v>0</v>
      </c>
      <c r="CN57" s="615">
        <v>0</v>
      </c>
      <c r="CO57" s="615">
        <v>0</v>
      </c>
      <c r="CP57" s="615">
        <v>0</v>
      </c>
      <c r="CQ57" s="615">
        <v>0</v>
      </c>
      <c r="CR57" s="615">
        <v>0</v>
      </c>
      <c r="CS57" s="615">
        <v>0</v>
      </c>
      <c r="CT57" s="615">
        <v>0</v>
      </c>
      <c r="CU57" s="615">
        <v>0</v>
      </c>
      <c r="CV57" s="615">
        <v>0</v>
      </c>
      <c r="CW57" s="615">
        <v>0</v>
      </c>
      <c r="CX57" s="615">
        <v>0</v>
      </c>
      <c r="CY57" s="615">
        <v>0</v>
      </c>
      <c r="CZ57" s="619">
        <v>0</v>
      </c>
      <c r="DA57" s="620">
        <v>0</v>
      </c>
      <c r="DB57" s="620">
        <v>0</v>
      </c>
      <c r="DC57" s="620">
        <v>0</v>
      </c>
      <c r="DD57" s="620">
        <v>0</v>
      </c>
      <c r="DE57" s="620">
        <v>0</v>
      </c>
      <c r="DF57" s="620">
        <v>0</v>
      </c>
      <c r="DG57" s="620">
        <v>0</v>
      </c>
      <c r="DH57" s="620">
        <v>0</v>
      </c>
      <c r="DI57" s="620">
        <v>0</v>
      </c>
      <c r="DJ57" s="620">
        <v>0</v>
      </c>
      <c r="DK57" s="620">
        <v>0</v>
      </c>
      <c r="DL57" s="620">
        <v>0</v>
      </c>
      <c r="DM57" s="620">
        <v>0</v>
      </c>
      <c r="DN57" s="620">
        <v>0</v>
      </c>
      <c r="DO57" s="620">
        <v>0</v>
      </c>
      <c r="DP57" s="620">
        <v>0</v>
      </c>
      <c r="DQ57" s="620">
        <v>0</v>
      </c>
      <c r="DR57" s="620">
        <v>0</v>
      </c>
      <c r="DS57" s="620">
        <v>0</v>
      </c>
      <c r="DT57" s="620">
        <v>0</v>
      </c>
      <c r="DU57" s="620">
        <v>0</v>
      </c>
      <c r="DV57" s="620">
        <v>0</v>
      </c>
      <c r="DW57" s="621">
        <v>0</v>
      </c>
      <c r="DX57" s="539"/>
    </row>
    <row r="58" spans="2:128" ht="15.75" thickBot="1" x14ac:dyDescent="0.25">
      <c r="B58" s="653"/>
      <c r="C58" s="654"/>
      <c r="D58" s="655"/>
      <c r="E58" s="655"/>
      <c r="F58" s="655"/>
      <c r="G58" s="655"/>
      <c r="H58" s="655"/>
      <c r="I58" s="656"/>
      <c r="J58" s="656"/>
      <c r="K58" s="656"/>
      <c r="L58" s="656"/>
      <c r="M58" s="656"/>
      <c r="N58" s="656"/>
      <c r="O58" s="656"/>
      <c r="P58" s="656"/>
      <c r="Q58" s="656"/>
      <c r="R58" s="657"/>
      <c r="S58" s="656"/>
      <c r="T58" s="656"/>
      <c r="U58" s="658" t="s">
        <v>127</v>
      </c>
      <c r="V58" s="659" t="s">
        <v>505</v>
      </c>
      <c r="W58" s="660" t="s">
        <v>495</v>
      </c>
      <c r="X58" s="661">
        <f t="shared" ref="X58:BC58" si="17">SUM(X47:X57)</f>
        <v>1263.6176560000004</v>
      </c>
      <c r="Y58" s="661">
        <f t="shared" si="17"/>
        <v>1444.1344639999998</v>
      </c>
      <c r="Z58" s="661">
        <f t="shared" si="17"/>
        <v>1805.1680799999999</v>
      </c>
      <c r="AA58" s="661">
        <f t="shared" si="17"/>
        <v>7220.6723199999997</v>
      </c>
      <c r="AB58" s="661">
        <f t="shared" si="17"/>
        <v>6318.0882799999999</v>
      </c>
      <c r="AC58" s="661">
        <f t="shared" si="17"/>
        <v>176.27585209856343</v>
      </c>
      <c r="AD58" s="661">
        <f t="shared" si="17"/>
        <v>175.08549792305169</v>
      </c>
      <c r="AE58" s="661">
        <f t="shared" si="17"/>
        <v>174.34359032987268</v>
      </c>
      <c r="AF58" s="661">
        <f t="shared" si="17"/>
        <v>174.09079838450003</v>
      </c>
      <c r="AG58" s="661">
        <f t="shared" si="17"/>
        <v>173.13800567514113</v>
      </c>
      <c r="AH58" s="661">
        <f t="shared" si="17"/>
        <v>172.40832446993724</v>
      </c>
      <c r="AI58" s="661">
        <f t="shared" si="17"/>
        <v>171.67864326473335</v>
      </c>
      <c r="AJ58" s="661">
        <f t="shared" si="17"/>
        <v>170.94896205952949</v>
      </c>
      <c r="AK58" s="661">
        <f t="shared" si="17"/>
        <v>170.2192808543256</v>
      </c>
      <c r="AL58" s="661">
        <f t="shared" si="17"/>
        <v>169.48959964912171</v>
      </c>
      <c r="AM58" s="661">
        <f t="shared" si="17"/>
        <v>168.75991844391785</v>
      </c>
      <c r="AN58" s="661">
        <f t="shared" si="17"/>
        <v>168.03023723871397</v>
      </c>
      <c r="AO58" s="661">
        <f t="shared" si="17"/>
        <v>167.30055603351008</v>
      </c>
      <c r="AP58" s="661">
        <f t="shared" si="17"/>
        <v>166.57087482830622</v>
      </c>
      <c r="AQ58" s="661">
        <f t="shared" si="17"/>
        <v>165.84119362310233</v>
      </c>
      <c r="AR58" s="661">
        <f t="shared" si="17"/>
        <v>635.14642630069534</v>
      </c>
      <c r="AS58" s="661">
        <f t="shared" si="17"/>
        <v>701.56458993589104</v>
      </c>
      <c r="AT58" s="661">
        <f t="shared" si="17"/>
        <v>835.13059841148618</v>
      </c>
      <c r="AU58" s="661">
        <f t="shared" si="17"/>
        <v>2848.8362624182687</v>
      </c>
      <c r="AV58" s="661">
        <f t="shared" si="17"/>
        <v>2512.3673570110677</v>
      </c>
      <c r="AW58" s="661">
        <f t="shared" si="17"/>
        <v>162.19278759708294</v>
      </c>
      <c r="AX58" s="661">
        <f t="shared" si="17"/>
        <v>162.19278759708294</v>
      </c>
      <c r="AY58" s="661">
        <f t="shared" si="17"/>
        <v>162.19278759708294</v>
      </c>
      <c r="AZ58" s="661">
        <f t="shared" si="17"/>
        <v>162.19278759708294</v>
      </c>
      <c r="BA58" s="661">
        <f t="shared" si="17"/>
        <v>162.19278759708294</v>
      </c>
      <c r="BB58" s="661">
        <f t="shared" si="17"/>
        <v>162.19278759708294</v>
      </c>
      <c r="BC58" s="661">
        <f t="shared" si="17"/>
        <v>162.19278759708294</v>
      </c>
      <c r="BD58" s="661">
        <f t="shared" ref="BD58:DO58" si="18">SUM(BD47:BD57)</f>
        <v>162.19278759708294</v>
      </c>
      <c r="BE58" s="661">
        <f t="shared" si="18"/>
        <v>162.19278759708294</v>
      </c>
      <c r="BF58" s="661">
        <f t="shared" si="18"/>
        <v>162.19278759708294</v>
      </c>
      <c r="BG58" s="661">
        <f t="shared" si="18"/>
        <v>162.19278759708294</v>
      </c>
      <c r="BH58" s="661">
        <f t="shared" si="18"/>
        <v>162.19278759708294</v>
      </c>
      <c r="BI58" s="661">
        <f t="shared" si="18"/>
        <v>162.19278759708294</v>
      </c>
      <c r="BJ58" s="661">
        <f t="shared" si="18"/>
        <v>162.19278759708294</v>
      </c>
      <c r="BK58" s="661">
        <f t="shared" si="18"/>
        <v>162.19278759708294</v>
      </c>
      <c r="BL58" s="661">
        <f t="shared" si="18"/>
        <v>632.22770147987978</v>
      </c>
      <c r="BM58" s="661">
        <f t="shared" si="18"/>
        <v>699.37554632027945</v>
      </c>
      <c r="BN58" s="661">
        <f t="shared" si="18"/>
        <v>833.67123600107846</v>
      </c>
      <c r="BO58" s="661">
        <f t="shared" si="18"/>
        <v>2848.1065812130651</v>
      </c>
      <c r="BP58" s="661">
        <f t="shared" si="18"/>
        <v>2512.3673570110677</v>
      </c>
      <c r="BQ58" s="661">
        <f t="shared" si="18"/>
        <v>162.19278759708294</v>
      </c>
      <c r="BR58" s="661">
        <f t="shared" si="18"/>
        <v>162.19278759708294</v>
      </c>
      <c r="BS58" s="661">
        <f t="shared" si="18"/>
        <v>162.19278759708294</v>
      </c>
      <c r="BT58" s="661">
        <f t="shared" si="18"/>
        <v>162.19278759708294</v>
      </c>
      <c r="BU58" s="661">
        <f t="shared" si="18"/>
        <v>162.19278759708294</v>
      </c>
      <c r="BV58" s="661">
        <f t="shared" si="18"/>
        <v>162.19278759708294</v>
      </c>
      <c r="BW58" s="661">
        <f t="shared" si="18"/>
        <v>162.19278759708294</v>
      </c>
      <c r="BX58" s="661">
        <f t="shared" si="18"/>
        <v>162.19278759708294</v>
      </c>
      <c r="BY58" s="661">
        <f t="shared" si="18"/>
        <v>162.19278759708294</v>
      </c>
      <c r="BZ58" s="661">
        <f t="shared" si="18"/>
        <v>162.19278759708294</v>
      </c>
      <c r="CA58" s="661">
        <f t="shared" si="18"/>
        <v>162.19278759708294</v>
      </c>
      <c r="CB58" s="661">
        <f t="shared" si="18"/>
        <v>162.19278759708294</v>
      </c>
      <c r="CC58" s="661">
        <f t="shared" si="18"/>
        <v>162.19278759708294</v>
      </c>
      <c r="CD58" s="661">
        <f t="shared" si="18"/>
        <v>162.19278759708294</v>
      </c>
      <c r="CE58" s="661">
        <f t="shared" si="18"/>
        <v>162.19278759708294</v>
      </c>
      <c r="CF58" s="661">
        <f t="shared" si="18"/>
        <v>1202.5386002727766</v>
      </c>
      <c r="CG58" s="661">
        <f t="shared" si="18"/>
        <v>1351.1594306550187</v>
      </c>
      <c r="CH58" s="661">
        <f t="shared" si="18"/>
        <v>1648.4010914195026</v>
      </c>
      <c r="CI58" s="661">
        <f t="shared" si="18"/>
        <v>6107.0260028867606</v>
      </c>
      <c r="CJ58" s="661">
        <f t="shared" si="18"/>
        <v>5363.921850975551</v>
      </c>
      <c r="CK58" s="661">
        <f t="shared" si="18"/>
        <v>162.19278759708294</v>
      </c>
      <c r="CL58" s="661">
        <f t="shared" si="18"/>
        <v>162.19278759708294</v>
      </c>
      <c r="CM58" s="661">
        <f t="shared" si="18"/>
        <v>162.19278759708294</v>
      </c>
      <c r="CN58" s="661">
        <f t="shared" si="18"/>
        <v>162.19278759708294</v>
      </c>
      <c r="CO58" s="661">
        <f t="shared" si="18"/>
        <v>162.19278759708294</v>
      </c>
      <c r="CP58" s="661">
        <f t="shared" si="18"/>
        <v>162.19278759708294</v>
      </c>
      <c r="CQ58" s="661">
        <f t="shared" si="18"/>
        <v>162.19278759708294</v>
      </c>
      <c r="CR58" s="661">
        <f t="shared" si="18"/>
        <v>162.19278759708294</v>
      </c>
      <c r="CS58" s="661">
        <f t="shared" si="18"/>
        <v>162.19278759708294</v>
      </c>
      <c r="CT58" s="661">
        <f t="shared" si="18"/>
        <v>162.19278759708294</v>
      </c>
      <c r="CU58" s="661">
        <f t="shared" si="18"/>
        <v>162.19278759708294</v>
      </c>
      <c r="CV58" s="661">
        <f t="shared" si="18"/>
        <v>162.19278759708294</v>
      </c>
      <c r="CW58" s="661">
        <f t="shared" si="18"/>
        <v>162.19278759708294</v>
      </c>
      <c r="CX58" s="661">
        <f t="shared" si="18"/>
        <v>162.19278759708294</v>
      </c>
      <c r="CY58" s="662">
        <f t="shared" si="18"/>
        <v>162.19278759708294</v>
      </c>
      <c r="CZ58" s="663">
        <f t="shared" si="18"/>
        <v>0</v>
      </c>
      <c r="DA58" s="664">
        <f t="shared" si="18"/>
        <v>0</v>
      </c>
      <c r="DB58" s="664">
        <f t="shared" si="18"/>
        <v>0</v>
      </c>
      <c r="DC58" s="664">
        <f t="shared" si="18"/>
        <v>0</v>
      </c>
      <c r="DD58" s="664">
        <f t="shared" si="18"/>
        <v>0</v>
      </c>
      <c r="DE58" s="664">
        <f t="shared" si="18"/>
        <v>0</v>
      </c>
      <c r="DF58" s="664">
        <f t="shared" si="18"/>
        <v>0</v>
      </c>
      <c r="DG58" s="664">
        <f t="shared" si="18"/>
        <v>0</v>
      </c>
      <c r="DH58" s="664">
        <f t="shared" si="18"/>
        <v>0</v>
      </c>
      <c r="DI58" s="664">
        <f t="shared" si="18"/>
        <v>0</v>
      </c>
      <c r="DJ58" s="664">
        <f t="shared" si="18"/>
        <v>0</v>
      </c>
      <c r="DK58" s="664">
        <f t="shared" si="18"/>
        <v>0</v>
      </c>
      <c r="DL58" s="664">
        <f t="shared" si="18"/>
        <v>0</v>
      </c>
      <c r="DM58" s="664">
        <f t="shared" si="18"/>
        <v>0</v>
      </c>
      <c r="DN58" s="664">
        <f t="shared" si="18"/>
        <v>0</v>
      </c>
      <c r="DO58" s="664">
        <f t="shared" si="18"/>
        <v>0</v>
      </c>
      <c r="DP58" s="664">
        <f t="shared" ref="DP58:DW58" si="19">SUM(DP47:DP57)</f>
        <v>0</v>
      </c>
      <c r="DQ58" s="664">
        <f t="shared" si="19"/>
        <v>0</v>
      </c>
      <c r="DR58" s="664">
        <f t="shared" si="19"/>
        <v>0</v>
      </c>
      <c r="DS58" s="664">
        <f t="shared" si="19"/>
        <v>0</v>
      </c>
      <c r="DT58" s="664">
        <f t="shared" si="19"/>
        <v>0</v>
      </c>
      <c r="DU58" s="664">
        <f t="shared" si="19"/>
        <v>0</v>
      </c>
      <c r="DV58" s="664">
        <f t="shared" si="19"/>
        <v>0</v>
      </c>
      <c r="DW58" s="665">
        <f t="shared" si="19"/>
        <v>0</v>
      </c>
      <c r="DX58" s="666"/>
    </row>
    <row r="59" spans="2:128" ht="25.5" x14ac:dyDescent="0.2">
      <c r="B59" s="601" t="s">
        <v>490</v>
      </c>
      <c r="C59" s="602" t="s">
        <v>779</v>
      </c>
      <c r="D59" s="603" t="s">
        <v>780</v>
      </c>
      <c r="E59" s="604" t="s">
        <v>540</v>
      </c>
      <c r="F59" s="605" t="s">
        <v>775</v>
      </c>
      <c r="G59" s="606" t="s">
        <v>59</v>
      </c>
      <c r="H59" s="607" t="s">
        <v>492</v>
      </c>
      <c r="I59" s="608">
        <f>MAX(X59:AV59)</f>
        <v>2.5</v>
      </c>
      <c r="J59" s="608">
        <f>SUMPRODUCT($X$2:$CY$2,$X59:$CY59)*365</f>
        <v>21769.456262054278</v>
      </c>
      <c r="K59" s="608">
        <f>SUMPRODUCT($X$2:$CY$2,$X60:$CY60)+SUMPRODUCT($X$2:$CY$2,$X61:$CY61)+SUMPRODUCT($X$2:$CY$2,$X62:$CY62)</f>
        <v>25218.49111036614</v>
      </c>
      <c r="L59" s="608">
        <f>SUMPRODUCT($X$2:$CY$2,$X63:$CY63) +SUMPRODUCT($X$2:$CY$2,$X64:$CY64)</f>
        <v>4882.2728148606911</v>
      </c>
      <c r="M59" s="608">
        <f>SUMPRODUCT($X$2:$CY$2,$X65:$CY65)</f>
        <v>0</v>
      </c>
      <c r="N59" s="608">
        <f>SUMPRODUCT($X$2:$CY$2,$X68:$CY68) +SUMPRODUCT($X$2:$CY$2,$X69:$CY69)</f>
        <v>277.87124546136693</v>
      </c>
      <c r="O59" s="608">
        <f>SUMPRODUCT($X$2:$CY$2,$X66:$CY66) +SUMPRODUCT($X$2:$CY$2,$X67:$CY67) +SUMPRODUCT($X$2:$CY$2,$X70:$CY70)</f>
        <v>22.066286894693491</v>
      </c>
      <c r="P59" s="608">
        <f>SUM(K59:O59)</f>
        <v>30400.701457582891</v>
      </c>
      <c r="Q59" s="608">
        <f>(SUM(K59:M59)*100000)/(J59*1000)</f>
        <v>138.27062818144253</v>
      </c>
      <c r="R59" s="609">
        <f>(P59*100000)/(J59*1000)</f>
        <v>139.64841882878576</v>
      </c>
      <c r="S59" s="610">
        <v>3</v>
      </c>
      <c r="T59" s="611">
        <v>3</v>
      </c>
      <c r="U59" s="612" t="s">
        <v>493</v>
      </c>
      <c r="V59" s="613" t="s">
        <v>124</v>
      </c>
      <c r="W59" s="614" t="s">
        <v>75</v>
      </c>
      <c r="X59" s="615">
        <v>0</v>
      </c>
      <c r="Y59" s="615">
        <v>0</v>
      </c>
      <c r="Z59" s="615">
        <v>0</v>
      </c>
      <c r="AA59" s="615">
        <v>0</v>
      </c>
      <c r="AB59" s="615">
        <v>0</v>
      </c>
      <c r="AC59" s="615">
        <v>2.5</v>
      </c>
      <c r="AD59" s="615">
        <v>2.5</v>
      </c>
      <c r="AE59" s="615">
        <v>2.5</v>
      </c>
      <c r="AF59" s="615">
        <v>2.5</v>
      </c>
      <c r="AG59" s="615">
        <v>2.5</v>
      </c>
      <c r="AH59" s="615">
        <v>2.5</v>
      </c>
      <c r="AI59" s="615">
        <v>2.5</v>
      </c>
      <c r="AJ59" s="615">
        <v>2.5</v>
      </c>
      <c r="AK59" s="615">
        <v>2.5</v>
      </c>
      <c r="AL59" s="615">
        <v>2.5</v>
      </c>
      <c r="AM59" s="615">
        <v>2.5</v>
      </c>
      <c r="AN59" s="615">
        <v>2.5</v>
      </c>
      <c r="AO59" s="615">
        <v>2.5</v>
      </c>
      <c r="AP59" s="615">
        <v>2.5</v>
      </c>
      <c r="AQ59" s="615">
        <v>2.5</v>
      </c>
      <c r="AR59" s="615">
        <v>2.5</v>
      </c>
      <c r="AS59" s="615">
        <v>2.5</v>
      </c>
      <c r="AT59" s="615">
        <v>2.5</v>
      </c>
      <c r="AU59" s="615">
        <v>2.5</v>
      </c>
      <c r="AV59" s="615">
        <v>2.5</v>
      </c>
      <c r="AW59" s="615">
        <v>2.5</v>
      </c>
      <c r="AX59" s="615">
        <v>2.5</v>
      </c>
      <c r="AY59" s="615">
        <v>2.5</v>
      </c>
      <c r="AZ59" s="615">
        <v>2.5</v>
      </c>
      <c r="BA59" s="615">
        <v>2.5</v>
      </c>
      <c r="BB59" s="615">
        <v>2.5</v>
      </c>
      <c r="BC59" s="615">
        <v>2.5</v>
      </c>
      <c r="BD59" s="615">
        <v>2.5</v>
      </c>
      <c r="BE59" s="615">
        <v>2.5</v>
      </c>
      <c r="BF59" s="615">
        <v>2.5</v>
      </c>
      <c r="BG59" s="615">
        <v>2.5</v>
      </c>
      <c r="BH59" s="615">
        <v>2.5</v>
      </c>
      <c r="BI59" s="615">
        <v>2.5</v>
      </c>
      <c r="BJ59" s="615">
        <v>2.5</v>
      </c>
      <c r="BK59" s="615">
        <v>2.5</v>
      </c>
      <c r="BL59" s="615">
        <v>2.5</v>
      </c>
      <c r="BM59" s="615">
        <v>2.5</v>
      </c>
      <c r="BN59" s="615">
        <v>2.5</v>
      </c>
      <c r="BO59" s="615">
        <v>2.5</v>
      </c>
      <c r="BP59" s="615">
        <v>2.5</v>
      </c>
      <c r="BQ59" s="615">
        <v>2.5</v>
      </c>
      <c r="BR59" s="615">
        <v>2.5</v>
      </c>
      <c r="BS59" s="615">
        <v>2.5</v>
      </c>
      <c r="BT59" s="615">
        <v>2.5</v>
      </c>
      <c r="BU59" s="615">
        <v>2.5</v>
      </c>
      <c r="BV59" s="615">
        <v>2.5</v>
      </c>
      <c r="BW59" s="615">
        <v>2.5</v>
      </c>
      <c r="BX59" s="615">
        <v>2.5</v>
      </c>
      <c r="BY59" s="615">
        <v>2.5</v>
      </c>
      <c r="BZ59" s="615">
        <v>2.5</v>
      </c>
      <c r="CA59" s="615">
        <v>2.5</v>
      </c>
      <c r="CB59" s="615">
        <v>2.5</v>
      </c>
      <c r="CC59" s="615">
        <v>2.5</v>
      </c>
      <c r="CD59" s="615">
        <v>2.5</v>
      </c>
      <c r="CE59" s="629">
        <v>2.5</v>
      </c>
      <c r="CF59" s="629">
        <v>2.5</v>
      </c>
      <c r="CG59" s="629">
        <v>2.5</v>
      </c>
      <c r="CH59" s="629">
        <v>2.5</v>
      </c>
      <c r="CI59" s="629">
        <v>2.5</v>
      </c>
      <c r="CJ59" s="629">
        <v>2.5</v>
      </c>
      <c r="CK59" s="629">
        <v>2.5</v>
      </c>
      <c r="CL59" s="629">
        <v>2.5</v>
      </c>
      <c r="CM59" s="629">
        <v>2.5</v>
      </c>
      <c r="CN59" s="629">
        <v>2.5</v>
      </c>
      <c r="CO59" s="629">
        <v>2.5</v>
      </c>
      <c r="CP59" s="629">
        <v>2.5</v>
      </c>
      <c r="CQ59" s="629">
        <v>2.5</v>
      </c>
      <c r="CR59" s="629">
        <v>2.5</v>
      </c>
      <c r="CS59" s="629">
        <v>2.5</v>
      </c>
      <c r="CT59" s="629">
        <v>2.5</v>
      </c>
      <c r="CU59" s="629">
        <v>2.5</v>
      </c>
      <c r="CV59" s="629">
        <v>2.5</v>
      </c>
      <c r="CW59" s="629">
        <v>2.5</v>
      </c>
      <c r="CX59" s="629">
        <v>2.5</v>
      </c>
      <c r="CY59" s="630">
        <v>2.5</v>
      </c>
      <c r="CZ59" s="619">
        <v>0</v>
      </c>
      <c r="DA59" s="620">
        <v>0</v>
      </c>
      <c r="DB59" s="620">
        <v>0</v>
      </c>
      <c r="DC59" s="620">
        <v>0</v>
      </c>
      <c r="DD59" s="620">
        <v>0</v>
      </c>
      <c r="DE59" s="620">
        <v>0</v>
      </c>
      <c r="DF59" s="620">
        <v>0</v>
      </c>
      <c r="DG59" s="620">
        <v>0</v>
      </c>
      <c r="DH59" s="620">
        <v>0</v>
      </c>
      <c r="DI59" s="620">
        <v>0</v>
      </c>
      <c r="DJ59" s="620">
        <v>0</v>
      </c>
      <c r="DK59" s="620">
        <v>0</v>
      </c>
      <c r="DL59" s="620">
        <v>0</v>
      </c>
      <c r="DM59" s="620">
        <v>0</v>
      </c>
      <c r="DN59" s="620">
        <v>0</v>
      </c>
      <c r="DO59" s="620">
        <v>0</v>
      </c>
      <c r="DP59" s="620">
        <v>0</v>
      </c>
      <c r="DQ59" s="620">
        <v>0</v>
      </c>
      <c r="DR59" s="620">
        <v>0</v>
      </c>
      <c r="DS59" s="620">
        <v>0</v>
      </c>
      <c r="DT59" s="620">
        <v>0</v>
      </c>
      <c r="DU59" s="620">
        <v>0</v>
      </c>
      <c r="DV59" s="620">
        <v>0</v>
      </c>
      <c r="DW59" s="621">
        <v>0</v>
      </c>
      <c r="DX59" s="666"/>
    </row>
    <row r="60" spans="2:128" x14ac:dyDescent="0.2">
      <c r="B60" s="622"/>
      <c r="C60" s="623"/>
      <c r="D60" s="624"/>
      <c r="E60" s="625"/>
      <c r="F60" s="625"/>
      <c r="G60" s="624"/>
      <c r="H60" s="625"/>
      <c r="I60" s="626"/>
      <c r="J60" s="626"/>
      <c r="K60" s="626"/>
      <c r="L60" s="626"/>
      <c r="M60" s="626"/>
      <c r="N60" s="626"/>
      <c r="O60" s="626"/>
      <c r="P60" s="626"/>
      <c r="Q60" s="626"/>
      <c r="R60" s="627"/>
      <c r="S60" s="626"/>
      <c r="T60" s="626"/>
      <c r="U60" s="628" t="s">
        <v>494</v>
      </c>
      <c r="V60" s="613" t="s">
        <v>124</v>
      </c>
      <c r="W60" s="614" t="s">
        <v>495</v>
      </c>
      <c r="X60" s="615">
        <v>1401.1200000000003</v>
      </c>
      <c r="Y60" s="615">
        <v>1601.28</v>
      </c>
      <c r="Z60" s="615">
        <v>2001.6</v>
      </c>
      <c r="AA60" s="615">
        <v>8006.4</v>
      </c>
      <c r="AB60" s="615">
        <v>7005.6</v>
      </c>
      <c r="AC60" s="615">
        <v>0</v>
      </c>
      <c r="AD60" s="615">
        <v>0</v>
      </c>
      <c r="AE60" s="615">
        <v>0</v>
      </c>
      <c r="AF60" s="615">
        <v>0</v>
      </c>
      <c r="AG60" s="615">
        <v>0</v>
      </c>
      <c r="AH60" s="615">
        <v>0</v>
      </c>
      <c r="AI60" s="615">
        <v>0</v>
      </c>
      <c r="AJ60" s="615">
        <v>0</v>
      </c>
      <c r="AK60" s="615">
        <v>0</v>
      </c>
      <c r="AL60" s="615">
        <v>0</v>
      </c>
      <c r="AM60" s="615">
        <v>0</v>
      </c>
      <c r="AN60" s="615">
        <v>0</v>
      </c>
      <c r="AO60" s="615">
        <v>0</v>
      </c>
      <c r="AP60" s="615">
        <v>0</v>
      </c>
      <c r="AQ60" s="615">
        <v>0</v>
      </c>
      <c r="AR60" s="615">
        <v>495.18</v>
      </c>
      <c r="AS60" s="615">
        <v>565.91999999999996</v>
      </c>
      <c r="AT60" s="615">
        <v>707.4</v>
      </c>
      <c r="AU60" s="615">
        <v>2829.6</v>
      </c>
      <c r="AV60" s="615">
        <v>2475.9</v>
      </c>
      <c r="AW60" s="615">
        <v>0</v>
      </c>
      <c r="AX60" s="615">
        <v>0</v>
      </c>
      <c r="AY60" s="615">
        <v>0</v>
      </c>
      <c r="AZ60" s="615">
        <v>0</v>
      </c>
      <c r="BA60" s="615">
        <v>0</v>
      </c>
      <c r="BB60" s="615">
        <v>0</v>
      </c>
      <c r="BC60" s="615">
        <v>0</v>
      </c>
      <c r="BD60" s="615">
        <v>0</v>
      </c>
      <c r="BE60" s="615">
        <v>0</v>
      </c>
      <c r="BF60" s="615">
        <v>0</v>
      </c>
      <c r="BG60" s="615">
        <v>0</v>
      </c>
      <c r="BH60" s="615">
        <v>0</v>
      </c>
      <c r="BI60" s="615">
        <v>0</v>
      </c>
      <c r="BJ60" s="615">
        <v>0</v>
      </c>
      <c r="BK60" s="615">
        <v>0</v>
      </c>
      <c r="BL60" s="615">
        <v>495.18</v>
      </c>
      <c r="BM60" s="615">
        <v>565.91999999999996</v>
      </c>
      <c r="BN60" s="615">
        <v>707.4</v>
      </c>
      <c r="BO60" s="615">
        <v>2829.6</v>
      </c>
      <c r="BP60" s="615">
        <v>2475.9</v>
      </c>
      <c r="BQ60" s="615">
        <v>0</v>
      </c>
      <c r="BR60" s="615">
        <v>0</v>
      </c>
      <c r="BS60" s="615">
        <v>0</v>
      </c>
      <c r="BT60" s="615">
        <v>0</v>
      </c>
      <c r="BU60" s="615">
        <v>0</v>
      </c>
      <c r="BV60" s="615">
        <v>0</v>
      </c>
      <c r="BW60" s="615">
        <v>0</v>
      </c>
      <c r="BX60" s="615">
        <v>0</v>
      </c>
      <c r="BY60" s="615">
        <v>0</v>
      </c>
      <c r="BZ60" s="615">
        <v>0</v>
      </c>
      <c r="CA60" s="615">
        <v>0</v>
      </c>
      <c r="CB60" s="615">
        <v>0</v>
      </c>
      <c r="CC60" s="615">
        <v>0</v>
      </c>
      <c r="CD60" s="615">
        <v>0</v>
      </c>
      <c r="CE60" s="629">
        <v>0</v>
      </c>
      <c r="CF60" s="629">
        <v>1095.5</v>
      </c>
      <c r="CG60" s="629">
        <v>1252</v>
      </c>
      <c r="CH60" s="629">
        <v>1565</v>
      </c>
      <c r="CI60" s="629">
        <v>6260</v>
      </c>
      <c r="CJ60" s="629">
        <v>5477.5</v>
      </c>
      <c r="CK60" s="629">
        <v>0</v>
      </c>
      <c r="CL60" s="629">
        <v>0</v>
      </c>
      <c r="CM60" s="629">
        <v>0</v>
      </c>
      <c r="CN60" s="629">
        <v>0</v>
      </c>
      <c r="CO60" s="629">
        <v>0</v>
      </c>
      <c r="CP60" s="629">
        <v>0</v>
      </c>
      <c r="CQ60" s="629">
        <v>0</v>
      </c>
      <c r="CR60" s="629">
        <v>0</v>
      </c>
      <c r="CS60" s="629">
        <v>0</v>
      </c>
      <c r="CT60" s="629">
        <v>0</v>
      </c>
      <c r="CU60" s="629">
        <v>0</v>
      </c>
      <c r="CV60" s="629">
        <v>0</v>
      </c>
      <c r="CW60" s="629">
        <v>0</v>
      </c>
      <c r="CX60" s="629">
        <v>0</v>
      </c>
      <c r="CY60" s="630">
        <v>0</v>
      </c>
      <c r="CZ60" s="619">
        <v>0</v>
      </c>
      <c r="DA60" s="620">
        <v>0</v>
      </c>
      <c r="DB60" s="620">
        <v>0</v>
      </c>
      <c r="DC60" s="620">
        <v>0</v>
      </c>
      <c r="DD60" s="620">
        <v>0</v>
      </c>
      <c r="DE60" s="620">
        <v>0</v>
      </c>
      <c r="DF60" s="620">
        <v>0</v>
      </c>
      <c r="DG60" s="620">
        <v>0</v>
      </c>
      <c r="DH60" s="620">
        <v>0</v>
      </c>
      <c r="DI60" s="620">
        <v>0</v>
      </c>
      <c r="DJ60" s="620">
        <v>0</v>
      </c>
      <c r="DK60" s="620">
        <v>0</v>
      </c>
      <c r="DL60" s="620">
        <v>0</v>
      </c>
      <c r="DM60" s="620">
        <v>0</v>
      </c>
      <c r="DN60" s="620">
        <v>0</v>
      </c>
      <c r="DO60" s="620">
        <v>0</v>
      </c>
      <c r="DP60" s="620">
        <v>0</v>
      </c>
      <c r="DQ60" s="620">
        <v>0</v>
      </c>
      <c r="DR60" s="620">
        <v>0</v>
      </c>
      <c r="DS60" s="620">
        <v>0</v>
      </c>
      <c r="DT60" s="620">
        <v>0</v>
      </c>
      <c r="DU60" s="620">
        <v>0</v>
      </c>
      <c r="DV60" s="620">
        <v>0</v>
      </c>
      <c r="DW60" s="621">
        <v>0</v>
      </c>
      <c r="DX60" s="666"/>
    </row>
    <row r="61" spans="2:128" x14ac:dyDescent="0.2">
      <c r="B61" s="631"/>
      <c r="C61" s="632"/>
      <c r="D61" s="633"/>
      <c r="E61" s="633"/>
      <c r="F61" s="633"/>
      <c r="G61" s="633"/>
      <c r="H61" s="633"/>
      <c r="I61" s="634"/>
      <c r="J61" s="634"/>
      <c r="K61" s="634"/>
      <c r="L61" s="634"/>
      <c r="M61" s="634"/>
      <c r="N61" s="634"/>
      <c r="O61" s="634"/>
      <c r="P61" s="634"/>
      <c r="Q61" s="634"/>
      <c r="R61" s="635"/>
      <c r="S61" s="634"/>
      <c r="T61" s="634"/>
      <c r="U61" s="628" t="s">
        <v>496</v>
      </c>
      <c r="V61" s="613" t="s">
        <v>124</v>
      </c>
      <c r="W61" s="614" t="s">
        <v>495</v>
      </c>
      <c r="X61" s="615">
        <v>0</v>
      </c>
      <c r="Y61" s="615">
        <v>0</v>
      </c>
      <c r="Z61" s="615">
        <v>0</v>
      </c>
      <c r="AA61" s="615">
        <v>0</v>
      </c>
      <c r="AB61" s="615">
        <v>0</v>
      </c>
      <c r="AC61" s="615">
        <v>0</v>
      </c>
      <c r="AD61" s="615">
        <v>0</v>
      </c>
      <c r="AE61" s="615">
        <v>0</v>
      </c>
      <c r="AF61" s="615">
        <v>0</v>
      </c>
      <c r="AG61" s="615">
        <v>0</v>
      </c>
      <c r="AH61" s="615">
        <v>0</v>
      </c>
      <c r="AI61" s="615">
        <v>0</v>
      </c>
      <c r="AJ61" s="615">
        <v>0</v>
      </c>
      <c r="AK61" s="615">
        <v>0</v>
      </c>
      <c r="AL61" s="615">
        <v>0</v>
      </c>
      <c r="AM61" s="615">
        <v>0</v>
      </c>
      <c r="AN61" s="615">
        <v>0</v>
      </c>
      <c r="AO61" s="615">
        <v>0</v>
      </c>
      <c r="AP61" s="615">
        <v>0</v>
      </c>
      <c r="AQ61" s="615">
        <v>0</v>
      </c>
      <c r="AR61" s="615">
        <v>0</v>
      </c>
      <c r="AS61" s="615">
        <v>0</v>
      </c>
      <c r="AT61" s="615">
        <v>0</v>
      </c>
      <c r="AU61" s="615">
        <v>0</v>
      </c>
      <c r="AV61" s="615">
        <v>0</v>
      </c>
      <c r="AW61" s="615">
        <v>0</v>
      </c>
      <c r="AX61" s="615">
        <v>0</v>
      </c>
      <c r="AY61" s="615">
        <v>0</v>
      </c>
      <c r="AZ61" s="615">
        <v>0</v>
      </c>
      <c r="BA61" s="615">
        <v>0</v>
      </c>
      <c r="BB61" s="615">
        <v>0</v>
      </c>
      <c r="BC61" s="615">
        <v>0</v>
      </c>
      <c r="BD61" s="615">
        <v>0</v>
      </c>
      <c r="BE61" s="615">
        <v>0</v>
      </c>
      <c r="BF61" s="615">
        <v>0</v>
      </c>
      <c r="BG61" s="615">
        <v>0</v>
      </c>
      <c r="BH61" s="615">
        <v>0</v>
      </c>
      <c r="BI61" s="615">
        <v>0</v>
      </c>
      <c r="BJ61" s="615">
        <v>0</v>
      </c>
      <c r="BK61" s="615">
        <v>0</v>
      </c>
      <c r="BL61" s="615">
        <v>0</v>
      </c>
      <c r="BM61" s="615">
        <v>0</v>
      </c>
      <c r="BN61" s="615">
        <v>0</v>
      </c>
      <c r="BO61" s="615">
        <v>0</v>
      </c>
      <c r="BP61" s="615">
        <v>0</v>
      </c>
      <c r="BQ61" s="615">
        <v>0</v>
      </c>
      <c r="BR61" s="615">
        <v>0</v>
      </c>
      <c r="BS61" s="615">
        <v>0</v>
      </c>
      <c r="BT61" s="615">
        <v>0</v>
      </c>
      <c r="BU61" s="615">
        <v>0</v>
      </c>
      <c r="BV61" s="615">
        <v>0</v>
      </c>
      <c r="BW61" s="615">
        <v>0</v>
      </c>
      <c r="BX61" s="615">
        <v>0</v>
      </c>
      <c r="BY61" s="615">
        <v>0</v>
      </c>
      <c r="BZ61" s="615">
        <v>0</v>
      </c>
      <c r="CA61" s="615">
        <v>0</v>
      </c>
      <c r="CB61" s="615">
        <v>0</v>
      </c>
      <c r="CC61" s="615">
        <v>0</v>
      </c>
      <c r="CD61" s="615">
        <v>0</v>
      </c>
      <c r="CE61" s="629">
        <v>0</v>
      </c>
      <c r="CF61" s="629">
        <v>0</v>
      </c>
      <c r="CG61" s="629">
        <v>0</v>
      </c>
      <c r="CH61" s="629">
        <v>0</v>
      </c>
      <c r="CI61" s="629">
        <v>0</v>
      </c>
      <c r="CJ61" s="629">
        <v>0</v>
      </c>
      <c r="CK61" s="629">
        <v>0</v>
      </c>
      <c r="CL61" s="629">
        <v>0</v>
      </c>
      <c r="CM61" s="629">
        <v>0</v>
      </c>
      <c r="CN61" s="629">
        <v>0</v>
      </c>
      <c r="CO61" s="629">
        <v>0</v>
      </c>
      <c r="CP61" s="629">
        <v>0</v>
      </c>
      <c r="CQ61" s="629">
        <v>0</v>
      </c>
      <c r="CR61" s="629">
        <v>0</v>
      </c>
      <c r="CS61" s="629">
        <v>0</v>
      </c>
      <c r="CT61" s="629">
        <v>0</v>
      </c>
      <c r="CU61" s="629">
        <v>0</v>
      </c>
      <c r="CV61" s="629">
        <v>0</v>
      </c>
      <c r="CW61" s="629">
        <v>0</v>
      </c>
      <c r="CX61" s="629">
        <v>0</v>
      </c>
      <c r="CY61" s="630">
        <v>0</v>
      </c>
      <c r="CZ61" s="619">
        <v>0</v>
      </c>
      <c r="DA61" s="620">
        <v>0</v>
      </c>
      <c r="DB61" s="620">
        <v>0</v>
      </c>
      <c r="DC61" s="620">
        <v>0</v>
      </c>
      <c r="DD61" s="620">
        <v>0</v>
      </c>
      <c r="DE61" s="620">
        <v>0</v>
      </c>
      <c r="DF61" s="620">
        <v>0</v>
      </c>
      <c r="DG61" s="620">
        <v>0</v>
      </c>
      <c r="DH61" s="620">
        <v>0</v>
      </c>
      <c r="DI61" s="620">
        <v>0</v>
      </c>
      <c r="DJ61" s="620">
        <v>0</v>
      </c>
      <c r="DK61" s="620">
        <v>0</v>
      </c>
      <c r="DL61" s="620">
        <v>0</v>
      </c>
      <c r="DM61" s="620">
        <v>0</v>
      </c>
      <c r="DN61" s="620">
        <v>0</v>
      </c>
      <c r="DO61" s="620">
        <v>0</v>
      </c>
      <c r="DP61" s="620">
        <v>0</v>
      </c>
      <c r="DQ61" s="620">
        <v>0</v>
      </c>
      <c r="DR61" s="620">
        <v>0</v>
      </c>
      <c r="DS61" s="620">
        <v>0</v>
      </c>
      <c r="DT61" s="620">
        <v>0</v>
      </c>
      <c r="DU61" s="620">
        <v>0</v>
      </c>
      <c r="DV61" s="620">
        <v>0</v>
      </c>
      <c r="DW61" s="621">
        <v>0</v>
      </c>
      <c r="DX61" s="666"/>
    </row>
    <row r="62" spans="2:128" x14ac:dyDescent="0.2">
      <c r="B62" s="631"/>
      <c r="C62" s="632"/>
      <c r="D62" s="633"/>
      <c r="E62" s="633"/>
      <c r="F62" s="633"/>
      <c r="G62" s="633"/>
      <c r="H62" s="633"/>
      <c r="I62" s="634"/>
      <c r="J62" s="634"/>
      <c r="K62" s="634"/>
      <c r="L62" s="634"/>
      <c r="M62" s="634"/>
      <c r="N62" s="634"/>
      <c r="O62" s="634"/>
      <c r="P62" s="634"/>
      <c r="Q62" s="634"/>
      <c r="R62" s="635"/>
      <c r="S62" s="634"/>
      <c r="T62" s="634"/>
      <c r="U62" s="636" t="s">
        <v>807</v>
      </c>
      <c r="V62" s="637" t="s">
        <v>124</v>
      </c>
      <c r="W62" s="614" t="s">
        <v>495</v>
      </c>
      <c r="X62" s="615">
        <v>0</v>
      </c>
      <c r="Y62" s="615">
        <v>0</v>
      </c>
      <c r="Z62" s="615">
        <v>0</v>
      </c>
      <c r="AA62" s="615">
        <v>0</v>
      </c>
      <c r="AB62" s="615">
        <v>0</v>
      </c>
      <c r="AC62" s="615">
        <v>0</v>
      </c>
      <c r="AD62" s="615">
        <v>0</v>
      </c>
      <c r="AE62" s="615">
        <v>0</v>
      </c>
      <c r="AF62" s="615">
        <v>0</v>
      </c>
      <c r="AG62" s="615">
        <v>0</v>
      </c>
      <c r="AH62" s="615">
        <v>0</v>
      </c>
      <c r="AI62" s="615">
        <v>0</v>
      </c>
      <c r="AJ62" s="615">
        <v>0</v>
      </c>
      <c r="AK62" s="615">
        <v>0</v>
      </c>
      <c r="AL62" s="615">
        <v>0</v>
      </c>
      <c r="AM62" s="615">
        <v>0</v>
      </c>
      <c r="AN62" s="615">
        <v>0</v>
      </c>
      <c r="AO62" s="615">
        <v>0</v>
      </c>
      <c r="AP62" s="615">
        <v>0</v>
      </c>
      <c r="AQ62" s="615">
        <v>0</v>
      </c>
      <c r="AR62" s="615">
        <v>0</v>
      </c>
      <c r="AS62" s="615">
        <v>0</v>
      </c>
      <c r="AT62" s="615">
        <v>0</v>
      </c>
      <c r="AU62" s="615">
        <v>0</v>
      </c>
      <c r="AV62" s="615">
        <v>0</v>
      </c>
      <c r="AW62" s="615">
        <v>0</v>
      </c>
      <c r="AX62" s="615">
        <v>0</v>
      </c>
      <c r="AY62" s="615">
        <v>0</v>
      </c>
      <c r="AZ62" s="615">
        <v>0</v>
      </c>
      <c r="BA62" s="615">
        <v>0</v>
      </c>
      <c r="BB62" s="615">
        <v>0</v>
      </c>
      <c r="BC62" s="615">
        <v>0</v>
      </c>
      <c r="BD62" s="615">
        <v>0</v>
      </c>
      <c r="BE62" s="615">
        <v>0</v>
      </c>
      <c r="BF62" s="615">
        <v>0</v>
      </c>
      <c r="BG62" s="615">
        <v>0</v>
      </c>
      <c r="BH62" s="615">
        <v>0</v>
      </c>
      <c r="BI62" s="615">
        <v>0</v>
      </c>
      <c r="BJ62" s="615">
        <v>0</v>
      </c>
      <c r="BK62" s="615">
        <v>0</v>
      </c>
      <c r="BL62" s="615">
        <v>0</v>
      </c>
      <c r="BM62" s="615">
        <v>0</v>
      </c>
      <c r="BN62" s="615">
        <v>0</v>
      </c>
      <c r="BO62" s="615">
        <v>0</v>
      </c>
      <c r="BP62" s="615">
        <v>0</v>
      </c>
      <c r="BQ62" s="615">
        <v>0</v>
      </c>
      <c r="BR62" s="615">
        <v>0</v>
      </c>
      <c r="BS62" s="615">
        <v>0</v>
      </c>
      <c r="BT62" s="615">
        <v>0</v>
      </c>
      <c r="BU62" s="615">
        <v>0</v>
      </c>
      <c r="BV62" s="615">
        <v>0</v>
      </c>
      <c r="BW62" s="615">
        <v>0</v>
      </c>
      <c r="BX62" s="615">
        <v>0</v>
      </c>
      <c r="BY62" s="615">
        <v>0</v>
      </c>
      <c r="BZ62" s="615">
        <v>0</v>
      </c>
      <c r="CA62" s="615">
        <v>0</v>
      </c>
      <c r="CB62" s="615">
        <v>0</v>
      </c>
      <c r="CC62" s="615">
        <v>0</v>
      </c>
      <c r="CD62" s="615">
        <v>0</v>
      </c>
      <c r="CE62" s="615">
        <v>0</v>
      </c>
      <c r="CF62" s="615">
        <v>0</v>
      </c>
      <c r="CG62" s="615">
        <v>0</v>
      </c>
      <c r="CH62" s="615">
        <v>0</v>
      </c>
      <c r="CI62" s="615">
        <v>0</v>
      </c>
      <c r="CJ62" s="615">
        <v>0</v>
      </c>
      <c r="CK62" s="615">
        <v>0</v>
      </c>
      <c r="CL62" s="615">
        <v>0</v>
      </c>
      <c r="CM62" s="615">
        <v>0</v>
      </c>
      <c r="CN62" s="615">
        <v>0</v>
      </c>
      <c r="CO62" s="615">
        <v>0</v>
      </c>
      <c r="CP62" s="615">
        <v>0</v>
      </c>
      <c r="CQ62" s="615">
        <v>0</v>
      </c>
      <c r="CR62" s="615">
        <v>0</v>
      </c>
      <c r="CS62" s="615">
        <v>0</v>
      </c>
      <c r="CT62" s="615">
        <v>0</v>
      </c>
      <c r="CU62" s="615">
        <v>0</v>
      </c>
      <c r="CV62" s="615">
        <v>0</v>
      </c>
      <c r="CW62" s="615">
        <v>0</v>
      </c>
      <c r="CX62" s="615">
        <v>0</v>
      </c>
      <c r="CY62" s="615">
        <v>0</v>
      </c>
      <c r="CZ62" s="619">
        <v>0</v>
      </c>
      <c r="DA62" s="620">
        <v>0</v>
      </c>
      <c r="DB62" s="620">
        <v>0</v>
      </c>
      <c r="DC62" s="620">
        <v>0</v>
      </c>
      <c r="DD62" s="620">
        <v>0</v>
      </c>
      <c r="DE62" s="620">
        <v>0</v>
      </c>
      <c r="DF62" s="620">
        <v>0</v>
      </c>
      <c r="DG62" s="620">
        <v>0</v>
      </c>
      <c r="DH62" s="620">
        <v>0</v>
      </c>
      <c r="DI62" s="620">
        <v>0</v>
      </c>
      <c r="DJ62" s="620">
        <v>0</v>
      </c>
      <c r="DK62" s="620">
        <v>0</v>
      </c>
      <c r="DL62" s="620">
        <v>0</v>
      </c>
      <c r="DM62" s="620">
        <v>0</v>
      </c>
      <c r="DN62" s="620">
        <v>0</v>
      </c>
      <c r="DO62" s="620">
        <v>0</v>
      </c>
      <c r="DP62" s="620">
        <v>0</v>
      </c>
      <c r="DQ62" s="620">
        <v>0</v>
      </c>
      <c r="DR62" s="620">
        <v>0</v>
      </c>
      <c r="DS62" s="620">
        <v>0</v>
      </c>
      <c r="DT62" s="620">
        <v>0</v>
      </c>
      <c r="DU62" s="620">
        <v>0</v>
      </c>
      <c r="DV62" s="620">
        <v>0</v>
      </c>
      <c r="DW62" s="621">
        <v>0</v>
      </c>
      <c r="DX62" s="666"/>
    </row>
    <row r="63" spans="2:128" x14ac:dyDescent="0.2">
      <c r="B63" s="638"/>
      <c r="C63" s="639"/>
      <c r="D63" s="640"/>
      <c r="E63" s="640"/>
      <c r="F63" s="640"/>
      <c r="G63" s="640"/>
      <c r="H63" s="640"/>
      <c r="I63" s="641"/>
      <c r="J63" s="641"/>
      <c r="K63" s="641"/>
      <c r="L63" s="641"/>
      <c r="M63" s="641"/>
      <c r="N63" s="641"/>
      <c r="O63" s="641"/>
      <c r="P63" s="641"/>
      <c r="Q63" s="641"/>
      <c r="R63" s="642"/>
      <c r="S63" s="641"/>
      <c r="T63" s="641"/>
      <c r="U63" s="628" t="s">
        <v>497</v>
      </c>
      <c r="V63" s="613" t="s">
        <v>124</v>
      </c>
      <c r="W63" s="643" t="s">
        <v>495</v>
      </c>
      <c r="X63" s="615">
        <v>0</v>
      </c>
      <c r="Y63" s="615">
        <v>0</v>
      </c>
      <c r="Z63" s="615">
        <v>0</v>
      </c>
      <c r="AA63" s="615">
        <v>0</v>
      </c>
      <c r="AB63" s="615">
        <v>0</v>
      </c>
      <c r="AC63" s="615">
        <v>40.700000000000003</v>
      </c>
      <c r="AD63" s="615">
        <v>40.700000000000003</v>
      </c>
      <c r="AE63" s="615">
        <v>40.700000000000003</v>
      </c>
      <c r="AF63" s="615">
        <v>40.700000000000003</v>
      </c>
      <c r="AG63" s="615">
        <v>40.700000000000003</v>
      </c>
      <c r="AH63" s="615">
        <v>40.700000000000003</v>
      </c>
      <c r="AI63" s="615">
        <v>40.700000000000003</v>
      </c>
      <c r="AJ63" s="615">
        <v>40.700000000000003</v>
      </c>
      <c r="AK63" s="615">
        <v>40.700000000000003</v>
      </c>
      <c r="AL63" s="615">
        <v>40.700000000000003</v>
      </c>
      <c r="AM63" s="615">
        <v>40.700000000000003</v>
      </c>
      <c r="AN63" s="615">
        <v>40.700000000000003</v>
      </c>
      <c r="AO63" s="615">
        <v>40.700000000000003</v>
      </c>
      <c r="AP63" s="615">
        <v>40.700000000000003</v>
      </c>
      <c r="AQ63" s="615">
        <v>40.700000000000003</v>
      </c>
      <c r="AR63" s="615">
        <v>40.700000000000003</v>
      </c>
      <c r="AS63" s="615">
        <v>40.700000000000003</v>
      </c>
      <c r="AT63" s="615">
        <v>40.700000000000003</v>
      </c>
      <c r="AU63" s="615">
        <v>40.700000000000003</v>
      </c>
      <c r="AV63" s="615">
        <v>40.700000000000003</v>
      </c>
      <c r="AW63" s="615">
        <v>40.700000000000003</v>
      </c>
      <c r="AX63" s="615">
        <v>40.700000000000003</v>
      </c>
      <c r="AY63" s="615">
        <v>40.700000000000003</v>
      </c>
      <c r="AZ63" s="615">
        <v>40.700000000000003</v>
      </c>
      <c r="BA63" s="615">
        <v>40.700000000000003</v>
      </c>
      <c r="BB63" s="615">
        <v>40.700000000000003</v>
      </c>
      <c r="BC63" s="615">
        <v>40.700000000000003</v>
      </c>
      <c r="BD63" s="615">
        <v>40.700000000000003</v>
      </c>
      <c r="BE63" s="615">
        <v>40.700000000000003</v>
      </c>
      <c r="BF63" s="615">
        <v>40.700000000000003</v>
      </c>
      <c r="BG63" s="615">
        <v>40.700000000000003</v>
      </c>
      <c r="BH63" s="615">
        <v>40.700000000000003</v>
      </c>
      <c r="BI63" s="615">
        <v>40.700000000000003</v>
      </c>
      <c r="BJ63" s="615">
        <v>40.700000000000003</v>
      </c>
      <c r="BK63" s="615">
        <v>40.700000000000003</v>
      </c>
      <c r="BL63" s="615">
        <v>40.700000000000003</v>
      </c>
      <c r="BM63" s="615">
        <v>40.700000000000003</v>
      </c>
      <c r="BN63" s="615">
        <v>40.700000000000003</v>
      </c>
      <c r="BO63" s="615">
        <v>40.700000000000003</v>
      </c>
      <c r="BP63" s="615">
        <v>40.700000000000003</v>
      </c>
      <c r="BQ63" s="615">
        <v>40.700000000000003</v>
      </c>
      <c r="BR63" s="615">
        <v>40.700000000000003</v>
      </c>
      <c r="BS63" s="615">
        <v>40.700000000000003</v>
      </c>
      <c r="BT63" s="615">
        <v>40.700000000000003</v>
      </c>
      <c r="BU63" s="615">
        <v>40.700000000000003</v>
      </c>
      <c r="BV63" s="615">
        <v>40.700000000000003</v>
      </c>
      <c r="BW63" s="615">
        <v>40.700000000000003</v>
      </c>
      <c r="BX63" s="615">
        <v>40.700000000000003</v>
      </c>
      <c r="BY63" s="615">
        <v>40.700000000000003</v>
      </c>
      <c r="BZ63" s="615">
        <v>40.700000000000003</v>
      </c>
      <c r="CA63" s="615">
        <v>40.700000000000003</v>
      </c>
      <c r="CB63" s="615">
        <v>40.700000000000003</v>
      </c>
      <c r="CC63" s="615">
        <v>40.700000000000003</v>
      </c>
      <c r="CD63" s="615">
        <v>40.700000000000003</v>
      </c>
      <c r="CE63" s="629">
        <v>40.700000000000003</v>
      </c>
      <c r="CF63" s="629">
        <v>40.700000000000003</v>
      </c>
      <c r="CG63" s="629">
        <v>40.700000000000003</v>
      </c>
      <c r="CH63" s="629">
        <v>40.700000000000003</v>
      </c>
      <c r="CI63" s="629">
        <v>40.700000000000003</v>
      </c>
      <c r="CJ63" s="629">
        <v>40.700000000000003</v>
      </c>
      <c r="CK63" s="629">
        <v>40.700000000000003</v>
      </c>
      <c r="CL63" s="629">
        <v>40.700000000000003</v>
      </c>
      <c r="CM63" s="629">
        <v>40.700000000000003</v>
      </c>
      <c r="CN63" s="629">
        <v>40.700000000000003</v>
      </c>
      <c r="CO63" s="629">
        <v>40.700000000000003</v>
      </c>
      <c r="CP63" s="629">
        <v>40.700000000000003</v>
      </c>
      <c r="CQ63" s="629">
        <v>40.700000000000003</v>
      </c>
      <c r="CR63" s="629">
        <v>40.700000000000003</v>
      </c>
      <c r="CS63" s="629">
        <v>40.700000000000003</v>
      </c>
      <c r="CT63" s="629">
        <v>40.700000000000003</v>
      </c>
      <c r="CU63" s="629">
        <v>40.700000000000003</v>
      </c>
      <c r="CV63" s="629">
        <v>40.700000000000003</v>
      </c>
      <c r="CW63" s="629">
        <v>40.700000000000003</v>
      </c>
      <c r="CX63" s="629">
        <v>40.700000000000003</v>
      </c>
      <c r="CY63" s="630">
        <v>40.700000000000003</v>
      </c>
      <c r="CZ63" s="619">
        <v>0</v>
      </c>
      <c r="DA63" s="620">
        <v>0</v>
      </c>
      <c r="DB63" s="620">
        <v>0</v>
      </c>
      <c r="DC63" s="620">
        <v>0</v>
      </c>
      <c r="DD63" s="620">
        <v>0</v>
      </c>
      <c r="DE63" s="620">
        <v>0</v>
      </c>
      <c r="DF63" s="620">
        <v>0</v>
      </c>
      <c r="DG63" s="620">
        <v>0</v>
      </c>
      <c r="DH63" s="620">
        <v>0</v>
      </c>
      <c r="DI63" s="620">
        <v>0</v>
      </c>
      <c r="DJ63" s="620">
        <v>0</v>
      </c>
      <c r="DK63" s="620">
        <v>0</v>
      </c>
      <c r="DL63" s="620">
        <v>0</v>
      </c>
      <c r="DM63" s="620">
        <v>0</v>
      </c>
      <c r="DN63" s="620">
        <v>0</v>
      </c>
      <c r="DO63" s="620">
        <v>0</v>
      </c>
      <c r="DP63" s="620">
        <v>0</v>
      </c>
      <c r="DQ63" s="620">
        <v>0</v>
      </c>
      <c r="DR63" s="620">
        <v>0</v>
      </c>
      <c r="DS63" s="620">
        <v>0</v>
      </c>
      <c r="DT63" s="620">
        <v>0</v>
      </c>
      <c r="DU63" s="620">
        <v>0</v>
      </c>
      <c r="DV63" s="620">
        <v>0</v>
      </c>
      <c r="DW63" s="621">
        <v>0</v>
      </c>
      <c r="DX63" s="666"/>
    </row>
    <row r="64" spans="2:128" x14ac:dyDescent="0.2">
      <c r="B64" s="644"/>
      <c r="C64" s="645"/>
      <c r="D64" s="646"/>
      <c r="E64" s="646"/>
      <c r="F64" s="646"/>
      <c r="G64" s="646"/>
      <c r="H64" s="646"/>
      <c r="I64" s="647"/>
      <c r="J64" s="647"/>
      <c r="K64" s="647"/>
      <c r="L64" s="647"/>
      <c r="M64" s="647"/>
      <c r="N64" s="647"/>
      <c r="O64" s="647"/>
      <c r="P64" s="647"/>
      <c r="Q64" s="647"/>
      <c r="R64" s="648"/>
      <c r="S64" s="647"/>
      <c r="T64" s="647"/>
      <c r="U64" s="636" t="s">
        <v>498</v>
      </c>
      <c r="V64" s="637" t="s">
        <v>124</v>
      </c>
      <c r="W64" s="643" t="s">
        <v>495</v>
      </c>
      <c r="X64" s="615">
        <v>0</v>
      </c>
      <c r="Y64" s="615">
        <v>0</v>
      </c>
      <c r="Z64" s="615">
        <v>0</v>
      </c>
      <c r="AA64" s="615">
        <v>0</v>
      </c>
      <c r="AB64" s="615">
        <v>0</v>
      </c>
      <c r="AC64" s="615">
        <v>163.94791999999998</v>
      </c>
      <c r="AD64" s="615">
        <v>163.94791999999998</v>
      </c>
      <c r="AE64" s="615">
        <v>163.94791999999998</v>
      </c>
      <c r="AF64" s="615">
        <v>163.94791999999998</v>
      </c>
      <c r="AG64" s="615">
        <v>163.94791999999998</v>
      </c>
      <c r="AH64" s="615">
        <v>163.94791999999998</v>
      </c>
      <c r="AI64" s="615">
        <v>163.94791999999998</v>
      </c>
      <c r="AJ64" s="615">
        <v>163.94791999999998</v>
      </c>
      <c r="AK64" s="615">
        <v>163.94791999999998</v>
      </c>
      <c r="AL64" s="615">
        <v>163.94791999999998</v>
      </c>
      <c r="AM64" s="615">
        <v>163.94791999999998</v>
      </c>
      <c r="AN64" s="615">
        <v>163.94791999999998</v>
      </c>
      <c r="AO64" s="615">
        <v>163.94791999999998</v>
      </c>
      <c r="AP64" s="615">
        <v>163.94791999999998</v>
      </c>
      <c r="AQ64" s="615">
        <v>163.94791999999998</v>
      </c>
      <c r="AR64" s="615">
        <v>163.94791999999998</v>
      </c>
      <c r="AS64" s="615">
        <v>163.94791999999998</v>
      </c>
      <c r="AT64" s="615">
        <v>163.94791999999998</v>
      </c>
      <c r="AU64" s="615">
        <v>163.94791999999998</v>
      </c>
      <c r="AV64" s="615">
        <v>163.94791999999998</v>
      </c>
      <c r="AW64" s="615">
        <v>163.94791999999998</v>
      </c>
      <c r="AX64" s="615">
        <v>163.94791999999998</v>
      </c>
      <c r="AY64" s="615">
        <v>163.94791999999998</v>
      </c>
      <c r="AZ64" s="615">
        <v>163.94791999999998</v>
      </c>
      <c r="BA64" s="615">
        <v>163.94791999999998</v>
      </c>
      <c r="BB64" s="615">
        <v>163.94791999999998</v>
      </c>
      <c r="BC64" s="615">
        <v>163.94791999999998</v>
      </c>
      <c r="BD64" s="615">
        <v>163.94791999999998</v>
      </c>
      <c r="BE64" s="615">
        <v>163.94791999999998</v>
      </c>
      <c r="BF64" s="615">
        <v>163.94791999999998</v>
      </c>
      <c r="BG64" s="615">
        <v>163.94791999999998</v>
      </c>
      <c r="BH64" s="615">
        <v>163.94791999999998</v>
      </c>
      <c r="BI64" s="615">
        <v>163.94791999999998</v>
      </c>
      <c r="BJ64" s="615">
        <v>163.94791999999998</v>
      </c>
      <c r="BK64" s="615">
        <v>163.94791999999998</v>
      </c>
      <c r="BL64" s="615">
        <v>163.94791999999998</v>
      </c>
      <c r="BM64" s="615">
        <v>163.94791999999998</v>
      </c>
      <c r="BN64" s="615">
        <v>163.94791999999998</v>
      </c>
      <c r="BO64" s="615">
        <v>163.94791999999998</v>
      </c>
      <c r="BP64" s="615">
        <v>163.94791999999998</v>
      </c>
      <c r="BQ64" s="615">
        <v>163.94791999999998</v>
      </c>
      <c r="BR64" s="615">
        <v>163.94791999999998</v>
      </c>
      <c r="BS64" s="615">
        <v>163.94791999999998</v>
      </c>
      <c r="BT64" s="615">
        <v>163.94791999999998</v>
      </c>
      <c r="BU64" s="615">
        <v>163.94791999999998</v>
      </c>
      <c r="BV64" s="615">
        <v>163.94791999999998</v>
      </c>
      <c r="BW64" s="615">
        <v>163.94791999999998</v>
      </c>
      <c r="BX64" s="615">
        <v>163.94791999999998</v>
      </c>
      <c r="BY64" s="615">
        <v>163.94791999999998</v>
      </c>
      <c r="BZ64" s="615">
        <v>163.94791999999998</v>
      </c>
      <c r="CA64" s="615">
        <v>163.94791999999998</v>
      </c>
      <c r="CB64" s="615">
        <v>163.94791999999998</v>
      </c>
      <c r="CC64" s="615">
        <v>163.94791999999998</v>
      </c>
      <c r="CD64" s="615">
        <v>163.94791999999998</v>
      </c>
      <c r="CE64" s="629">
        <v>163.94791999999998</v>
      </c>
      <c r="CF64" s="629">
        <v>163.94791999999998</v>
      </c>
      <c r="CG64" s="629">
        <v>163.94791999999998</v>
      </c>
      <c r="CH64" s="629">
        <v>163.94791999999998</v>
      </c>
      <c r="CI64" s="629">
        <v>163.94791999999998</v>
      </c>
      <c r="CJ64" s="629">
        <v>163.94791999999998</v>
      </c>
      <c r="CK64" s="629">
        <v>163.94791999999998</v>
      </c>
      <c r="CL64" s="629">
        <v>163.94791999999998</v>
      </c>
      <c r="CM64" s="629">
        <v>163.94791999999998</v>
      </c>
      <c r="CN64" s="629">
        <v>163.94791999999998</v>
      </c>
      <c r="CO64" s="629">
        <v>163.94791999999998</v>
      </c>
      <c r="CP64" s="629">
        <v>163.94791999999998</v>
      </c>
      <c r="CQ64" s="629">
        <v>163.94791999999998</v>
      </c>
      <c r="CR64" s="629">
        <v>163.94791999999998</v>
      </c>
      <c r="CS64" s="629">
        <v>163.94791999999998</v>
      </c>
      <c r="CT64" s="629">
        <v>163.94791999999998</v>
      </c>
      <c r="CU64" s="629">
        <v>163.94791999999998</v>
      </c>
      <c r="CV64" s="629">
        <v>163.94791999999998</v>
      </c>
      <c r="CW64" s="629">
        <v>163.94791999999998</v>
      </c>
      <c r="CX64" s="629">
        <v>163.94791999999998</v>
      </c>
      <c r="CY64" s="630">
        <v>163.94791999999998</v>
      </c>
      <c r="CZ64" s="619">
        <v>0</v>
      </c>
      <c r="DA64" s="620">
        <v>0</v>
      </c>
      <c r="DB64" s="620">
        <v>0</v>
      </c>
      <c r="DC64" s="620">
        <v>0</v>
      </c>
      <c r="DD64" s="620">
        <v>0</v>
      </c>
      <c r="DE64" s="620">
        <v>0</v>
      </c>
      <c r="DF64" s="620">
        <v>0</v>
      </c>
      <c r="DG64" s="620">
        <v>0</v>
      </c>
      <c r="DH64" s="620">
        <v>0</v>
      </c>
      <c r="DI64" s="620">
        <v>0</v>
      </c>
      <c r="DJ64" s="620">
        <v>0</v>
      </c>
      <c r="DK64" s="620">
        <v>0</v>
      </c>
      <c r="DL64" s="620">
        <v>0</v>
      </c>
      <c r="DM64" s="620">
        <v>0</v>
      </c>
      <c r="DN64" s="620">
        <v>0</v>
      </c>
      <c r="DO64" s="620">
        <v>0</v>
      </c>
      <c r="DP64" s="620">
        <v>0</v>
      </c>
      <c r="DQ64" s="620">
        <v>0</v>
      </c>
      <c r="DR64" s="620">
        <v>0</v>
      </c>
      <c r="DS64" s="620">
        <v>0</v>
      </c>
      <c r="DT64" s="620">
        <v>0</v>
      </c>
      <c r="DU64" s="620">
        <v>0</v>
      </c>
      <c r="DV64" s="620">
        <v>0</v>
      </c>
      <c r="DW64" s="621">
        <v>0</v>
      </c>
      <c r="DX64" s="666"/>
    </row>
    <row r="65" spans="2:128" x14ac:dyDescent="0.2">
      <c r="B65" s="644"/>
      <c r="C65" s="645"/>
      <c r="D65" s="646"/>
      <c r="E65" s="646"/>
      <c r="F65" s="646"/>
      <c r="G65" s="646"/>
      <c r="H65" s="646"/>
      <c r="I65" s="647"/>
      <c r="J65" s="647"/>
      <c r="K65" s="647"/>
      <c r="L65" s="647"/>
      <c r="M65" s="647"/>
      <c r="N65" s="647"/>
      <c r="O65" s="647"/>
      <c r="P65" s="647"/>
      <c r="Q65" s="647"/>
      <c r="R65" s="648"/>
      <c r="S65" s="647"/>
      <c r="T65" s="647"/>
      <c r="U65" s="649" t="s">
        <v>499</v>
      </c>
      <c r="V65" s="650" t="s">
        <v>124</v>
      </c>
      <c r="W65" s="643" t="s">
        <v>495</v>
      </c>
      <c r="X65" s="615">
        <v>0</v>
      </c>
      <c r="Y65" s="615">
        <v>0</v>
      </c>
      <c r="Z65" s="615">
        <v>0</v>
      </c>
      <c r="AA65" s="615">
        <v>0</v>
      </c>
      <c r="AB65" s="615">
        <v>0</v>
      </c>
      <c r="AC65" s="615">
        <v>0</v>
      </c>
      <c r="AD65" s="615">
        <v>0</v>
      </c>
      <c r="AE65" s="615">
        <v>0</v>
      </c>
      <c r="AF65" s="615">
        <v>0</v>
      </c>
      <c r="AG65" s="615">
        <v>0</v>
      </c>
      <c r="AH65" s="615">
        <v>0</v>
      </c>
      <c r="AI65" s="615">
        <v>0</v>
      </c>
      <c r="AJ65" s="615">
        <v>0</v>
      </c>
      <c r="AK65" s="615">
        <v>0</v>
      </c>
      <c r="AL65" s="615">
        <v>0</v>
      </c>
      <c r="AM65" s="615">
        <v>0</v>
      </c>
      <c r="AN65" s="615">
        <v>0</v>
      </c>
      <c r="AO65" s="615">
        <v>0</v>
      </c>
      <c r="AP65" s="615">
        <v>0</v>
      </c>
      <c r="AQ65" s="615">
        <v>0</v>
      </c>
      <c r="AR65" s="615">
        <v>0</v>
      </c>
      <c r="AS65" s="615">
        <v>0</v>
      </c>
      <c r="AT65" s="615">
        <v>0</v>
      </c>
      <c r="AU65" s="615">
        <v>0</v>
      </c>
      <c r="AV65" s="615">
        <v>0</v>
      </c>
      <c r="AW65" s="615">
        <v>0</v>
      </c>
      <c r="AX65" s="615">
        <v>0</v>
      </c>
      <c r="AY65" s="615">
        <v>0</v>
      </c>
      <c r="AZ65" s="615">
        <v>0</v>
      </c>
      <c r="BA65" s="615">
        <v>0</v>
      </c>
      <c r="BB65" s="615">
        <v>0</v>
      </c>
      <c r="BC65" s="615">
        <v>0</v>
      </c>
      <c r="BD65" s="615">
        <v>0</v>
      </c>
      <c r="BE65" s="615">
        <v>0</v>
      </c>
      <c r="BF65" s="615">
        <v>0</v>
      </c>
      <c r="BG65" s="615">
        <v>0</v>
      </c>
      <c r="BH65" s="615">
        <v>0</v>
      </c>
      <c r="BI65" s="615">
        <v>0</v>
      </c>
      <c r="BJ65" s="615">
        <v>0</v>
      </c>
      <c r="BK65" s="615">
        <v>0</v>
      </c>
      <c r="BL65" s="615">
        <v>0</v>
      </c>
      <c r="BM65" s="615">
        <v>0</v>
      </c>
      <c r="BN65" s="615">
        <v>0</v>
      </c>
      <c r="BO65" s="615">
        <v>0</v>
      </c>
      <c r="BP65" s="615">
        <v>0</v>
      </c>
      <c r="BQ65" s="615">
        <v>0</v>
      </c>
      <c r="BR65" s="615">
        <v>0</v>
      </c>
      <c r="BS65" s="615">
        <v>0</v>
      </c>
      <c r="BT65" s="615">
        <v>0</v>
      </c>
      <c r="BU65" s="615">
        <v>0</v>
      </c>
      <c r="BV65" s="615">
        <v>0</v>
      </c>
      <c r="BW65" s="615">
        <v>0</v>
      </c>
      <c r="BX65" s="615">
        <v>0</v>
      </c>
      <c r="BY65" s="615">
        <v>0</v>
      </c>
      <c r="BZ65" s="615">
        <v>0</v>
      </c>
      <c r="CA65" s="615">
        <v>0</v>
      </c>
      <c r="CB65" s="615">
        <v>0</v>
      </c>
      <c r="CC65" s="615">
        <v>0</v>
      </c>
      <c r="CD65" s="615">
        <v>0</v>
      </c>
      <c r="CE65" s="629">
        <v>0</v>
      </c>
      <c r="CF65" s="629">
        <v>0</v>
      </c>
      <c r="CG65" s="629">
        <v>0</v>
      </c>
      <c r="CH65" s="629">
        <v>0</v>
      </c>
      <c r="CI65" s="629">
        <v>0</v>
      </c>
      <c r="CJ65" s="629">
        <v>0</v>
      </c>
      <c r="CK65" s="629">
        <v>0</v>
      </c>
      <c r="CL65" s="629">
        <v>0</v>
      </c>
      <c r="CM65" s="629">
        <v>0</v>
      </c>
      <c r="CN65" s="629">
        <v>0</v>
      </c>
      <c r="CO65" s="629">
        <v>0</v>
      </c>
      <c r="CP65" s="629">
        <v>0</v>
      </c>
      <c r="CQ65" s="629">
        <v>0</v>
      </c>
      <c r="CR65" s="629">
        <v>0</v>
      </c>
      <c r="CS65" s="629">
        <v>0</v>
      </c>
      <c r="CT65" s="629">
        <v>0</v>
      </c>
      <c r="CU65" s="629">
        <v>0</v>
      </c>
      <c r="CV65" s="629">
        <v>0</v>
      </c>
      <c r="CW65" s="629">
        <v>0</v>
      </c>
      <c r="CX65" s="629">
        <v>0</v>
      </c>
      <c r="CY65" s="630">
        <v>0</v>
      </c>
      <c r="CZ65" s="619">
        <v>0</v>
      </c>
      <c r="DA65" s="620">
        <v>0</v>
      </c>
      <c r="DB65" s="620">
        <v>0</v>
      </c>
      <c r="DC65" s="620">
        <v>0</v>
      </c>
      <c r="DD65" s="620">
        <v>0</v>
      </c>
      <c r="DE65" s="620">
        <v>0</v>
      </c>
      <c r="DF65" s="620">
        <v>0</v>
      </c>
      <c r="DG65" s="620">
        <v>0</v>
      </c>
      <c r="DH65" s="620">
        <v>0</v>
      </c>
      <c r="DI65" s="620">
        <v>0</v>
      </c>
      <c r="DJ65" s="620">
        <v>0</v>
      </c>
      <c r="DK65" s="620">
        <v>0</v>
      </c>
      <c r="DL65" s="620">
        <v>0</v>
      </c>
      <c r="DM65" s="620">
        <v>0</v>
      </c>
      <c r="DN65" s="620">
        <v>0</v>
      </c>
      <c r="DO65" s="620">
        <v>0</v>
      </c>
      <c r="DP65" s="620">
        <v>0</v>
      </c>
      <c r="DQ65" s="620">
        <v>0</v>
      </c>
      <c r="DR65" s="620">
        <v>0</v>
      </c>
      <c r="DS65" s="620">
        <v>0</v>
      </c>
      <c r="DT65" s="620">
        <v>0</v>
      </c>
      <c r="DU65" s="620">
        <v>0</v>
      </c>
      <c r="DV65" s="620">
        <v>0</v>
      </c>
      <c r="DW65" s="621">
        <v>0</v>
      </c>
      <c r="DX65" s="666"/>
    </row>
    <row r="66" spans="2:128" x14ac:dyDescent="0.2">
      <c r="B66" s="644"/>
      <c r="C66" s="645"/>
      <c r="D66" s="646"/>
      <c r="E66" s="646"/>
      <c r="F66" s="646"/>
      <c r="G66" s="646"/>
      <c r="H66" s="646"/>
      <c r="I66" s="647"/>
      <c r="J66" s="647"/>
      <c r="K66" s="647"/>
      <c r="L66" s="647"/>
      <c r="M66" s="647"/>
      <c r="N66" s="647"/>
      <c r="O66" s="647"/>
      <c r="P66" s="647"/>
      <c r="Q66" s="647"/>
      <c r="R66" s="648"/>
      <c r="S66" s="647"/>
      <c r="T66" s="647"/>
      <c r="U66" s="636" t="s">
        <v>500</v>
      </c>
      <c r="V66" s="637" t="s">
        <v>124</v>
      </c>
      <c r="W66" s="643" t="s">
        <v>495</v>
      </c>
      <c r="X66" s="615">
        <v>0.28490000000000004</v>
      </c>
      <c r="Y66" s="615">
        <v>0.3256</v>
      </c>
      <c r="Z66" s="615">
        <v>0.40699999999999997</v>
      </c>
      <c r="AA66" s="615">
        <v>1.6279999999999999</v>
      </c>
      <c r="AB66" s="615">
        <v>1.4245000000000001</v>
      </c>
      <c r="AC66" s="615">
        <v>0</v>
      </c>
      <c r="AD66" s="615">
        <v>0</v>
      </c>
      <c r="AE66" s="615">
        <v>0</v>
      </c>
      <c r="AF66" s="615">
        <v>0</v>
      </c>
      <c r="AG66" s="615">
        <v>0</v>
      </c>
      <c r="AH66" s="615">
        <v>0</v>
      </c>
      <c r="AI66" s="615">
        <v>0</v>
      </c>
      <c r="AJ66" s="615">
        <v>0</v>
      </c>
      <c r="AK66" s="615">
        <v>0</v>
      </c>
      <c r="AL66" s="615">
        <v>0</v>
      </c>
      <c r="AM66" s="615">
        <v>0</v>
      </c>
      <c r="AN66" s="615">
        <v>0</v>
      </c>
      <c r="AO66" s="615">
        <v>0</v>
      </c>
      <c r="AP66" s="615">
        <v>0</v>
      </c>
      <c r="AQ66" s="615">
        <v>0</v>
      </c>
      <c r="AR66" s="615">
        <v>0.10068857913669065</v>
      </c>
      <c r="AS66" s="615">
        <v>0.11507266187050359</v>
      </c>
      <c r="AT66" s="615">
        <v>0.14384082733812947</v>
      </c>
      <c r="AU66" s="615">
        <v>0.57536330935251789</v>
      </c>
      <c r="AV66" s="615">
        <v>0.50344289568345324</v>
      </c>
      <c r="AW66" s="615">
        <v>0</v>
      </c>
      <c r="AX66" s="615">
        <v>0</v>
      </c>
      <c r="AY66" s="615">
        <v>0</v>
      </c>
      <c r="AZ66" s="615">
        <v>0</v>
      </c>
      <c r="BA66" s="615">
        <v>0</v>
      </c>
      <c r="BB66" s="615">
        <v>0</v>
      </c>
      <c r="BC66" s="615">
        <v>0</v>
      </c>
      <c r="BD66" s="615">
        <v>0</v>
      </c>
      <c r="BE66" s="615">
        <v>0</v>
      </c>
      <c r="BF66" s="615">
        <v>0</v>
      </c>
      <c r="BG66" s="615">
        <v>0</v>
      </c>
      <c r="BH66" s="615">
        <v>0</v>
      </c>
      <c r="BI66" s="615">
        <v>0</v>
      </c>
      <c r="BJ66" s="615">
        <v>0</v>
      </c>
      <c r="BK66" s="615">
        <v>0</v>
      </c>
      <c r="BL66" s="615">
        <v>0.10068857913669065</v>
      </c>
      <c r="BM66" s="615">
        <v>0.11507266187050359</v>
      </c>
      <c r="BN66" s="615">
        <v>0.14384082733812947</v>
      </c>
      <c r="BO66" s="615">
        <v>0.57536330935251789</v>
      </c>
      <c r="BP66" s="615">
        <v>0.50344289568345324</v>
      </c>
      <c r="BQ66" s="615">
        <v>0</v>
      </c>
      <c r="BR66" s="615">
        <v>0</v>
      </c>
      <c r="BS66" s="615">
        <v>0</v>
      </c>
      <c r="BT66" s="615">
        <v>0</v>
      </c>
      <c r="BU66" s="615">
        <v>0</v>
      </c>
      <c r="BV66" s="615">
        <v>0</v>
      </c>
      <c r="BW66" s="615">
        <v>0</v>
      </c>
      <c r="BX66" s="615">
        <v>0</v>
      </c>
      <c r="BY66" s="615">
        <v>0</v>
      </c>
      <c r="BZ66" s="615">
        <v>0</v>
      </c>
      <c r="CA66" s="615">
        <v>0</v>
      </c>
      <c r="CB66" s="615">
        <v>0</v>
      </c>
      <c r="CC66" s="615">
        <v>0</v>
      </c>
      <c r="CD66" s="615">
        <v>0</v>
      </c>
      <c r="CE66" s="629">
        <v>0</v>
      </c>
      <c r="CF66" s="629">
        <v>0.22275604516386893</v>
      </c>
      <c r="CG66" s="629">
        <v>0.25457833733013591</v>
      </c>
      <c r="CH66" s="629">
        <v>0.3182229216626698</v>
      </c>
      <c r="CI66" s="629">
        <v>1.2728916866506792</v>
      </c>
      <c r="CJ66" s="629">
        <v>1.1137802258193445</v>
      </c>
      <c r="CK66" s="629">
        <v>0</v>
      </c>
      <c r="CL66" s="629">
        <v>0</v>
      </c>
      <c r="CM66" s="629">
        <v>0</v>
      </c>
      <c r="CN66" s="629">
        <v>0</v>
      </c>
      <c r="CO66" s="629">
        <v>0</v>
      </c>
      <c r="CP66" s="629">
        <v>0</v>
      </c>
      <c r="CQ66" s="629">
        <v>0</v>
      </c>
      <c r="CR66" s="629">
        <v>0</v>
      </c>
      <c r="CS66" s="629">
        <v>0</v>
      </c>
      <c r="CT66" s="629">
        <v>0</v>
      </c>
      <c r="CU66" s="629">
        <v>0</v>
      </c>
      <c r="CV66" s="629">
        <v>0</v>
      </c>
      <c r="CW66" s="629">
        <v>0</v>
      </c>
      <c r="CX66" s="629">
        <v>0</v>
      </c>
      <c r="CY66" s="630">
        <v>0</v>
      </c>
      <c r="CZ66" s="619">
        <v>0</v>
      </c>
      <c r="DA66" s="620">
        <v>0</v>
      </c>
      <c r="DB66" s="620">
        <v>0</v>
      </c>
      <c r="DC66" s="620">
        <v>0</v>
      </c>
      <c r="DD66" s="620">
        <v>0</v>
      </c>
      <c r="DE66" s="620">
        <v>0</v>
      </c>
      <c r="DF66" s="620">
        <v>0</v>
      </c>
      <c r="DG66" s="620">
        <v>0</v>
      </c>
      <c r="DH66" s="620">
        <v>0</v>
      </c>
      <c r="DI66" s="620">
        <v>0</v>
      </c>
      <c r="DJ66" s="620">
        <v>0</v>
      </c>
      <c r="DK66" s="620">
        <v>0</v>
      </c>
      <c r="DL66" s="620">
        <v>0</v>
      </c>
      <c r="DM66" s="620">
        <v>0</v>
      </c>
      <c r="DN66" s="620">
        <v>0</v>
      </c>
      <c r="DO66" s="620">
        <v>0</v>
      </c>
      <c r="DP66" s="620">
        <v>0</v>
      </c>
      <c r="DQ66" s="620">
        <v>0</v>
      </c>
      <c r="DR66" s="620">
        <v>0</v>
      </c>
      <c r="DS66" s="620">
        <v>0</v>
      </c>
      <c r="DT66" s="620">
        <v>0</v>
      </c>
      <c r="DU66" s="620">
        <v>0</v>
      </c>
      <c r="DV66" s="620">
        <v>0</v>
      </c>
      <c r="DW66" s="621">
        <v>0</v>
      </c>
      <c r="DX66" s="666"/>
    </row>
    <row r="67" spans="2:128" x14ac:dyDescent="0.2">
      <c r="B67" s="651"/>
      <c r="C67" s="645"/>
      <c r="D67" s="646"/>
      <c r="E67" s="646"/>
      <c r="F67" s="646"/>
      <c r="G67" s="646"/>
      <c r="H67" s="646"/>
      <c r="I67" s="647"/>
      <c r="J67" s="647"/>
      <c r="K67" s="647"/>
      <c r="L67" s="647"/>
      <c r="M67" s="647"/>
      <c r="N67" s="647"/>
      <c r="O67" s="647"/>
      <c r="P67" s="647"/>
      <c r="Q67" s="647"/>
      <c r="R67" s="648"/>
      <c r="S67" s="647"/>
      <c r="T67" s="647"/>
      <c r="U67" s="636" t="s">
        <v>501</v>
      </c>
      <c r="V67" s="637" t="s">
        <v>124</v>
      </c>
      <c r="W67" s="643" t="s">
        <v>495</v>
      </c>
      <c r="X67" s="615">
        <v>0</v>
      </c>
      <c r="Y67" s="615">
        <v>0</v>
      </c>
      <c r="Z67" s="615">
        <v>0</v>
      </c>
      <c r="AA67" s="615">
        <v>0</v>
      </c>
      <c r="AB67" s="615">
        <v>0</v>
      </c>
      <c r="AC67" s="615">
        <v>0.71</v>
      </c>
      <c r="AD67" s="615">
        <v>0.71</v>
      </c>
      <c r="AE67" s="615">
        <v>0.71</v>
      </c>
      <c r="AF67" s="615">
        <v>0.71</v>
      </c>
      <c r="AG67" s="615">
        <v>0.71</v>
      </c>
      <c r="AH67" s="615">
        <v>0.71</v>
      </c>
      <c r="AI67" s="615">
        <v>0.71</v>
      </c>
      <c r="AJ67" s="615">
        <v>0.71</v>
      </c>
      <c r="AK67" s="615">
        <v>0.71</v>
      </c>
      <c r="AL67" s="615">
        <v>0.71</v>
      </c>
      <c r="AM67" s="615">
        <v>0.71</v>
      </c>
      <c r="AN67" s="615">
        <v>0.71</v>
      </c>
      <c r="AO67" s="615">
        <v>0.71</v>
      </c>
      <c r="AP67" s="615">
        <v>0.71</v>
      </c>
      <c r="AQ67" s="615">
        <v>0.71</v>
      </c>
      <c r="AR67" s="615">
        <v>0.71</v>
      </c>
      <c r="AS67" s="615">
        <v>0.71</v>
      </c>
      <c r="AT67" s="615">
        <v>0.71</v>
      </c>
      <c r="AU67" s="615">
        <v>0.71</v>
      </c>
      <c r="AV67" s="615">
        <v>0.71</v>
      </c>
      <c r="AW67" s="615">
        <v>0.71</v>
      </c>
      <c r="AX67" s="615">
        <v>0.71</v>
      </c>
      <c r="AY67" s="615">
        <v>0.71</v>
      </c>
      <c r="AZ67" s="615">
        <v>0.71</v>
      </c>
      <c r="BA67" s="615">
        <v>0.71</v>
      </c>
      <c r="BB67" s="615">
        <v>0.71</v>
      </c>
      <c r="BC67" s="615">
        <v>0.71</v>
      </c>
      <c r="BD67" s="615">
        <v>0.71</v>
      </c>
      <c r="BE67" s="615">
        <v>0.71</v>
      </c>
      <c r="BF67" s="615">
        <v>0.71</v>
      </c>
      <c r="BG67" s="615">
        <v>0.71</v>
      </c>
      <c r="BH67" s="615">
        <v>0.71</v>
      </c>
      <c r="BI67" s="615">
        <v>0.71</v>
      </c>
      <c r="BJ67" s="615">
        <v>0.71</v>
      </c>
      <c r="BK67" s="615">
        <v>0.71</v>
      </c>
      <c r="BL67" s="615">
        <v>0.71</v>
      </c>
      <c r="BM67" s="615">
        <v>0.71</v>
      </c>
      <c r="BN67" s="615">
        <v>0.71</v>
      </c>
      <c r="BO67" s="615">
        <v>0.71</v>
      </c>
      <c r="BP67" s="615">
        <v>0.71</v>
      </c>
      <c r="BQ67" s="615">
        <v>0.71</v>
      </c>
      <c r="BR67" s="615">
        <v>0.71</v>
      </c>
      <c r="BS67" s="615">
        <v>0.71</v>
      </c>
      <c r="BT67" s="615">
        <v>0.71</v>
      </c>
      <c r="BU67" s="615">
        <v>0.71</v>
      </c>
      <c r="BV67" s="615">
        <v>0.71</v>
      </c>
      <c r="BW67" s="615">
        <v>0.71</v>
      </c>
      <c r="BX67" s="615">
        <v>0.71</v>
      </c>
      <c r="BY67" s="615">
        <v>0.71</v>
      </c>
      <c r="BZ67" s="615">
        <v>0.71</v>
      </c>
      <c r="CA67" s="615">
        <v>0.71</v>
      </c>
      <c r="CB67" s="615">
        <v>0.71</v>
      </c>
      <c r="CC67" s="615">
        <v>0.71</v>
      </c>
      <c r="CD67" s="615">
        <v>0.71</v>
      </c>
      <c r="CE67" s="629">
        <v>0.71</v>
      </c>
      <c r="CF67" s="629">
        <v>0.71</v>
      </c>
      <c r="CG67" s="629">
        <v>0.71</v>
      </c>
      <c r="CH67" s="629">
        <v>0.71</v>
      </c>
      <c r="CI67" s="629">
        <v>0.71</v>
      </c>
      <c r="CJ67" s="629">
        <v>0.71</v>
      </c>
      <c r="CK67" s="629">
        <v>0.71</v>
      </c>
      <c r="CL67" s="629">
        <v>0.71</v>
      </c>
      <c r="CM67" s="629">
        <v>0.71</v>
      </c>
      <c r="CN67" s="629">
        <v>0.71</v>
      </c>
      <c r="CO67" s="629">
        <v>0.71</v>
      </c>
      <c r="CP67" s="629">
        <v>0.71</v>
      </c>
      <c r="CQ67" s="629">
        <v>0.71</v>
      </c>
      <c r="CR67" s="629">
        <v>0.71</v>
      </c>
      <c r="CS67" s="629">
        <v>0.71</v>
      </c>
      <c r="CT67" s="629">
        <v>0.71</v>
      </c>
      <c r="CU67" s="629">
        <v>0.71</v>
      </c>
      <c r="CV67" s="629">
        <v>0.71</v>
      </c>
      <c r="CW67" s="629">
        <v>0.71</v>
      </c>
      <c r="CX67" s="629">
        <v>0.71</v>
      </c>
      <c r="CY67" s="630">
        <v>0.71</v>
      </c>
      <c r="CZ67" s="619">
        <v>0</v>
      </c>
      <c r="DA67" s="620">
        <v>0</v>
      </c>
      <c r="DB67" s="620">
        <v>0</v>
      </c>
      <c r="DC67" s="620">
        <v>0</v>
      </c>
      <c r="DD67" s="620">
        <v>0</v>
      </c>
      <c r="DE67" s="620">
        <v>0</v>
      </c>
      <c r="DF67" s="620">
        <v>0</v>
      </c>
      <c r="DG67" s="620">
        <v>0</v>
      </c>
      <c r="DH67" s="620">
        <v>0</v>
      </c>
      <c r="DI67" s="620">
        <v>0</v>
      </c>
      <c r="DJ67" s="620">
        <v>0</v>
      </c>
      <c r="DK67" s="620">
        <v>0</v>
      </c>
      <c r="DL67" s="620">
        <v>0</v>
      </c>
      <c r="DM67" s="620">
        <v>0</v>
      </c>
      <c r="DN67" s="620">
        <v>0</v>
      </c>
      <c r="DO67" s="620">
        <v>0</v>
      </c>
      <c r="DP67" s="620">
        <v>0</v>
      </c>
      <c r="DQ67" s="620">
        <v>0</v>
      </c>
      <c r="DR67" s="620">
        <v>0</v>
      </c>
      <c r="DS67" s="620">
        <v>0</v>
      </c>
      <c r="DT67" s="620">
        <v>0</v>
      </c>
      <c r="DU67" s="620">
        <v>0</v>
      </c>
      <c r="DV67" s="620">
        <v>0</v>
      </c>
      <c r="DW67" s="621">
        <v>0</v>
      </c>
      <c r="DX67" s="666"/>
    </row>
    <row r="68" spans="2:128" x14ac:dyDescent="0.2">
      <c r="B68" s="651"/>
      <c r="C68" s="645"/>
      <c r="D68" s="646"/>
      <c r="E68" s="646"/>
      <c r="F68" s="646"/>
      <c r="G68" s="646"/>
      <c r="H68" s="646"/>
      <c r="I68" s="647"/>
      <c r="J68" s="647"/>
      <c r="K68" s="647"/>
      <c r="L68" s="647"/>
      <c r="M68" s="647"/>
      <c r="N68" s="647"/>
      <c r="O68" s="647"/>
      <c r="P68" s="647"/>
      <c r="Q68" s="647"/>
      <c r="R68" s="648"/>
      <c r="S68" s="647"/>
      <c r="T68" s="647"/>
      <c r="U68" s="636" t="s">
        <v>502</v>
      </c>
      <c r="V68" s="637" t="s">
        <v>124</v>
      </c>
      <c r="W68" s="643" t="s">
        <v>495</v>
      </c>
      <c r="X68" s="615">
        <v>2.4233720000000001</v>
      </c>
      <c r="Y68" s="615">
        <v>2.7695679999999996</v>
      </c>
      <c r="Z68" s="615">
        <v>3.4619599999999999</v>
      </c>
      <c r="AA68" s="615">
        <v>13.84784</v>
      </c>
      <c r="AB68" s="615">
        <v>12.116859999999999</v>
      </c>
      <c r="AC68" s="615">
        <v>0</v>
      </c>
      <c r="AD68" s="615">
        <v>0</v>
      </c>
      <c r="AE68" s="615">
        <v>0</v>
      </c>
      <c r="AF68" s="615">
        <v>0</v>
      </c>
      <c r="AG68" s="615">
        <v>0</v>
      </c>
      <c r="AH68" s="615">
        <v>0</v>
      </c>
      <c r="AI68" s="615">
        <v>0</v>
      </c>
      <c r="AJ68" s="615">
        <v>0</v>
      </c>
      <c r="AK68" s="615">
        <v>0</v>
      </c>
      <c r="AL68" s="615">
        <v>0</v>
      </c>
      <c r="AM68" s="615">
        <v>0</v>
      </c>
      <c r="AN68" s="615">
        <v>0</v>
      </c>
      <c r="AO68" s="615">
        <v>0</v>
      </c>
      <c r="AP68" s="615">
        <v>0</v>
      </c>
      <c r="AQ68" s="615">
        <v>0</v>
      </c>
      <c r="AR68" s="615">
        <v>0.85646150719424452</v>
      </c>
      <c r="AS68" s="615">
        <v>0.97881315107913669</v>
      </c>
      <c r="AT68" s="615">
        <v>1.2235164388489208</v>
      </c>
      <c r="AU68" s="615">
        <v>4.8940657553956832</v>
      </c>
      <c r="AV68" s="615">
        <v>4.2823075359712233</v>
      </c>
      <c r="AW68" s="615">
        <v>0</v>
      </c>
      <c r="AX68" s="615">
        <v>0</v>
      </c>
      <c r="AY68" s="615">
        <v>0</v>
      </c>
      <c r="AZ68" s="615">
        <v>0</v>
      </c>
      <c r="BA68" s="615">
        <v>0</v>
      </c>
      <c r="BB68" s="615">
        <v>0</v>
      </c>
      <c r="BC68" s="615">
        <v>0</v>
      </c>
      <c r="BD68" s="615">
        <v>0</v>
      </c>
      <c r="BE68" s="615">
        <v>0</v>
      </c>
      <c r="BF68" s="615">
        <v>0</v>
      </c>
      <c r="BG68" s="615">
        <v>0</v>
      </c>
      <c r="BH68" s="615">
        <v>0</v>
      </c>
      <c r="BI68" s="615">
        <v>0</v>
      </c>
      <c r="BJ68" s="615">
        <v>0</v>
      </c>
      <c r="BK68" s="615">
        <v>0</v>
      </c>
      <c r="BL68" s="615">
        <v>0.85646150719424452</v>
      </c>
      <c r="BM68" s="615">
        <v>0.97881315107913669</v>
      </c>
      <c r="BN68" s="615">
        <v>1.2235164388489208</v>
      </c>
      <c r="BO68" s="615">
        <v>4.8940657553956832</v>
      </c>
      <c r="BP68" s="615">
        <v>4.2823075359712233</v>
      </c>
      <c r="BQ68" s="615">
        <v>0</v>
      </c>
      <c r="BR68" s="615">
        <v>0</v>
      </c>
      <c r="BS68" s="615">
        <v>0</v>
      </c>
      <c r="BT68" s="615">
        <v>0</v>
      </c>
      <c r="BU68" s="615">
        <v>0</v>
      </c>
      <c r="BV68" s="615">
        <v>0</v>
      </c>
      <c r="BW68" s="615">
        <v>0</v>
      </c>
      <c r="BX68" s="615">
        <v>0</v>
      </c>
      <c r="BY68" s="615">
        <v>0</v>
      </c>
      <c r="BZ68" s="615">
        <v>0</v>
      </c>
      <c r="CA68" s="615">
        <v>0</v>
      </c>
      <c r="CB68" s="615">
        <v>0</v>
      </c>
      <c r="CC68" s="615">
        <v>0</v>
      </c>
      <c r="CD68" s="615">
        <v>0</v>
      </c>
      <c r="CE68" s="629">
        <v>0</v>
      </c>
      <c r="CF68" s="629">
        <v>1.894772771782574</v>
      </c>
      <c r="CG68" s="629">
        <v>2.1654545963229417</v>
      </c>
      <c r="CH68" s="629">
        <v>2.7068182454036771</v>
      </c>
      <c r="CI68" s="629">
        <v>10.827272981614708</v>
      </c>
      <c r="CJ68" s="629">
        <v>9.4738638589128694</v>
      </c>
      <c r="CK68" s="629">
        <v>0</v>
      </c>
      <c r="CL68" s="629">
        <v>0</v>
      </c>
      <c r="CM68" s="629">
        <v>0</v>
      </c>
      <c r="CN68" s="629">
        <v>0</v>
      </c>
      <c r="CO68" s="629">
        <v>0</v>
      </c>
      <c r="CP68" s="629">
        <v>0</v>
      </c>
      <c r="CQ68" s="629">
        <v>0</v>
      </c>
      <c r="CR68" s="629">
        <v>0</v>
      </c>
      <c r="CS68" s="629">
        <v>0</v>
      </c>
      <c r="CT68" s="629">
        <v>0</v>
      </c>
      <c r="CU68" s="629">
        <v>0</v>
      </c>
      <c r="CV68" s="629">
        <v>0</v>
      </c>
      <c r="CW68" s="629">
        <v>0</v>
      </c>
      <c r="CX68" s="629">
        <v>0</v>
      </c>
      <c r="CY68" s="630">
        <v>0</v>
      </c>
      <c r="CZ68" s="619">
        <v>0</v>
      </c>
      <c r="DA68" s="620">
        <v>0</v>
      </c>
      <c r="DB68" s="620">
        <v>0</v>
      </c>
      <c r="DC68" s="620">
        <v>0</v>
      </c>
      <c r="DD68" s="620">
        <v>0</v>
      </c>
      <c r="DE68" s="620">
        <v>0</v>
      </c>
      <c r="DF68" s="620">
        <v>0</v>
      </c>
      <c r="DG68" s="620">
        <v>0</v>
      </c>
      <c r="DH68" s="620">
        <v>0</v>
      </c>
      <c r="DI68" s="620">
        <v>0</v>
      </c>
      <c r="DJ68" s="620">
        <v>0</v>
      </c>
      <c r="DK68" s="620">
        <v>0</v>
      </c>
      <c r="DL68" s="620">
        <v>0</v>
      </c>
      <c r="DM68" s="620">
        <v>0</v>
      </c>
      <c r="DN68" s="620">
        <v>0</v>
      </c>
      <c r="DO68" s="620">
        <v>0</v>
      </c>
      <c r="DP68" s="620">
        <v>0</v>
      </c>
      <c r="DQ68" s="620">
        <v>0</v>
      </c>
      <c r="DR68" s="620">
        <v>0</v>
      </c>
      <c r="DS68" s="620">
        <v>0</v>
      </c>
      <c r="DT68" s="620">
        <v>0</v>
      </c>
      <c r="DU68" s="620">
        <v>0</v>
      </c>
      <c r="DV68" s="620">
        <v>0</v>
      </c>
      <c r="DW68" s="621">
        <v>0</v>
      </c>
      <c r="DX68" s="666"/>
    </row>
    <row r="69" spans="2:128" x14ac:dyDescent="0.2">
      <c r="B69" s="651"/>
      <c r="C69" s="645"/>
      <c r="D69" s="646"/>
      <c r="E69" s="646"/>
      <c r="F69" s="646"/>
      <c r="G69" s="646"/>
      <c r="H69" s="646"/>
      <c r="I69" s="647"/>
      <c r="J69" s="647"/>
      <c r="K69" s="647"/>
      <c r="L69" s="647"/>
      <c r="M69" s="647"/>
      <c r="N69" s="647"/>
      <c r="O69" s="647"/>
      <c r="P69" s="647"/>
      <c r="Q69" s="647"/>
      <c r="R69" s="648"/>
      <c r="S69" s="647"/>
      <c r="T69" s="647"/>
      <c r="U69" s="636" t="s">
        <v>503</v>
      </c>
      <c r="V69" s="637" t="s">
        <v>124</v>
      </c>
      <c r="W69" s="643" t="s">
        <v>495</v>
      </c>
      <c r="X69" s="615">
        <v>0</v>
      </c>
      <c r="Y69" s="615">
        <v>0</v>
      </c>
      <c r="Z69" s="615">
        <v>0</v>
      </c>
      <c r="AA69" s="615">
        <v>0</v>
      </c>
      <c r="AB69" s="615">
        <v>0</v>
      </c>
      <c r="AC69" s="615">
        <v>25.979965732765407</v>
      </c>
      <c r="AD69" s="615">
        <v>24.066998302931015</v>
      </c>
      <c r="AE69" s="615">
        <v>22.874710250437644</v>
      </c>
      <c r="AF69" s="615">
        <v>22.468459095973905</v>
      </c>
      <c r="AG69" s="615">
        <v>20.937266566990949</v>
      </c>
      <c r="AH69" s="615">
        <v>19.764627021187508</v>
      </c>
      <c r="AI69" s="615">
        <v>18.591987475384069</v>
      </c>
      <c r="AJ69" s="615">
        <v>17.419347929580628</v>
      </c>
      <c r="AK69" s="615">
        <v>16.24670838377719</v>
      </c>
      <c r="AL69" s="615">
        <v>15.074068837973748</v>
      </c>
      <c r="AM69" s="615">
        <v>13.901429292170308</v>
      </c>
      <c r="AN69" s="615">
        <v>12.728789746366862</v>
      </c>
      <c r="AO69" s="615">
        <v>11.556150200563421</v>
      </c>
      <c r="AP69" s="615">
        <v>10.383510654759982</v>
      </c>
      <c r="AQ69" s="615">
        <v>9.2108711089565425</v>
      </c>
      <c r="AR69" s="615">
        <v>8.0382315631531007</v>
      </c>
      <c r="AS69" s="615">
        <v>6.8655920173496598</v>
      </c>
      <c r="AT69" s="615">
        <v>5.692952471546219</v>
      </c>
      <c r="AU69" s="615">
        <v>4.5203129257427781</v>
      </c>
      <c r="AV69" s="615">
        <v>3.3476733799393381</v>
      </c>
      <c r="AW69" s="615">
        <v>3.3476733799393381</v>
      </c>
      <c r="AX69" s="615">
        <v>3.3476733799393381</v>
      </c>
      <c r="AY69" s="615">
        <v>3.3476733799393381</v>
      </c>
      <c r="AZ69" s="615">
        <v>3.3476733799393381</v>
      </c>
      <c r="BA69" s="615">
        <v>3.3476733799393381</v>
      </c>
      <c r="BB69" s="615">
        <v>3.3476733799393381</v>
      </c>
      <c r="BC69" s="615">
        <v>3.3476733799393381</v>
      </c>
      <c r="BD69" s="615">
        <v>3.3476733799393381</v>
      </c>
      <c r="BE69" s="615">
        <v>3.3476733799393381</v>
      </c>
      <c r="BF69" s="615">
        <v>3.3476733799393381</v>
      </c>
      <c r="BG69" s="615">
        <v>3.3476733799393381</v>
      </c>
      <c r="BH69" s="615">
        <v>3.3476733799393381</v>
      </c>
      <c r="BI69" s="615">
        <v>3.3476733799393381</v>
      </c>
      <c r="BJ69" s="615">
        <v>3.3476733799393381</v>
      </c>
      <c r="BK69" s="615">
        <v>3.3476733799393381</v>
      </c>
      <c r="BL69" s="615">
        <v>3.3476733799393381</v>
      </c>
      <c r="BM69" s="615">
        <v>3.3476733799393381</v>
      </c>
      <c r="BN69" s="615">
        <v>3.3476733799393381</v>
      </c>
      <c r="BO69" s="615">
        <v>3.3476733799393381</v>
      </c>
      <c r="BP69" s="615">
        <v>3.3476733799393381</v>
      </c>
      <c r="BQ69" s="615">
        <v>3.3476733799393381</v>
      </c>
      <c r="BR69" s="615">
        <v>3.3476733799393381</v>
      </c>
      <c r="BS69" s="615">
        <v>3.3476733799393381</v>
      </c>
      <c r="BT69" s="615">
        <v>3.3476733799393381</v>
      </c>
      <c r="BU69" s="615">
        <v>3.3476733799393381</v>
      </c>
      <c r="BV69" s="615">
        <v>3.3476733799393381</v>
      </c>
      <c r="BW69" s="615">
        <v>3.3476733799393381</v>
      </c>
      <c r="BX69" s="615">
        <v>3.3476733799393381</v>
      </c>
      <c r="BY69" s="615">
        <v>3.3476733799393381</v>
      </c>
      <c r="BZ69" s="615">
        <v>3.3476733799393381</v>
      </c>
      <c r="CA69" s="615">
        <v>3.3476733799393381</v>
      </c>
      <c r="CB69" s="615">
        <v>3.3476733799393381</v>
      </c>
      <c r="CC69" s="615">
        <v>3.3476733799393381</v>
      </c>
      <c r="CD69" s="615">
        <v>3.3476733799393381</v>
      </c>
      <c r="CE69" s="629">
        <v>3.3476733799393381</v>
      </c>
      <c r="CF69" s="629">
        <v>3.3476733799393381</v>
      </c>
      <c r="CG69" s="629">
        <v>3.3476733799393381</v>
      </c>
      <c r="CH69" s="629">
        <v>3.3476733799393381</v>
      </c>
      <c r="CI69" s="629">
        <v>3.3476733799393381</v>
      </c>
      <c r="CJ69" s="629">
        <v>3.3476733799393381</v>
      </c>
      <c r="CK69" s="629">
        <v>3.3476733799393381</v>
      </c>
      <c r="CL69" s="629">
        <v>3.3476733799393381</v>
      </c>
      <c r="CM69" s="629">
        <v>3.3476733799393381</v>
      </c>
      <c r="CN69" s="629">
        <v>3.3476733799393381</v>
      </c>
      <c r="CO69" s="629">
        <v>3.3476733799393381</v>
      </c>
      <c r="CP69" s="629">
        <v>3.3476733799393381</v>
      </c>
      <c r="CQ69" s="629">
        <v>3.3476733799393381</v>
      </c>
      <c r="CR69" s="629">
        <v>3.3476733799393381</v>
      </c>
      <c r="CS69" s="629">
        <v>3.3476733799393381</v>
      </c>
      <c r="CT69" s="629">
        <v>3.3476733799393381</v>
      </c>
      <c r="CU69" s="629">
        <v>3.3476733799393381</v>
      </c>
      <c r="CV69" s="629">
        <v>3.3476733799393381</v>
      </c>
      <c r="CW69" s="629">
        <v>3.3476733799393381</v>
      </c>
      <c r="CX69" s="629">
        <v>3.3476733799393381</v>
      </c>
      <c r="CY69" s="630">
        <v>3.3476733799393381</v>
      </c>
      <c r="CZ69" s="619">
        <v>0</v>
      </c>
      <c r="DA69" s="620">
        <v>0</v>
      </c>
      <c r="DB69" s="620">
        <v>0</v>
      </c>
      <c r="DC69" s="620">
        <v>0</v>
      </c>
      <c r="DD69" s="620">
        <v>0</v>
      </c>
      <c r="DE69" s="620">
        <v>0</v>
      </c>
      <c r="DF69" s="620">
        <v>0</v>
      </c>
      <c r="DG69" s="620">
        <v>0</v>
      </c>
      <c r="DH69" s="620">
        <v>0</v>
      </c>
      <c r="DI69" s="620">
        <v>0</v>
      </c>
      <c r="DJ69" s="620">
        <v>0</v>
      </c>
      <c r="DK69" s="620">
        <v>0</v>
      </c>
      <c r="DL69" s="620">
        <v>0</v>
      </c>
      <c r="DM69" s="620">
        <v>0</v>
      </c>
      <c r="DN69" s="620">
        <v>0</v>
      </c>
      <c r="DO69" s="620">
        <v>0</v>
      </c>
      <c r="DP69" s="620">
        <v>0</v>
      </c>
      <c r="DQ69" s="620">
        <v>0</v>
      </c>
      <c r="DR69" s="620">
        <v>0</v>
      </c>
      <c r="DS69" s="620">
        <v>0</v>
      </c>
      <c r="DT69" s="620">
        <v>0</v>
      </c>
      <c r="DU69" s="620">
        <v>0</v>
      </c>
      <c r="DV69" s="620">
        <v>0</v>
      </c>
      <c r="DW69" s="621">
        <v>0</v>
      </c>
      <c r="DX69" s="666"/>
    </row>
    <row r="70" spans="2:128" x14ac:dyDescent="0.2">
      <c r="B70" s="651"/>
      <c r="C70" s="645"/>
      <c r="D70" s="646"/>
      <c r="E70" s="646"/>
      <c r="F70" s="646"/>
      <c r="G70" s="646"/>
      <c r="H70" s="646"/>
      <c r="I70" s="647"/>
      <c r="J70" s="647"/>
      <c r="K70" s="647"/>
      <c r="L70" s="647"/>
      <c r="M70" s="647"/>
      <c r="N70" s="647"/>
      <c r="O70" s="647"/>
      <c r="P70" s="647"/>
      <c r="Q70" s="647"/>
      <c r="R70" s="648"/>
      <c r="S70" s="647"/>
      <c r="T70" s="647"/>
      <c r="U70" s="652" t="s">
        <v>504</v>
      </c>
      <c r="V70" s="637" t="s">
        <v>124</v>
      </c>
      <c r="W70" s="643" t="s">
        <v>495</v>
      </c>
      <c r="X70" s="615">
        <v>0</v>
      </c>
      <c r="Y70" s="615">
        <v>0</v>
      </c>
      <c r="Z70" s="615">
        <v>0</v>
      </c>
      <c r="AA70" s="615">
        <v>0</v>
      </c>
      <c r="AB70" s="615">
        <v>0</v>
      </c>
      <c r="AC70" s="615">
        <v>0</v>
      </c>
      <c r="AD70" s="615">
        <v>0</v>
      </c>
      <c r="AE70" s="615">
        <v>0</v>
      </c>
      <c r="AF70" s="615">
        <v>0</v>
      </c>
      <c r="AG70" s="615">
        <v>0</v>
      </c>
      <c r="AH70" s="615">
        <v>0</v>
      </c>
      <c r="AI70" s="615">
        <v>0</v>
      </c>
      <c r="AJ70" s="615">
        <v>0</v>
      </c>
      <c r="AK70" s="615">
        <v>0</v>
      </c>
      <c r="AL70" s="615">
        <v>0</v>
      </c>
      <c r="AM70" s="615">
        <v>0</v>
      </c>
      <c r="AN70" s="615">
        <v>0</v>
      </c>
      <c r="AO70" s="615">
        <v>0</v>
      </c>
      <c r="AP70" s="615">
        <v>0</v>
      </c>
      <c r="AQ70" s="615">
        <v>0</v>
      </c>
      <c r="AR70" s="615">
        <v>0</v>
      </c>
      <c r="AS70" s="615">
        <v>0</v>
      </c>
      <c r="AT70" s="615">
        <v>0</v>
      </c>
      <c r="AU70" s="615">
        <v>0</v>
      </c>
      <c r="AV70" s="615">
        <v>0</v>
      </c>
      <c r="AW70" s="615">
        <v>0</v>
      </c>
      <c r="AX70" s="615">
        <v>0</v>
      </c>
      <c r="AY70" s="615">
        <v>0</v>
      </c>
      <c r="AZ70" s="615">
        <v>0</v>
      </c>
      <c r="BA70" s="615">
        <v>0</v>
      </c>
      <c r="BB70" s="615">
        <v>0</v>
      </c>
      <c r="BC70" s="615">
        <v>0</v>
      </c>
      <c r="BD70" s="615">
        <v>0</v>
      </c>
      <c r="BE70" s="615">
        <v>0</v>
      </c>
      <c r="BF70" s="615">
        <v>0</v>
      </c>
      <c r="BG70" s="615">
        <v>0</v>
      </c>
      <c r="BH70" s="615">
        <v>0</v>
      </c>
      <c r="BI70" s="615">
        <v>0</v>
      </c>
      <c r="BJ70" s="615">
        <v>0</v>
      </c>
      <c r="BK70" s="615">
        <v>0</v>
      </c>
      <c r="BL70" s="615">
        <v>0</v>
      </c>
      <c r="BM70" s="615">
        <v>0</v>
      </c>
      <c r="BN70" s="615">
        <v>0</v>
      </c>
      <c r="BO70" s="615">
        <v>0</v>
      </c>
      <c r="BP70" s="615">
        <v>0</v>
      </c>
      <c r="BQ70" s="615">
        <v>0</v>
      </c>
      <c r="BR70" s="615">
        <v>0</v>
      </c>
      <c r="BS70" s="615">
        <v>0</v>
      </c>
      <c r="BT70" s="615">
        <v>0</v>
      </c>
      <c r="BU70" s="615">
        <v>0</v>
      </c>
      <c r="BV70" s="615">
        <v>0</v>
      </c>
      <c r="BW70" s="615">
        <v>0</v>
      </c>
      <c r="BX70" s="615">
        <v>0</v>
      </c>
      <c r="BY70" s="615">
        <v>0</v>
      </c>
      <c r="BZ70" s="615">
        <v>0</v>
      </c>
      <c r="CA70" s="615">
        <v>0</v>
      </c>
      <c r="CB70" s="615">
        <v>0</v>
      </c>
      <c r="CC70" s="615">
        <v>0</v>
      </c>
      <c r="CD70" s="615">
        <v>0</v>
      </c>
      <c r="CE70" s="615">
        <v>0</v>
      </c>
      <c r="CF70" s="615">
        <v>0</v>
      </c>
      <c r="CG70" s="615">
        <v>0</v>
      </c>
      <c r="CH70" s="615">
        <v>0</v>
      </c>
      <c r="CI70" s="615">
        <v>0</v>
      </c>
      <c r="CJ70" s="615">
        <v>0</v>
      </c>
      <c r="CK70" s="615">
        <v>0</v>
      </c>
      <c r="CL70" s="615">
        <v>0</v>
      </c>
      <c r="CM70" s="615">
        <v>0</v>
      </c>
      <c r="CN70" s="615">
        <v>0</v>
      </c>
      <c r="CO70" s="615">
        <v>0</v>
      </c>
      <c r="CP70" s="615">
        <v>0</v>
      </c>
      <c r="CQ70" s="615">
        <v>0</v>
      </c>
      <c r="CR70" s="615">
        <v>0</v>
      </c>
      <c r="CS70" s="615">
        <v>0</v>
      </c>
      <c r="CT70" s="615">
        <v>0</v>
      </c>
      <c r="CU70" s="615">
        <v>0</v>
      </c>
      <c r="CV70" s="615">
        <v>0</v>
      </c>
      <c r="CW70" s="615">
        <v>0</v>
      </c>
      <c r="CX70" s="615">
        <v>0</v>
      </c>
      <c r="CY70" s="615">
        <v>0</v>
      </c>
      <c r="CZ70" s="619">
        <v>0</v>
      </c>
      <c r="DA70" s="620">
        <v>0</v>
      </c>
      <c r="DB70" s="620">
        <v>0</v>
      </c>
      <c r="DC70" s="620">
        <v>0</v>
      </c>
      <c r="DD70" s="620">
        <v>0</v>
      </c>
      <c r="DE70" s="620">
        <v>0</v>
      </c>
      <c r="DF70" s="620">
        <v>0</v>
      </c>
      <c r="DG70" s="620">
        <v>0</v>
      </c>
      <c r="DH70" s="620">
        <v>0</v>
      </c>
      <c r="DI70" s="620">
        <v>0</v>
      </c>
      <c r="DJ70" s="620">
        <v>0</v>
      </c>
      <c r="DK70" s="620">
        <v>0</v>
      </c>
      <c r="DL70" s="620">
        <v>0</v>
      </c>
      <c r="DM70" s="620">
        <v>0</v>
      </c>
      <c r="DN70" s="620">
        <v>0</v>
      </c>
      <c r="DO70" s="620">
        <v>0</v>
      </c>
      <c r="DP70" s="620">
        <v>0</v>
      </c>
      <c r="DQ70" s="620">
        <v>0</v>
      </c>
      <c r="DR70" s="620">
        <v>0</v>
      </c>
      <c r="DS70" s="620">
        <v>0</v>
      </c>
      <c r="DT70" s="620">
        <v>0</v>
      </c>
      <c r="DU70" s="620">
        <v>0</v>
      </c>
      <c r="DV70" s="620">
        <v>0</v>
      </c>
      <c r="DW70" s="621">
        <v>0</v>
      </c>
      <c r="DX70" s="666"/>
    </row>
    <row r="71" spans="2:128" ht="15.75" thickBot="1" x14ac:dyDescent="0.25">
      <c r="B71" s="653"/>
      <c r="C71" s="654"/>
      <c r="D71" s="655"/>
      <c r="E71" s="655"/>
      <c r="F71" s="655"/>
      <c r="G71" s="655"/>
      <c r="H71" s="655"/>
      <c r="I71" s="656"/>
      <c r="J71" s="656"/>
      <c r="K71" s="656"/>
      <c r="L71" s="656"/>
      <c r="M71" s="656"/>
      <c r="N71" s="656"/>
      <c r="O71" s="656"/>
      <c r="P71" s="656"/>
      <c r="Q71" s="656"/>
      <c r="R71" s="657"/>
      <c r="S71" s="656"/>
      <c r="T71" s="656"/>
      <c r="U71" s="658" t="s">
        <v>127</v>
      </c>
      <c r="V71" s="659" t="s">
        <v>505</v>
      </c>
      <c r="W71" s="660" t="s">
        <v>495</v>
      </c>
      <c r="X71" s="661">
        <f t="shared" ref="X71:BC71" si="20">SUM(X60:X70)</f>
        <v>1403.8282720000004</v>
      </c>
      <c r="Y71" s="661">
        <f t="shared" si="20"/>
        <v>1604.3751679999998</v>
      </c>
      <c r="Z71" s="661">
        <f t="shared" si="20"/>
        <v>2005.4689599999999</v>
      </c>
      <c r="AA71" s="661">
        <f t="shared" si="20"/>
        <v>8021.8758399999997</v>
      </c>
      <c r="AB71" s="661">
        <f t="shared" si="20"/>
        <v>7019.1413600000005</v>
      </c>
      <c r="AC71" s="661">
        <f t="shared" si="20"/>
        <v>231.33788573276541</v>
      </c>
      <c r="AD71" s="661">
        <f t="shared" si="20"/>
        <v>229.42491830293102</v>
      </c>
      <c r="AE71" s="661">
        <f t="shared" si="20"/>
        <v>228.23263025043764</v>
      </c>
      <c r="AF71" s="661">
        <f t="shared" si="20"/>
        <v>227.82637909597392</v>
      </c>
      <c r="AG71" s="661">
        <f t="shared" si="20"/>
        <v>226.29518656699096</v>
      </c>
      <c r="AH71" s="661">
        <f t="shared" si="20"/>
        <v>225.12254702118753</v>
      </c>
      <c r="AI71" s="661">
        <f t="shared" si="20"/>
        <v>223.94990747538407</v>
      </c>
      <c r="AJ71" s="661">
        <f t="shared" si="20"/>
        <v>222.77726792958063</v>
      </c>
      <c r="AK71" s="661">
        <f t="shared" si="20"/>
        <v>221.6046283837772</v>
      </c>
      <c r="AL71" s="661">
        <f t="shared" si="20"/>
        <v>220.43198883797376</v>
      </c>
      <c r="AM71" s="661">
        <f t="shared" si="20"/>
        <v>219.25934929217033</v>
      </c>
      <c r="AN71" s="661">
        <f t="shared" si="20"/>
        <v>218.08670974636686</v>
      </c>
      <c r="AO71" s="661">
        <f t="shared" si="20"/>
        <v>216.91407020056343</v>
      </c>
      <c r="AP71" s="661">
        <f t="shared" si="20"/>
        <v>215.74143065475999</v>
      </c>
      <c r="AQ71" s="661">
        <f t="shared" si="20"/>
        <v>214.56879110895656</v>
      </c>
      <c r="AR71" s="661">
        <f t="shared" si="20"/>
        <v>709.53330164948397</v>
      </c>
      <c r="AS71" s="661">
        <f t="shared" si="20"/>
        <v>779.2373978302993</v>
      </c>
      <c r="AT71" s="661">
        <f t="shared" si="20"/>
        <v>919.8182297377333</v>
      </c>
      <c r="AU71" s="661">
        <f t="shared" si="20"/>
        <v>3044.9476619904913</v>
      </c>
      <c r="AV71" s="661">
        <f t="shared" si="20"/>
        <v>2689.3913438115937</v>
      </c>
      <c r="AW71" s="661">
        <f t="shared" si="20"/>
        <v>208.70559337993936</v>
      </c>
      <c r="AX71" s="661">
        <f t="shared" si="20"/>
        <v>208.70559337993936</v>
      </c>
      <c r="AY71" s="661">
        <f t="shared" si="20"/>
        <v>208.70559337993936</v>
      </c>
      <c r="AZ71" s="661">
        <f t="shared" si="20"/>
        <v>208.70559337993936</v>
      </c>
      <c r="BA71" s="661">
        <f t="shared" si="20"/>
        <v>208.70559337993936</v>
      </c>
      <c r="BB71" s="661">
        <f t="shared" si="20"/>
        <v>208.70559337993936</v>
      </c>
      <c r="BC71" s="661">
        <f t="shared" si="20"/>
        <v>208.70559337993936</v>
      </c>
      <c r="BD71" s="661">
        <f t="shared" ref="BD71:DO71" si="21">SUM(BD60:BD70)</f>
        <v>208.70559337993936</v>
      </c>
      <c r="BE71" s="661">
        <f t="shared" si="21"/>
        <v>208.70559337993936</v>
      </c>
      <c r="BF71" s="661">
        <f t="shared" si="21"/>
        <v>208.70559337993936</v>
      </c>
      <c r="BG71" s="661">
        <f t="shared" si="21"/>
        <v>208.70559337993936</v>
      </c>
      <c r="BH71" s="661">
        <f t="shared" si="21"/>
        <v>208.70559337993936</v>
      </c>
      <c r="BI71" s="661">
        <f t="shared" si="21"/>
        <v>208.70559337993936</v>
      </c>
      <c r="BJ71" s="661">
        <f t="shared" si="21"/>
        <v>208.70559337993936</v>
      </c>
      <c r="BK71" s="661">
        <f t="shared" si="21"/>
        <v>208.70559337993936</v>
      </c>
      <c r="BL71" s="661">
        <f t="shared" si="21"/>
        <v>704.84274346627024</v>
      </c>
      <c r="BM71" s="661">
        <f t="shared" si="21"/>
        <v>775.71947919288903</v>
      </c>
      <c r="BN71" s="661">
        <f t="shared" si="21"/>
        <v>917.47295064612649</v>
      </c>
      <c r="BO71" s="661">
        <f t="shared" si="21"/>
        <v>3043.7750224446877</v>
      </c>
      <c r="BP71" s="661">
        <f t="shared" si="21"/>
        <v>2689.3913438115937</v>
      </c>
      <c r="BQ71" s="661">
        <f t="shared" si="21"/>
        <v>208.70559337993936</v>
      </c>
      <c r="BR71" s="661">
        <f t="shared" si="21"/>
        <v>208.70559337993936</v>
      </c>
      <c r="BS71" s="661">
        <f t="shared" si="21"/>
        <v>208.70559337993936</v>
      </c>
      <c r="BT71" s="661">
        <f t="shared" si="21"/>
        <v>208.70559337993936</v>
      </c>
      <c r="BU71" s="661">
        <f t="shared" si="21"/>
        <v>208.70559337993936</v>
      </c>
      <c r="BV71" s="661">
        <f t="shared" si="21"/>
        <v>208.70559337993936</v>
      </c>
      <c r="BW71" s="661">
        <f t="shared" si="21"/>
        <v>208.70559337993936</v>
      </c>
      <c r="BX71" s="661">
        <f t="shared" si="21"/>
        <v>208.70559337993936</v>
      </c>
      <c r="BY71" s="661">
        <f t="shared" si="21"/>
        <v>208.70559337993936</v>
      </c>
      <c r="BZ71" s="661">
        <f t="shared" si="21"/>
        <v>208.70559337993936</v>
      </c>
      <c r="CA71" s="661">
        <f t="shared" si="21"/>
        <v>208.70559337993936</v>
      </c>
      <c r="CB71" s="661">
        <f t="shared" si="21"/>
        <v>208.70559337993936</v>
      </c>
      <c r="CC71" s="661">
        <f t="shared" si="21"/>
        <v>208.70559337993936</v>
      </c>
      <c r="CD71" s="661">
        <f t="shared" si="21"/>
        <v>208.70559337993936</v>
      </c>
      <c r="CE71" s="661">
        <f t="shared" si="21"/>
        <v>208.70559337993936</v>
      </c>
      <c r="CF71" s="661">
        <f t="shared" si="21"/>
        <v>1306.3231221968858</v>
      </c>
      <c r="CG71" s="661">
        <f t="shared" si="21"/>
        <v>1463.1256263135924</v>
      </c>
      <c r="CH71" s="661">
        <f t="shared" si="21"/>
        <v>1776.7306345470058</v>
      </c>
      <c r="CI71" s="661">
        <f t="shared" si="21"/>
        <v>6480.8057580482036</v>
      </c>
      <c r="CJ71" s="661">
        <f t="shared" si="21"/>
        <v>5696.7932374646707</v>
      </c>
      <c r="CK71" s="661">
        <f t="shared" si="21"/>
        <v>208.70559337993936</v>
      </c>
      <c r="CL71" s="661">
        <f t="shared" si="21"/>
        <v>208.70559337993936</v>
      </c>
      <c r="CM71" s="661">
        <f t="shared" si="21"/>
        <v>208.70559337993936</v>
      </c>
      <c r="CN71" s="661">
        <f t="shared" si="21"/>
        <v>208.70559337993936</v>
      </c>
      <c r="CO71" s="661">
        <f t="shared" si="21"/>
        <v>208.70559337993936</v>
      </c>
      <c r="CP71" s="661">
        <f t="shared" si="21"/>
        <v>208.70559337993936</v>
      </c>
      <c r="CQ71" s="661">
        <f t="shared" si="21"/>
        <v>208.70559337993936</v>
      </c>
      <c r="CR71" s="661">
        <f t="shared" si="21"/>
        <v>208.70559337993936</v>
      </c>
      <c r="CS71" s="661">
        <f t="shared" si="21"/>
        <v>208.70559337993936</v>
      </c>
      <c r="CT71" s="661">
        <f t="shared" si="21"/>
        <v>208.70559337993936</v>
      </c>
      <c r="CU71" s="661">
        <f t="shared" si="21"/>
        <v>208.70559337993936</v>
      </c>
      <c r="CV71" s="661">
        <f t="shared" si="21"/>
        <v>208.70559337993936</v>
      </c>
      <c r="CW71" s="661">
        <f t="shared" si="21"/>
        <v>208.70559337993936</v>
      </c>
      <c r="CX71" s="661">
        <f t="shared" si="21"/>
        <v>208.70559337993936</v>
      </c>
      <c r="CY71" s="662">
        <f t="shared" si="21"/>
        <v>208.70559337993936</v>
      </c>
      <c r="CZ71" s="663">
        <f t="shared" si="21"/>
        <v>0</v>
      </c>
      <c r="DA71" s="664">
        <f t="shared" si="21"/>
        <v>0</v>
      </c>
      <c r="DB71" s="664">
        <f t="shared" si="21"/>
        <v>0</v>
      </c>
      <c r="DC71" s="664">
        <f t="shared" si="21"/>
        <v>0</v>
      </c>
      <c r="DD71" s="664">
        <f t="shared" si="21"/>
        <v>0</v>
      </c>
      <c r="DE71" s="664">
        <f t="shared" si="21"/>
        <v>0</v>
      </c>
      <c r="DF71" s="664">
        <f t="shared" si="21"/>
        <v>0</v>
      </c>
      <c r="DG71" s="664">
        <f t="shared" si="21"/>
        <v>0</v>
      </c>
      <c r="DH71" s="664">
        <f t="shared" si="21"/>
        <v>0</v>
      </c>
      <c r="DI71" s="664">
        <f t="shared" si="21"/>
        <v>0</v>
      </c>
      <c r="DJ71" s="664">
        <f t="shared" si="21"/>
        <v>0</v>
      </c>
      <c r="DK71" s="664">
        <f t="shared" si="21"/>
        <v>0</v>
      </c>
      <c r="DL71" s="664">
        <f t="shared" si="21"/>
        <v>0</v>
      </c>
      <c r="DM71" s="664">
        <f t="shared" si="21"/>
        <v>0</v>
      </c>
      <c r="DN71" s="664">
        <f t="shared" si="21"/>
        <v>0</v>
      </c>
      <c r="DO71" s="664">
        <f t="shared" si="21"/>
        <v>0</v>
      </c>
      <c r="DP71" s="664">
        <f t="shared" ref="DP71:DW71" si="22">SUM(DP60:DP70)</f>
        <v>0</v>
      </c>
      <c r="DQ71" s="664">
        <f t="shared" si="22"/>
        <v>0</v>
      </c>
      <c r="DR71" s="664">
        <f t="shared" si="22"/>
        <v>0</v>
      </c>
      <c r="DS71" s="664">
        <f t="shared" si="22"/>
        <v>0</v>
      </c>
      <c r="DT71" s="664">
        <f t="shared" si="22"/>
        <v>0</v>
      </c>
      <c r="DU71" s="664">
        <f t="shared" si="22"/>
        <v>0</v>
      </c>
      <c r="DV71" s="664">
        <f t="shared" si="22"/>
        <v>0</v>
      </c>
      <c r="DW71" s="665">
        <f t="shared" si="22"/>
        <v>0</v>
      </c>
      <c r="DX71" s="666"/>
    </row>
    <row r="72" spans="2:128" ht="25.5" x14ac:dyDescent="0.2">
      <c r="B72" s="601" t="s">
        <v>490</v>
      </c>
      <c r="C72" s="602" t="s">
        <v>781</v>
      </c>
      <c r="D72" s="603" t="s">
        <v>782</v>
      </c>
      <c r="E72" s="604" t="s">
        <v>540</v>
      </c>
      <c r="F72" s="605" t="s">
        <v>742</v>
      </c>
      <c r="G72" s="606" t="s">
        <v>59</v>
      </c>
      <c r="H72" s="607" t="s">
        <v>492</v>
      </c>
      <c r="I72" s="608">
        <f>MAX(X72:AV72)</f>
        <v>36</v>
      </c>
      <c r="J72" s="608">
        <f>SUMPRODUCT($X$2:$CY$2,$X72:$CY72)*365</f>
        <v>313480.17017358151</v>
      </c>
      <c r="K72" s="608">
        <f>SUMPRODUCT($X$2:$CY$2,$X73:$CY73)+SUMPRODUCT($X$2:$CY$2,$X74:$CY74)+SUMPRODUCT($X$2:$CY$2,$X75:$CY75)</f>
        <v>68390.866874526066</v>
      </c>
      <c r="L72" s="608">
        <f>SUMPRODUCT($X$2:$CY$2,$X76:$CY76) +SUMPRODUCT($X$2:$CY$2,$X77:$CY77)</f>
        <v>44856.807970734211</v>
      </c>
      <c r="M72" s="608">
        <f>SUMPRODUCT($X$2:$CY$2,$X78:$CY78)</f>
        <v>0</v>
      </c>
      <c r="N72" s="608">
        <f>SUMPRODUCT($X$2:$CY$2,$X81:$CY81) +SUMPRODUCT($X$2:$CY$2,$X82:$CY82)</f>
        <v>2783.4797475444029</v>
      </c>
      <c r="O72" s="608">
        <f>SUMPRODUCT($X$2:$CY$2,$X79:$CY79) +SUMPRODUCT($X$2:$CY$2,$X80:$CY80) +SUMPRODUCT($X$2:$CY$2,$X83:$CY83)</f>
        <v>93.437080986175019</v>
      </c>
      <c r="P72" s="608">
        <f>SUM(K72:O72)</f>
        <v>116124.59167379086</v>
      </c>
      <c r="Q72" s="608">
        <f>(SUM(K72:M72)*100000)/(J72*1000)</f>
        <v>36.125945313399669</v>
      </c>
      <c r="R72" s="609">
        <f>(P72*100000)/(J72*1000)</f>
        <v>37.043680182223284</v>
      </c>
      <c r="S72" s="610">
        <v>3</v>
      </c>
      <c r="T72" s="611">
        <v>3</v>
      </c>
      <c r="U72" s="612" t="s">
        <v>493</v>
      </c>
      <c r="V72" s="613" t="s">
        <v>124</v>
      </c>
      <c r="W72" s="614" t="s">
        <v>75</v>
      </c>
      <c r="X72" s="615">
        <v>0</v>
      </c>
      <c r="Y72" s="615">
        <v>0</v>
      </c>
      <c r="Z72" s="615">
        <v>0</v>
      </c>
      <c r="AA72" s="615">
        <v>0</v>
      </c>
      <c r="AB72" s="615">
        <v>0</v>
      </c>
      <c r="AC72" s="615">
        <v>36</v>
      </c>
      <c r="AD72" s="615">
        <v>36</v>
      </c>
      <c r="AE72" s="615">
        <v>36</v>
      </c>
      <c r="AF72" s="615">
        <v>36</v>
      </c>
      <c r="AG72" s="615">
        <v>36</v>
      </c>
      <c r="AH72" s="615">
        <v>36</v>
      </c>
      <c r="AI72" s="615">
        <v>36</v>
      </c>
      <c r="AJ72" s="615">
        <v>36</v>
      </c>
      <c r="AK72" s="615">
        <v>36</v>
      </c>
      <c r="AL72" s="615">
        <v>36</v>
      </c>
      <c r="AM72" s="615">
        <v>36</v>
      </c>
      <c r="AN72" s="615">
        <v>36</v>
      </c>
      <c r="AO72" s="615">
        <v>36</v>
      </c>
      <c r="AP72" s="615">
        <v>36</v>
      </c>
      <c r="AQ72" s="615">
        <v>36</v>
      </c>
      <c r="AR72" s="615">
        <v>36</v>
      </c>
      <c r="AS72" s="615">
        <v>36</v>
      </c>
      <c r="AT72" s="615">
        <v>36</v>
      </c>
      <c r="AU72" s="615">
        <v>36</v>
      </c>
      <c r="AV72" s="615">
        <v>36</v>
      </c>
      <c r="AW72" s="615">
        <v>36</v>
      </c>
      <c r="AX72" s="615">
        <v>36</v>
      </c>
      <c r="AY72" s="615">
        <v>36</v>
      </c>
      <c r="AZ72" s="615">
        <v>36</v>
      </c>
      <c r="BA72" s="615">
        <v>36</v>
      </c>
      <c r="BB72" s="615">
        <v>36</v>
      </c>
      <c r="BC72" s="615">
        <v>36</v>
      </c>
      <c r="BD72" s="615">
        <v>36</v>
      </c>
      <c r="BE72" s="615">
        <v>36</v>
      </c>
      <c r="BF72" s="615">
        <v>36</v>
      </c>
      <c r="BG72" s="615">
        <v>36</v>
      </c>
      <c r="BH72" s="615">
        <v>36</v>
      </c>
      <c r="BI72" s="615">
        <v>36</v>
      </c>
      <c r="BJ72" s="615">
        <v>36</v>
      </c>
      <c r="BK72" s="615">
        <v>36</v>
      </c>
      <c r="BL72" s="615">
        <v>36</v>
      </c>
      <c r="BM72" s="615">
        <v>36</v>
      </c>
      <c r="BN72" s="615">
        <v>36</v>
      </c>
      <c r="BO72" s="615">
        <v>36</v>
      </c>
      <c r="BP72" s="615">
        <v>36</v>
      </c>
      <c r="BQ72" s="615">
        <v>36</v>
      </c>
      <c r="BR72" s="615">
        <v>36</v>
      </c>
      <c r="BS72" s="615">
        <v>36</v>
      </c>
      <c r="BT72" s="615">
        <v>36</v>
      </c>
      <c r="BU72" s="615">
        <v>36</v>
      </c>
      <c r="BV72" s="615">
        <v>36</v>
      </c>
      <c r="BW72" s="615">
        <v>36</v>
      </c>
      <c r="BX72" s="615">
        <v>36</v>
      </c>
      <c r="BY72" s="615">
        <v>36</v>
      </c>
      <c r="BZ72" s="615">
        <v>36</v>
      </c>
      <c r="CA72" s="615">
        <v>36</v>
      </c>
      <c r="CB72" s="615">
        <v>36</v>
      </c>
      <c r="CC72" s="615">
        <v>36</v>
      </c>
      <c r="CD72" s="615">
        <v>36</v>
      </c>
      <c r="CE72" s="629">
        <v>36</v>
      </c>
      <c r="CF72" s="629">
        <v>36</v>
      </c>
      <c r="CG72" s="629">
        <v>36</v>
      </c>
      <c r="CH72" s="629">
        <v>36</v>
      </c>
      <c r="CI72" s="629">
        <v>36</v>
      </c>
      <c r="CJ72" s="629">
        <v>36</v>
      </c>
      <c r="CK72" s="629">
        <v>36</v>
      </c>
      <c r="CL72" s="629">
        <v>36</v>
      </c>
      <c r="CM72" s="629">
        <v>36</v>
      </c>
      <c r="CN72" s="629">
        <v>36</v>
      </c>
      <c r="CO72" s="629">
        <v>36</v>
      </c>
      <c r="CP72" s="629">
        <v>36</v>
      </c>
      <c r="CQ72" s="629">
        <v>36</v>
      </c>
      <c r="CR72" s="629">
        <v>36</v>
      </c>
      <c r="CS72" s="629">
        <v>36</v>
      </c>
      <c r="CT72" s="629">
        <v>36</v>
      </c>
      <c r="CU72" s="629">
        <v>36</v>
      </c>
      <c r="CV72" s="629">
        <v>36</v>
      </c>
      <c r="CW72" s="629">
        <v>36</v>
      </c>
      <c r="CX72" s="629">
        <v>36</v>
      </c>
      <c r="CY72" s="630">
        <v>36</v>
      </c>
      <c r="CZ72" s="619">
        <v>0</v>
      </c>
      <c r="DA72" s="620">
        <v>0</v>
      </c>
      <c r="DB72" s="620">
        <v>0</v>
      </c>
      <c r="DC72" s="620">
        <v>0</v>
      </c>
      <c r="DD72" s="620">
        <v>0</v>
      </c>
      <c r="DE72" s="620">
        <v>0</v>
      </c>
      <c r="DF72" s="620">
        <v>0</v>
      </c>
      <c r="DG72" s="620">
        <v>0</v>
      </c>
      <c r="DH72" s="620">
        <v>0</v>
      </c>
      <c r="DI72" s="620">
        <v>0</v>
      </c>
      <c r="DJ72" s="620">
        <v>0</v>
      </c>
      <c r="DK72" s="620">
        <v>0</v>
      </c>
      <c r="DL72" s="620">
        <v>0</v>
      </c>
      <c r="DM72" s="620">
        <v>0</v>
      </c>
      <c r="DN72" s="620">
        <v>0</v>
      </c>
      <c r="DO72" s="620">
        <v>0</v>
      </c>
      <c r="DP72" s="620">
        <v>0</v>
      </c>
      <c r="DQ72" s="620">
        <v>0</v>
      </c>
      <c r="DR72" s="620">
        <v>0</v>
      </c>
      <c r="DS72" s="620">
        <v>0</v>
      </c>
      <c r="DT72" s="620">
        <v>0</v>
      </c>
      <c r="DU72" s="620">
        <v>0</v>
      </c>
      <c r="DV72" s="620">
        <v>0</v>
      </c>
      <c r="DW72" s="621">
        <v>0</v>
      </c>
      <c r="DX72" s="666"/>
    </row>
    <row r="73" spans="2:128" x14ac:dyDescent="0.2">
      <c r="B73" s="622"/>
      <c r="C73" s="623"/>
      <c r="D73" s="624"/>
      <c r="E73" s="625"/>
      <c r="F73" s="625"/>
      <c r="G73" s="624"/>
      <c r="H73" s="625"/>
      <c r="I73" s="626"/>
      <c r="J73" s="626"/>
      <c r="K73" s="626"/>
      <c r="L73" s="626"/>
      <c r="M73" s="626"/>
      <c r="N73" s="626"/>
      <c r="O73" s="626"/>
      <c r="P73" s="626"/>
      <c r="Q73" s="626"/>
      <c r="R73" s="627"/>
      <c r="S73" s="626"/>
      <c r="T73" s="626"/>
      <c r="U73" s="628" t="s">
        <v>494</v>
      </c>
      <c r="V73" s="613" t="s">
        <v>124</v>
      </c>
      <c r="W73" s="614" t="s">
        <v>495</v>
      </c>
      <c r="X73" s="615">
        <v>3525.4100000000003</v>
      </c>
      <c r="Y73" s="615">
        <v>4029.04</v>
      </c>
      <c r="Z73" s="615">
        <v>5036.3</v>
      </c>
      <c r="AA73" s="615">
        <v>20145.2</v>
      </c>
      <c r="AB73" s="615">
        <v>17627.05</v>
      </c>
      <c r="AC73" s="615">
        <v>0</v>
      </c>
      <c r="AD73" s="615">
        <v>0</v>
      </c>
      <c r="AE73" s="615">
        <v>0</v>
      </c>
      <c r="AF73" s="615">
        <v>0</v>
      </c>
      <c r="AG73" s="615">
        <v>0</v>
      </c>
      <c r="AH73" s="615">
        <v>0</v>
      </c>
      <c r="AI73" s="615">
        <v>0</v>
      </c>
      <c r="AJ73" s="615">
        <v>0</v>
      </c>
      <c r="AK73" s="615">
        <v>0</v>
      </c>
      <c r="AL73" s="615">
        <v>0</v>
      </c>
      <c r="AM73" s="615">
        <v>0</v>
      </c>
      <c r="AN73" s="615">
        <v>0</v>
      </c>
      <c r="AO73" s="615">
        <v>0</v>
      </c>
      <c r="AP73" s="615">
        <v>0</v>
      </c>
      <c r="AQ73" s="615">
        <v>0</v>
      </c>
      <c r="AR73" s="615">
        <v>1611.75</v>
      </c>
      <c r="AS73" s="615">
        <v>1842</v>
      </c>
      <c r="AT73" s="615">
        <v>2302.5</v>
      </c>
      <c r="AU73" s="615">
        <v>9210</v>
      </c>
      <c r="AV73" s="615">
        <v>8058.75</v>
      </c>
      <c r="AW73" s="615">
        <v>0</v>
      </c>
      <c r="AX73" s="615">
        <v>0</v>
      </c>
      <c r="AY73" s="615">
        <v>0</v>
      </c>
      <c r="AZ73" s="615">
        <v>0</v>
      </c>
      <c r="BA73" s="615">
        <v>0</v>
      </c>
      <c r="BB73" s="615">
        <v>0</v>
      </c>
      <c r="BC73" s="615">
        <v>0</v>
      </c>
      <c r="BD73" s="615">
        <v>0</v>
      </c>
      <c r="BE73" s="615">
        <v>0</v>
      </c>
      <c r="BF73" s="615">
        <v>0</v>
      </c>
      <c r="BG73" s="615">
        <v>0</v>
      </c>
      <c r="BH73" s="615">
        <v>0</v>
      </c>
      <c r="BI73" s="615">
        <v>0</v>
      </c>
      <c r="BJ73" s="615">
        <v>0</v>
      </c>
      <c r="BK73" s="615">
        <v>0</v>
      </c>
      <c r="BL73" s="615">
        <v>1611.75</v>
      </c>
      <c r="BM73" s="615">
        <v>1842</v>
      </c>
      <c r="BN73" s="615">
        <v>2302.5</v>
      </c>
      <c r="BO73" s="615">
        <v>9210</v>
      </c>
      <c r="BP73" s="615">
        <v>8058.75</v>
      </c>
      <c r="BQ73" s="615">
        <v>0</v>
      </c>
      <c r="BR73" s="615">
        <v>0</v>
      </c>
      <c r="BS73" s="615">
        <v>0</v>
      </c>
      <c r="BT73" s="615">
        <v>0</v>
      </c>
      <c r="BU73" s="615">
        <v>0</v>
      </c>
      <c r="BV73" s="615">
        <v>0</v>
      </c>
      <c r="BW73" s="615">
        <v>0</v>
      </c>
      <c r="BX73" s="615">
        <v>0</v>
      </c>
      <c r="BY73" s="615">
        <v>0</v>
      </c>
      <c r="BZ73" s="615">
        <v>0</v>
      </c>
      <c r="CA73" s="615">
        <v>0</v>
      </c>
      <c r="CB73" s="615">
        <v>0</v>
      </c>
      <c r="CC73" s="615">
        <v>0</v>
      </c>
      <c r="CD73" s="615">
        <v>0</v>
      </c>
      <c r="CE73" s="629">
        <v>0</v>
      </c>
      <c r="CF73" s="629">
        <v>3416.35</v>
      </c>
      <c r="CG73" s="629">
        <v>3904.4</v>
      </c>
      <c r="CH73" s="629">
        <v>4880.5</v>
      </c>
      <c r="CI73" s="629">
        <v>19522</v>
      </c>
      <c r="CJ73" s="629">
        <v>17081.75</v>
      </c>
      <c r="CK73" s="629">
        <v>0</v>
      </c>
      <c r="CL73" s="629">
        <v>0</v>
      </c>
      <c r="CM73" s="629">
        <v>0</v>
      </c>
      <c r="CN73" s="629">
        <v>0</v>
      </c>
      <c r="CO73" s="629">
        <v>0</v>
      </c>
      <c r="CP73" s="629">
        <v>0</v>
      </c>
      <c r="CQ73" s="629">
        <v>0</v>
      </c>
      <c r="CR73" s="629">
        <v>0</v>
      </c>
      <c r="CS73" s="629">
        <v>0</v>
      </c>
      <c r="CT73" s="629">
        <v>0</v>
      </c>
      <c r="CU73" s="629">
        <v>0</v>
      </c>
      <c r="CV73" s="629">
        <v>0</v>
      </c>
      <c r="CW73" s="629">
        <v>0</v>
      </c>
      <c r="CX73" s="629">
        <v>0</v>
      </c>
      <c r="CY73" s="630">
        <v>0</v>
      </c>
      <c r="CZ73" s="619">
        <v>0</v>
      </c>
      <c r="DA73" s="620">
        <v>0</v>
      </c>
      <c r="DB73" s="620">
        <v>0</v>
      </c>
      <c r="DC73" s="620">
        <v>0</v>
      </c>
      <c r="DD73" s="620">
        <v>0</v>
      </c>
      <c r="DE73" s="620">
        <v>0</v>
      </c>
      <c r="DF73" s="620">
        <v>0</v>
      </c>
      <c r="DG73" s="620">
        <v>0</v>
      </c>
      <c r="DH73" s="620">
        <v>0</v>
      </c>
      <c r="DI73" s="620">
        <v>0</v>
      </c>
      <c r="DJ73" s="620">
        <v>0</v>
      </c>
      <c r="DK73" s="620">
        <v>0</v>
      </c>
      <c r="DL73" s="620">
        <v>0</v>
      </c>
      <c r="DM73" s="620">
        <v>0</v>
      </c>
      <c r="DN73" s="620">
        <v>0</v>
      </c>
      <c r="DO73" s="620">
        <v>0</v>
      </c>
      <c r="DP73" s="620">
        <v>0</v>
      </c>
      <c r="DQ73" s="620">
        <v>0</v>
      </c>
      <c r="DR73" s="620">
        <v>0</v>
      </c>
      <c r="DS73" s="620">
        <v>0</v>
      </c>
      <c r="DT73" s="620">
        <v>0</v>
      </c>
      <c r="DU73" s="620">
        <v>0</v>
      </c>
      <c r="DV73" s="620">
        <v>0</v>
      </c>
      <c r="DW73" s="621">
        <v>0</v>
      </c>
      <c r="DX73" s="666"/>
    </row>
    <row r="74" spans="2:128" x14ac:dyDescent="0.2">
      <c r="B74" s="631"/>
      <c r="C74" s="632"/>
      <c r="D74" s="633"/>
      <c r="E74" s="633"/>
      <c r="F74" s="633"/>
      <c r="G74" s="633"/>
      <c r="H74" s="633"/>
      <c r="I74" s="634"/>
      <c r="J74" s="634"/>
      <c r="K74" s="634"/>
      <c r="L74" s="634"/>
      <c r="M74" s="634"/>
      <c r="N74" s="634"/>
      <c r="O74" s="634"/>
      <c r="P74" s="634"/>
      <c r="Q74" s="634"/>
      <c r="R74" s="635"/>
      <c r="S74" s="634"/>
      <c r="T74" s="634"/>
      <c r="U74" s="628" t="s">
        <v>496</v>
      </c>
      <c r="V74" s="613" t="s">
        <v>124</v>
      </c>
      <c r="W74" s="614" t="s">
        <v>495</v>
      </c>
      <c r="X74" s="615">
        <v>0</v>
      </c>
      <c r="Y74" s="615">
        <v>0</v>
      </c>
      <c r="Z74" s="615">
        <v>0</v>
      </c>
      <c r="AA74" s="615">
        <v>0</v>
      </c>
      <c r="AB74" s="615">
        <v>0</v>
      </c>
      <c r="AC74" s="615">
        <v>0</v>
      </c>
      <c r="AD74" s="615">
        <v>0</v>
      </c>
      <c r="AE74" s="615">
        <v>0</v>
      </c>
      <c r="AF74" s="615">
        <v>0</v>
      </c>
      <c r="AG74" s="615">
        <v>0</v>
      </c>
      <c r="AH74" s="615">
        <v>0</v>
      </c>
      <c r="AI74" s="615">
        <v>0</v>
      </c>
      <c r="AJ74" s="615">
        <v>0</v>
      </c>
      <c r="AK74" s="615">
        <v>0</v>
      </c>
      <c r="AL74" s="615">
        <v>0</v>
      </c>
      <c r="AM74" s="615">
        <v>0</v>
      </c>
      <c r="AN74" s="615">
        <v>0</v>
      </c>
      <c r="AO74" s="615">
        <v>0</v>
      </c>
      <c r="AP74" s="615">
        <v>0</v>
      </c>
      <c r="AQ74" s="615">
        <v>0</v>
      </c>
      <c r="AR74" s="615">
        <v>0</v>
      </c>
      <c r="AS74" s="615">
        <v>0</v>
      </c>
      <c r="AT74" s="615">
        <v>0</v>
      </c>
      <c r="AU74" s="615">
        <v>0</v>
      </c>
      <c r="AV74" s="615">
        <v>0</v>
      </c>
      <c r="AW74" s="615">
        <v>0</v>
      </c>
      <c r="AX74" s="615">
        <v>0</v>
      </c>
      <c r="AY74" s="615">
        <v>0</v>
      </c>
      <c r="AZ74" s="615">
        <v>0</v>
      </c>
      <c r="BA74" s="615">
        <v>0</v>
      </c>
      <c r="BB74" s="615">
        <v>0</v>
      </c>
      <c r="BC74" s="615">
        <v>0</v>
      </c>
      <c r="BD74" s="615">
        <v>0</v>
      </c>
      <c r="BE74" s="615">
        <v>0</v>
      </c>
      <c r="BF74" s="615">
        <v>0</v>
      </c>
      <c r="BG74" s="615">
        <v>0</v>
      </c>
      <c r="BH74" s="615">
        <v>0</v>
      </c>
      <c r="BI74" s="615">
        <v>0</v>
      </c>
      <c r="BJ74" s="615">
        <v>0</v>
      </c>
      <c r="BK74" s="615">
        <v>0</v>
      </c>
      <c r="BL74" s="615">
        <v>0</v>
      </c>
      <c r="BM74" s="615">
        <v>0</v>
      </c>
      <c r="BN74" s="615">
        <v>0</v>
      </c>
      <c r="BO74" s="615">
        <v>0</v>
      </c>
      <c r="BP74" s="615">
        <v>0</v>
      </c>
      <c r="BQ74" s="615">
        <v>0</v>
      </c>
      <c r="BR74" s="615">
        <v>0</v>
      </c>
      <c r="BS74" s="615">
        <v>0</v>
      </c>
      <c r="BT74" s="615">
        <v>0</v>
      </c>
      <c r="BU74" s="615">
        <v>0</v>
      </c>
      <c r="BV74" s="615">
        <v>0</v>
      </c>
      <c r="BW74" s="615">
        <v>0</v>
      </c>
      <c r="BX74" s="615">
        <v>0</v>
      </c>
      <c r="BY74" s="615">
        <v>0</v>
      </c>
      <c r="BZ74" s="615">
        <v>0</v>
      </c>
      <c r="CA74" s="615">
        <v>0</v>
      </c>
      <c r="CB74" s="615">
        <v>0</v>
      </c>
      <c r="CC74" s="615">
        <v>0</v>
      </c>
      <c r="CD74" s="615">
        <v>0</v>
      </c>
      <c r="CE74" s="629">
        <v>0</v>
      </c>
      <c r="CF74" s="629">
        <v>0</v>
      </c>
      <c r="CG74" s="629">
        <v>0</v>
      </c>
      <c r="CH74" s="629">
        <v>0</v>
      </c>
      <c r="CI74" s="629">
        <v>0</v>
      </c>
      <c r="CJ74" s="629">
        <v>0</v>
      </c>
      <c r="CK74" s="629">
        <v>0</v>
      </c>
      <c r="CL74" s="629">
        <v>0</v>
      </c>
      <c r="CM74" s="629">
        <v>0</v>
      </c>
      <c r="CN74" s="629">
        <v>0</v>
      </c>
      <c r="CO74" s="629">
        <v>0</v>
      </c>
      <c r="CP74" s="629">
        <v>0</v>
      </c>
      <c r="CQ74" s="629">
        <v>0</v>
      </c>
      <c r="CR74" s="629">
        <v>0</v>
      </c>
      <c r="CS74" s="629">
        <v>0</v>
      </c>
      <c r="CT74" s="629">
        <v>0</v>
      </c>
      <c r="CU74" s="629">
        <v>0</v>
      </c>
      <c r="CV74" s="629">
        <v>0</v>
      </c>
      <c r="CW74" s="629">
        <v>0</v>
      </c>
      <c r="CX74" s="629">
        <v>0</v>
      </c>
      <c r="CY74" s="630">
        <v>0</v>
      </c>
      <c r="CZ74" s="619">
        <v>0</v>
      </c>
      <c r="DA74" s="620">
        <v>0</v>
      </c>
      <c r="DB74" s="620">
        <v>0</v>
      </c>
      <c r="DC74" s="620">
        <v>0</v>
      </c>
      <c r="DD74" s="620">
        <v>0</v>
      </c>
      <c r="DE74" s="620">
        <v>0</v>
      </c>
      <c r="DF74" s="620">
        <v>0</v>
      </c>
      <c r="DG74" s="620">
        <v>0</v>
      </c>
      <c r="DH74" s="620">
        <v>0</v>
      </c>
      <c r="DI74" s="620">
        <v>0</v>
      </c>
      <c r="DJ74" s="620">
        <v>0</v>
      </c>
      <c r="DK74" s="620">
        <v>0</v>
      </c>
      <c r="DL74" s="620">
        <v>0</v>
      </c>
      <c r="DM74" s="620">
        <v>0</v>
      </c>
      <c r="DN74" s="620">
        <v>0</v>
      </c>
      <c r="DO74" s="620">
        <v>0</v>
      </c>
      <c r="DP74" s="620">
        <v>0</v>
      </c>
      <c r="DQ74" s="620">
        <v>0</v>
      </c>
      <c r="DR74" s="620">
        <v>0</v>
      </c>
      <c r="DS74" s="620">
        <v>0</v>
      </c>
      <c r="DT74" s="620">
        <v>0</v>
      </c>
      <c r="DU74" s="620">
        <v>0</v>
      </c>
      <c r="DV74" s="620">
        <v>0</v>
      </c>
      <c r="DW74" s="621">
        <v>0</v>
      </c>
      <c r="DX74" s="666"/>
    </row>
    <row r="75" spans="2:128" x14ac:dyDescent="0.2">
      <c r="B75" s="631"/>
      <c r="C75" s="632"/>
      <c r="D75" s="633"/>
      <c r="E75" s="633"/>
      <c r="F75" s="633"/>
      <c r="G75" s="633"/>
      <c r="H75" s="633"/>
      <c r="I75" s="634"/>
      <c r="J75" s="634"/>
      <c r="K75" s="634"/>
      <c r="L75" s="634"/>
      <c r="M75" s="634"/>
      <c r="N75" s="634"/>
      <c r="O75" s="634"/>
      <c r="P75" s="634"/>
      <c r="Q75" s="634"/>
      <c r="R75" s="635"/>
      <c r="S75" s="634"/>
      <c r="T75" s="634"/>
      <c r="U75" s="636" t="s">
        <v>807</v>
      </c>
      <c r="V75" s="637" t="s">
        <v>124</v>
      </c>
      <c r="W75" s="614" t="s">
        <v>495</v>
      </c>
      <c r="X75" s="615">
        <v>0</v>
      </c>
      <c r="Y75" s="615">
        <v>0</v>
      </c>
      <c r="Z75" s="615">
        <v>0</v>
      </c>
      <c r="AA75" s="615">
        <v>0</v>
      </c>
      <c r="AB75" s="615">
        <v>0</v>
      </c>
      <c r="AC75" s="615">
        <v>0</v>
      </c>
      <c r="AD75" s="615">
        <v>0</v>
      </c>
      <c r="AE75" s="615">
        <v>0</v>
      </c>
      <c r="AF75" s="615">
        <v>0</v>
      </c>
      <c r="AG75" s="615">
        <v>0</v>
      </c>
      <c r="AH75" s="615">
        <v>0</v>
      </c>
      <c r="AI75" s="615">
        <v>0</v>
      </c>
      <c r="AJ75" s="615">
        <v>0</v>
      </c>
      <c r="AK75" s="615">
        <v>0</v>
      </c>
      <c r="AL75" s="615">
        <v>0</v>
      </c>
      <c r="AM75" s="615">
        <v>0</v>
      </c>
      <c r="AN75" s="615">
        <v>0</v>
      </c>
      <c r="AO75" s="615">
        <v>0</v>
      </c>
      <c r="AP75" s="615">
        <v>0</v>
      </c>
      <c r="AQ75" s="615">
        <v>0</v>
      </c>
      <c r="AR75" s="615">
        <v>0</v>
      </c>
      <c r="AS75" s="615">
        <v>0</v>
      </c>
      <c r="AT75" s="615">
        <v>0</v>
      </c>
      <c r="AU75" s="615">
        <v>0</v>
      </c>
      <c r="AV75" s="615">
        <v>0</v>
      </c>
      <c r="AW75" s="615">
        <v>0</v>
      </c>
      <c r="AX75" s="615">
        <v>0</v>
      </c>
      <c r="AY75" s="615">
        <v>0</v>
      </c>
      <c r="AZ75" s="615">
        <v>0</v>
      </c>
      <c r="BA75" s="615">
        <v>0</v>
      </c>
      <c r="BB75" s="615">
        <v>0</v>
      </c>
      <c r="BC75" s="615">
        <v>0</v>
      </c>
      <c r="BD75" s="615">
        <v>0</v>
      </c>
      <c r="BE75" s="615">
        <v>0</v>
      </c>
      <c r="BF75" s="615">
        <v>0</v>
      </c>
      <c r="BG75" s="615">
        <v>0</v>
      </c>
      <c r="BH75" s="615">
        <v>0</v>
      </c>
      <c r="BI75" s="615">
        <v>0</v>
      </c>
      <c r="BJ75" s="615">
        <v>0</v>
      </c>
      <c r="BK75" s="615">
        <v>0</v>
      </c>
      <c r="BL75" s="615">
        <v>0</v>
      </c>
      <c r="BM75" s="615">
        <v>0</v>
      </c>
      <c r="BN75" s="615">
        <v>0</v>
      </c>
      <c r="BO75" s="615">
        <v>0</v>
      </c>
      <c r="BP75" s="615">
        <v>0</v>
      </c>
      <c r="BQ75" s="615">
        <v>0</v>
      </c>
      <c r="BR75" s="615">
        <v>0</v>
      </c>
      <c r="BS75" s="615">
        <v>0</v>
      </c>
      <c r="BT75" s="615">
        <v>0</v>
      </c>
      <c r="BU75" s="615">
        <v>0</v>
      </c>
      <c r="BV75" s="615">
        <v>0</v>
      </c>
      <c r="BW75" s="615">
        <v>0</v>
      </c>
      <c r="BX75" s="615">
        <v>0</v>
      </c>
      <c r="BY75" s="615">
        <v>0</v>
      </c>
      <c r="BZ75" s="615">
        <v>0</v>
      </c>
      <c r="CA75" s="615">
        <v>0</v>
      </c>
      <c r="CB75" s="615">
        <v>0</v>
      </c>
      <c r="CC75" s="615">
        <v>0</v>
      </c>
      <c r="CD75" s="615">
        <v>0</v>
      </c>
      <c r="CE75" s="615">
        <v>0</v>
      </c>
      <c r="CF75" s="615">
        <v>0</v>
      </c>
      <c r="CG75" s="615">
        <v>0</v>
      </c>
      <c r="CH75" s="615">
        <v>0</v>
      </c>
      <c r="CI75" s="615">
        <v>0</v>
      </c>
      <c r="CJ75" s="615">
        <v>0</v>
      </c>
      <c r="CK75" s="615">
        <v>0</v>
      </c>
      <c r="CL75" s="615">
        <v>0</v>
      </c>
      <c r="CM75" s="615">
        <v>0</v>
      </c>
      <c r="CN75" s="615">
        <v>0</v>
      </c>
      <c r="CO75" s="615">
        <v>0</v>
      </c>
      <c r="CP75" s="615">
        <v>0</v>
      </c>
      <c r="CQ75" s="615">
        <v>0</v>
      </c>
      <c r="CR75" s="615">
        <v>0</v>
      </c>
      <c r="CS75" s="615">
        <v>0</v>
      </c>
      <c r="CT75" s="615">
        <v>0</v>
      </c>
      <c r="CU75" s="615">
        <v>0</v>
      </c>
      <c r="CV75" s="615">
        <v>0</v>
      </c>
      <c r="CW75" s="615">
        <v>0</v>
      </c>
      <c r="CX75" s="615">
        <v>0</v>
      </c>
      <c r="CY75" s="615">
        <v>0</v>
      </c>
      <c r="CZ75" s="619">
        <v>0</v>
      </c>
      <c r="DA75" s="620">
        <v>0</v>
      </c>
      <c r="DB75" s="620">
        <v>0</v>
      </c>
      <c r="DC75" s="620">
        <v>0</v>
      </c>
      <c r="DD75" s="620">
        <v>0</v>
      </c>
      <c r="DE75" s="620">
        <v>0</v>
      </c>
      <c r="DF75" s="620">
        <v>0</v>
      </c>
      <c r="DG75" s="620">
        <v>0</v>
      </c>
      <c r="DH75" s="620">
        <v>0</v>
      </c>
      <c r="DI75" s="620">
        <v>0</v>
      </c>
      <c r="DJ75" s="620">
        <v>0</v>
      </c>
      <c r="DK75" s="620">
        <v>0</v>
      </c>
      <c r="DL75" s="620">
        <v>0</v>
      </c>
      <c r="DM75" s="620">
        <v>0</v>
      </c>
      <c r="DN75" s="620">
        <v>0</v>
      </c>
      <c r="DO75" s="620">
        <v>0</v>
      </c>
      <c r="DP75" s="620">
        <v>0</v>
      </c>
      <c r="DQ75" s="620">
        <v>0</v>
      </c>
      <c r="DR75" s="620">
        <v>0</v>
      </c>
      <c r="DS75" s="620">
        <v>0</v>
      </c>
      <c r="DT75" s="620">
        <v>0</v>
      </c>
      <c r="DU75" s="620">
        <v>0</v>
      </c>
      <c r="DV75" s="620">
        <v>0</v>
      </c>
      <c r="DW75" s="621">
        <v>0</v>
      </c>
      <c r="DX75" s="666"/>
    </row>
    <row r="76" spans="2:128" x14ac:dyDescent="0.2">
      <c r="B76" s="638"/>
      <c r="C76" s="639"/>
      <c r="D76" s="640"/>
      <c r="E76" s="640"/>
      <c r="F76" s="640"/>
      <c r="G76" s="640"/>
      <c r="H76" s="640"/>
      <c r="I76" s="641"/>
      <c r="J76" s="641"/>
      <c r="K76" s="641"/>
      <c r="L76" s="641"/>
      <c r="M76" s="641"/>
      <c r="N76" s="641"/>
      <c r="O76" s="641"/>
      <c r="P76" s="641"/>
      <c r="Q76" s="641"/>
      <c r="R76" s="642"/>
      <c r="S76" s="641"/>
      <c r="T76" s="641"/>
      <c r="U76" s="628" t="s">
        <v>497</v>
      </c>
      <c r="V76" s="613" t="s">
        <v>124</v>
      </c>
      <c r="W76" s="643" t="s">
        <v>495</v>
      </c>
      <c r="X76" s="615">
        <v>0</v>
      </c>
      <c r="Y76" s="615">
        <v>0</v>
      </c>
      <c r="Z76" s="615">
        <v>0</v>
      </c>
      <c r="AA76" s="615">
        <v>0</v>
      </c>
      <c r="AB76" s="615">
        <v>0</v>
      </c>
      <c r="AC76" s="615">
        <v>4</v>
      </c>
      <c r="AD76" s="615">
        <v>4</v>
      </c>
      <c r="AE76" s="615">
        <v>4</v>
      </c>
      <c r="AF76" s="615">
        <v>4</v>
      </c>
      <c r="AG76" s="615">
        <v>4</v>
      </c>
      <c r="AH76" s="615">
        <v>4</v>
      </c>
      <c r="AI76" s="615">
        <v>4</v>
      </c>
      <c r="AJ76" s="615">
        <v>4</v>
      </c>
      <c r="AK76" s="615">
        <v>4</v>
      </c>
      <c r="AL76" s="615">
        <v>4</v>
      </c>
      <c r="AM76" s="615">
        <v>4</v>
      </c>
      <c r="AN76" s="615">
        <v>4</v>
      </c>
      <c r="AO76" s="615">
        <v>4</v>
      </c>
      <c r="AP76" s="615">
        <v>4</v>
      </c>
      <c r="AQ76" s="615">
        <v>4</v>
      </c>
      <c r="AR76" s="615">
        <v>4</v>
      </c>
      <c r="AS76" s="615">
        <v>4</v>
      </c>
      <c r="AT76" s="615">
        <v>4</v>
      </c>
      <c r="AU76" s="615">
        <v>4</v>
      </c>
      <c r="AV76" s="615">
        <v>4</v>
      </c>
      <c r="AW76" s="615">
        <v>4</v>
      </c>
      <c r="AX76" s="615">
        <v>4</v>
      </c>
      <c r="AY76" s="615">
        <v>4</v>
      </c>
      <c r="AZ76" s="615">
        <v>4</v>
      </c>
      <c r="BA76" s="615">
        <v>4</v>
      </c>
      <c r="BB76" s="615">
        <v>4</v>
      </c>
      <c r="BC76" s="615">
        <v>4</v>
      </c>
      <c r="BD76" s="615">
        <v>4</v>
      </c>
      <c r="BE76" s="615">
        <v>4</v>
      </c>
      <c r="BF76" s="615">
        <v>4</v>
      </c>
      <c r="BG76" s="615">
        <v>4</v>
      </c>
      <c r="BH76" s="615">
        <v>4</v>
      </c>
      <c r="BI76" s="615">
        <v>4</v>
      </c>
      <c r="BJ76" s="615">
        <v>4</v>
      </c>
      <c r="BK76" s="615">
        <v>4</v>
      </c>
      <c r="BL76" s="615">
        <v>4</v>
      </c>
      <c r="BM76" s="615">
        <v>4</v>
      </c>
      <c r="BN76" s="615">
        <v>4</v>
      </c>
      <c r="BO76" s="615">
        <v>4</v>
      </c>
      <c r="BP76" s="615">
        <v>4</v>
      </c>
      <c r="BQ76" s="615">
        <v>4</v>
      </c>
      <c r="BR76" s="615">
        <v>4</v>
      </c>
      <c r="BS76" s="615">
        <v>4</v>
      </c>
      <c r="BT76" s="615">
        <v>4</v>
      </c>
      <c r="BU76" s="615">
        <v>4</v>
      </c>
      <c r="BV76" s="615">
        <v>4</v>
      </c>
      <c r="BW76" s="615">
        <v>4</v>
      </c>
      <c r="BX76" s="615">
        <v>4</v>
      </c>
      <c r="BY76" s="615">
        <v>4</v>
      </c>
      <c r="BZ76" s="615">
        <v>4</v>
      </c>
      <c r="CA76" s="615">
        <v>4</v>
      </c>
      <c r="CB76" s="615">
        <v>4</v>
      </c>
      <c r="CC76" s="615">
        <v>4</v>
      </c>
      <c r="CD76" s="615">
        <v>4</v>
      </c>
      <c r="CE76" s="629">
        <v>4</v>
      </c>
      <c r="CF76" s="629">
        <v>4</v>
      </c>
      <c r="CG76" s="629">
        <v>4</v>
      </c>
      <c r="CH76" s="629">
        <v>4</v>
      </c>
      <c r="CI76" s="629">
        <v>4</v>
      </c>
      <c r="CJ76" s="629">
        <v>4</v>
      </c>
      <c r="CK76" s="629">
        <v>4</v>
      </c>
      <c r="CL76" s="629">
        <v>4</v>
      </c>
      <c r="CM76" s="629">
        <v>4</v>
      </c>
      <c r="CN76" s="629">
        <v>4</v>
      </c>
      <c r="CO76" s="629">
        <v>4</v>
      </c>
      <c r="CP76" s="629">
        <v>4</v>
      </c>
      <c r="CQ76" s="629">
        <v>4</v>
      </c>
      <c r="CR76" s="629">
        <v>4</v>
      </c>
      <c r="CS76" s="629">
        <v>4</v>
      </c>
      <c r="CT76" s="629">
        <v>4</v>
      </c>
      <c r="CU76" s="629">
        <v>4</v>
      </c>
      <c r="CV76" s="629">
        <v>4</v>
      </c>
      <c r="CW76" s="629">
        <v>4</v>
      </c>
      <c r="CX76" s="629">
        <v>4</v>
      </c>
      <c r="CY76" s="630">
        <v>4</v>
      </c>
      <c r="CZ76" s="619">
        <v>0</v>
      </c>
      <c r="DA76" s="620">
        <v>0</v>
      </c>
      <c r="DB76" s="620">
        <v>0</v>
      </c>
      <c r="DC76" s="620">
        <v>0</v>
      </c>
      <c r="DD76" s="620">
        <v>0</v>
      </c>
      <c r="DE76" s="620">
        <v>0</v>
      </c>
      <c r="DF76" s="620">
        <v>0</v>
      </c>
      <c r="DG76" s="620">
        <v>0</v>
      </c>
      <c r="DH76" s="620">
        <v>0</v>
      </c>
      <c r="DI76" s="620">
        <v>0</v>
      </c>
      <c r="DJ76" s="620">
        <v>0</v>
      </c>
      <c r="DK76" s="620">
        <v>0</v>
      </c>
      <c r="DL76" s="620">
        <v>0</v>
      </c>
      <c r="DM76" s="620">
        <v>0</v>
      </c>
      <c r="DN76" s="620">
        <v>0</v>
      </c>
      <c r="DO76" s="620">
        <v>0</v>
      </c>
      <c r="DP76" s="620">
        <v>0</v>
      </c>
      <c r="DQ76" s="620">
        <v>0</v>
      </c>
      <c r="DR76" s="620">
        <v>0</v>
      </c>
      <c r="DS76" s="620">
        <v>0</v>
      </c>
      <c r="DT76" s="620">
        <v>0</v>
      </c>
      <c r="DU76" s="620">
        <v>0</v>
      </c>
      <c r="DV76" s="620">
        <v>0</v>
      </c>
      <c r="DW76" s="621">
        <v>0</v>
      </c>
      <c r="DX76" s="666"/>
    </row>
    <row r="77" spans="2:128" x14ac:dyDescent="0.2">
      <c r="B77" s="644"/>
      <c r="C77" s="645"/>
      <c r="D77" s="646"/>
      <c r="E77" s="646"/>
      <c r="F77" s="646"/>
      <c r="G77" s="646"/>
      <c r="H77" s="646"/>
      <c r="I77" s="647"/>
      <c r="J77" s="647"/>
      <c r="K77" s="647"/>
      <c r="L77" s="647"/>
      <c r="M77" s="647"/>
      <c r="N77" s="647"/>
      <c r="O77" s="647"/>
      <c r="P77" s="647"/>
      <c r="Q77" s="647"/>
      <c r="R77" s="648"/>
      <c r="S77" s="647"/>
      <c r="T77" s="647"/>
      <c r="U77" s="636" t="s">
        <v>498</v>
      </c>
      <c r="V77" s="637" t="s">
        <v>124</v>
      </c>
      <c r="W77" s="643" t="s">
        <v>495</v>
      </c>
      <c r="X77" s="615">
        <v>0</v>
      </c>
      <c r="Y77" s="615">
        <v>0</v>
      </c>
      <c r="Z77" s="615">
        <v>0</v>
      </c>
      <c r="AA77" s="615">
        <v>0</v>
      </c>
      <c r="AB77" s="615">
        <v>0</v>
      </c>
      <c r="AC77" s="615">
        <v>1876.2416000000001</v>
      </c>
      <c r="AD77" s="615">
        <v>1876.2416000000001</v>
      </c>
      <c r="AE77" s="615">
        <v>1876.2416000000001</v>
      </c>
      <c r="AF77" s="615">
        <v>1876.2416000000001</v>
      </c>
      <c r="AG77" s="615">
        <v>1876.2416000000001</v>
      </c>
      <c r="AH77" s="615">
        <v>1876.2416000000001</v>
      </c>
      <c r="AI77" s="615">
        <v>1876.2416000000001</v>
      </c>
      <c r="AJ77" s="615">
        <v>1876.2416000000001</v>
      </c>
      <c r="AK77" s="615">
        <v>1876.2416000000001</v>
      </c>
      <c r="AL77" s="615">
        <v>1876.2416000000001</v>
      </c>
      <c r="AM77" s="615">
        <v>1876.2416000000001</v>
      </c>
      <c r="AN77" s="615">
        <v>1876.2416000000001</v>
      </c>
      <c r="AO77" s="615">
        <v>1876.2416000000001</v>
      </c>
      <c r="AP77" s="615">
        <v>1876.2416000000001</v>
      </c>
      <c r="AQ77" s="615">
        <v>1876.2416000000001</v>
      </c>
      <c r="AR77" s="615">
        <v>1876.2416000000001</v>
      </c>
      <c r="AS77" s="615">
        <v>1876.2416000000001</v>
      </c>
      <c r="AT77" s="615">
        <v>1876.2416000000001</v>
      </c>
      <c r="AU77" s="615">
        <v>1876.2416000000001</v>
      </c>
      <c r="AV77" s="615">
        <v>1876.2416000000001</v>
      </c>
      <c r="AW77" s="615">
        <v>1876.2416000000001</v>
      </c>
      <c r="AX77" s="615">
        <v>1876.2416000000001</v>
      </c>
      <c r="AY77" s="615">
        <v>1876.2416000000001</v>
      </c>
      <c r="AZ77" s="615">
        <v>1876.2416000000001</v>
      </c>
      <c r="BA77" s="615">
        <v>1876.2416000000001</v>
      </c>
      <c r="BB77" s="615">
        <v>1876.2416000000001</v>
      </c>
      <c r="BC77" s="615">
        <v>1876.2416000000001</v>
      </c>
      <c r="BD77" s="615">
        <v>1876.2416000000001</v>
      </c>
      <c r="BE77" s="615">
        <v>1876.2416000000001</v>
      </c>
      <c r="BF77" s="615">
        <v>1876.2416000000001</v>
      </c>
      <c r="BG77" s="615">
        <v>1876.2416000000001</v>
      </c>
      <c r="BH77" s="615">
        <v>1876.2416000000001</v>
      </c>
      <c r="BI77" s="615">
        <v>1876.2416000000001</v>
      </c>
      <c r="BJ77" s="615">
        <v>1876.2416000000001</v>
      </c>
      <c r="BK77" s="615">
        <v>1876.2416000000001</v>
      </c>
      <c r="BL77" s="615">
        <v>1876.2416000000001</v>
      </c>
      <c r="BM77" s="615">
        <v>1876.2416000000001</v>
      </c>
      <c r="BN77" s="615">
        <v>1876.2416000000001</v>
      </c>
      <c r="BO77" s="615">
        <v>1876.2416000000001</v>
      </c>
      <c r="BP77" s="615">
        <v>1876.2416000000001</v>
      </c>
      <c r="BQ77" s="615">
        <v>1876.2416000000001</v>
      </c>
      <c r="BR77" s="615">
        <v>1876.2416000000001</v>
      </c>
      <c r="BS77" s="615">
        <v>1876.2416000000001</v>
      </c>
      <c r="BT77" s="615">
        <v>1876.2416000000001</v>
      </c>
      <c r="BU77" s="615">
        <v>1876.2416000000001</v>
      </c>
      <c r="BV77" s="615">
        <v>1876.2416000000001</v>
      </c>
      <c r="BW77" s="615">
        <v>1876.2416000000001</v>
      </c>
      <c r="BX77" s="615">
        <v>1876.2416000000001</v>
      </c>
      <c r="BY77" s="615">
        <v>1876.2416000000001</v>
      </c>
      <c r="BZ77" s="615">
        <v>1876.2416000000001</v>
      </c>
      <c r="CA77" s="615">
        <v>1876.2416000000001</v>
      </c>
      <c r="CB77" s="615">
        <v>1876.2416000000001</v>
      </c>
      <c r="CC77" s="615">
        <v>1876.2416000000001</v>
      </c>
      <c r="CD77" s="615">
        <v>1876.2416000000001</v>
      </c>
      <c r="CE77" s="629">
        <v>1876.2416000000001</v>
      </c>
      <c r="CF77" s="629">
        <v>1876.2416000000001</v>
      </c>
      <c r="CG77" s="629">
        <v>1876.2416000000001</v>
      </c>
      <c r="CH77" s="629">
        <v>1876.2416000000001</v>
      </c>
      <c r="CI77" s="629">
        <v>1876.2416000000001</v>
      </c>
      <c r="CJ77" s="629">
        <v>1876.2416000000001</v>
      </c>
      <c r="CK77" s="629">
        <v>1876.2416000000001</v>
      </c>
      <c r="CL77" s="629">
        <v>1876.2416000000001</v>
      </c>
      <c r="CM77" s="629">
        <v>1876.2416000000001</v>
      </c>
      <c r="CN77" s="629">
        <v>1876.2416000000001</v>
      </c>
      <c r="CO77" s="629">
        <v>1876.2416000000001</v>
      </c>
      <c r="CP77" s="629">
        <v>1876.2416000000001</v>
      </c>
      <c r="CQ77" s="629">
        <v>1876.2416000000001</v>
      </c>
      <c r="CR77" s="629">
        <v>1876.2416000000001</v>
      </c>
      <c r="CS77" s="629">
        <v>1876.2416000000001</v>
      </c>
      <c r="CT77" s="629">
        <v>1876.2416000000001</v>
      </c>
      <c r="CU77" s="629">
        <v>1876.2416000000001</v>
      </c>
      <c r="CV77" s="629">
        <v>1876.2416000000001</v>
      </c>
      <c r="CW77" s="629">
        <v>1876.2416000000001</v>
      </c>
      <c r="CX77" s="629">
        <v>1876.2416000000001</v>
      </c>
      <c r="CY77" s="630">
        <v>1876.2416000000001</v>
      </c>
      <c r="CZ77" s="619">
        <v>0</v>
      </c>
      <c r="DA77" s="620">
        <v>0</v>
      </c>
      <c r="DB77" s="620">
        <v>0</v>
      </c>
      <c r="DC77" s="620">
        <v>0</v>
      </c>
      <c r="DD77" s="620">
        <v>0</v>
      </c>
      <c r="DE77" s="620">
        <v>0</v>
      </c>
      <c r="DF77" s="620">
        <v>0</v>
      </c>
      <c r="DG77" s="620">
        <v>0</v>
      </c>
      <c r="DH77" s="620">
        <v>0</v>
      </c>
      <c r="DI77" s="620">
        <v>0</v>
      </c>
      <c r="DJ77" s="620">
        <v>0</v>
      </c>
      <c r="DK77" s="620">
        <v>0</v>
      </c>
      <c r="DL77" s="620">
        <v>0</v>
      </c>
      <c r="DM77" s="620">
        <v>0</v>
      </c>
      <c r="DN77" s="620">
        <v>0</v>
      </c>
      <c r="DO77" s="620">
        <v>0</v>
      </c>
      <c r="DP77" s="620">
        <v>0</v>
      </c>
      <c r="DQ77" s="620">
        <v>0</v>
      </c>
      <c r="DR77" s="620">
        <v>0</v>
      </c>
      <c r="DS77" s="620">
        <v>0</v>
      </c>
      <c r="DT77" s="620">
        <v>0</v>
      </c>
      <c r="DU77" s="620">
        <v>0</v>
      </c>
      <c r="DV77" s="620">
        <v>0</v>
      </c>
      <c r="DW77" s="621">
        <v>0</v>
      </c>
      <c r="DX77" s="666"/>
    </row>
    <row r="78" spans="2:128" x14ac:dyDescent="0.2">
      <c r="B78" s="644"/>
      <c r="C78" s="645"/>
      <c r="D78" s="646"/>
      <c r="E78" s="646"/>
      <c r="F78" s="646"/>
      <c r="G78" s="646"/>
      <c r="H78" s="646"/>
      <c r="I78" s="647"/>
      <c r="J78" s="647"/>
      <c r="K78" s="647"/>
      <c r="L78" s="647"/>
      <c r="M78" s="647"/>
      <c r="N78" s="647"/>
      <c r="O78" s="647"/>
      <c r="P78" s="647"/>
      <c r="Q78" s="647"/>
      <c r="R78" s="648"/>
      <c r="S78" s="647"/>
      <c r="T78" s="647"/>
      <c r="U78" s="649" t="s">
        <v>499</v>
      </c>
      <c r="V78" s="650" t="s">
        <v>124</v>
      </c>
      <c r="W78" s="643" t="s">
        <v>495</v>
      </c>
      <c r="X78" s="615">
        <v>0</v>
      </c>
      <c r="Y78" s="615">
        <v>0</v>
      </c>
      <c r="Z78" s="615">
        <v>0</v>
      </c>
      <c r="AA78" s="615">
        <v>0</v>
      </c>
      <c r="AB78" s="615">
        <v>0</v>
      </c>
      <c r="AC78" s="615">
        <v>0</v>
      </c>
      <c r="AD78" s="615">
        <v>0</v>
      </c>
      <c r="AE78" s="615">
        <v>0</v>
      </c>
      <c r="AF78" s="615">
        <v>0</v>
      </c>
      <c r="AG78" s="615">
        <v>0</v>
      </c>
      <c r="AH78" s="615">
        <v>0</v>
      </c>
      <c r="AI78" s="615">
        <v>0</v>
      </c>
      <c r="AJ78" s="615">
        <v>0</v>
      </c>
      <c r="AK78" s="615">
        <v>0</v>
      </c>
      <c r="AL78" s="615">
        <v>0</v>
      </c>
      <c r="AM78" s="615">
        <v>0</v>
      </c>
      <c r="AN78" s="615">
        <v>0</v>
      </c>
      <c r="AO78" s="615">
        <v>0</v>
      </c>
      <c r="AP78" s="615">
        <v>0</v>
      </c>
      <c r="AQ78" s="615">
        <v>0</v>
      </c>
      <c r="AR78" s="615">
        <v>0</v>
      </c>
      <c r="AS78" s="615">
        <v>0</v>
      </c>
      <c r="AT78" s="615">
        <v>0</v>
      </c>
      <c r="AU78" s="615">
        <v>0</v>
      </c>
      <c r="AV78" s="615">
        <v>0</v>
      </c>
      <c r="AW78" s="615">
        <v>0</v>
      </c>
      <c r="AX78" s="615">
        <v>0</v>
      </c>
      <c r="AY78" s="615">
        <v>0</v>
      </c>
      <c r="AZ78" s="615">
        <v>0</v>
      </c>
      <c r="BA78" s="615">
        <v>0</v>
      </c>
      <c r="BB78" s="615">
        <v>0</v>
      </c>
      <c r="BC78" s="615">
        <v>0</v>
      </c>
      <c r="BD78" s="615">
        <v>0</v>
      </c>
      <c r="BE78" s="615">
        <v>0</v>
      </c>
      <c r="BF78" s="615">
        <v>0</v>
      </c>
      <c r="BG78" s="615">
        <v>0</v>
      </c>
      <c r="BH78" s="615">
        <v>0</v>
      </c>
      <c r="BI78" s="615">
        <v>0</v>
      </c>
      <c r="BJ78" s="615">
        <v>0</v>
      </c>
      <c r="BK78" s="615">
        <v>0</v>
      </c>
      <c r="BL78" s="615">
        <v>0</v>
      </c>
      <c r="BM78" s="615">
        <v>0</v>
      </c>
      <c r="BN78" s="615">
        <v>0</v>
      </c>
      <c r="BO78" s="615">
        <v>0</v>
      </c>
      <c r="BP78" s="615">
        <v>0</v>
      </c>
      <c r="BQ78" s="615">
        <v>0</v>
      </c>
      <c r="BR78" s="615">
        <v>0</v>
      </c>
      <c r="BS78" s="615">
        <v>0</v>
      </c>
      <c r="BT78" s="615">
        <v>0</v>
      </c>
      <c r="BU78" s="615">
        <v>0</v>
      </c>
      <c r="BV78" s="615">
        <v>0</v>
      </c>
      <c r="BW78" s="615">
        <v>0</v>
      </c>
      <c r="BX78" s="615">
        <v>0</v>
      </c>
      <c r="BY78" s="615">
        <v>0</v>
      </c>
      <c r="BZ78" s="615">
        <v>0</v>
      </c>
      <c r="CA78" s="615">
        <v>0</v>
      </c>
      <c r="CB78" s="615">
        <v>0</v>
      </c>
      <c r="CC78" s="615">
        <v>0</v>
      </c>
      <c r="CD78" s="615">
        <v>0</v>
      </c>
      <c r="CE78" s="629">
        <v>0</v>
      </c>
      <c r="CF78" s="629">
        <v>0</v>
      </c>
      <c r="CG78" s="629">
        <v>0</v>
      </c>
      <c r="CH78" s="629">
        <v>0</v>
      </c>
      <c r="CI78" s="629">
        <v>0</v>
      </c>
      <c r="CJ78" s="629">
        <v>0</v>
      </c>
      <c r="CK78" s="629">
        <v>0</v>
      </c>
      <c r="CL78" s="629">
        <v>0</v>
      </c>
      <c r="CM78" s="629">
        <v>0</v>
      </c>
      <c r="CN78" s="629">
        <v>0</v>
      </c>
      <c r="CO78" s="629">
        <v>0</v>
      </c>
      <c r="CP78" s="629">
        <v>0</v>
      </c>
      <c r="CQ78" s="629">
        <v>0</v>
      </c>
      <c r="CR78" s="629">
        <v>0</v>
      </c>
      <c r="CS78" s="629">
        <v>0</v>
      </c>
      <c r="CT78" s="629">
        <v>0</v>
      </c>
      <c r="CU78" s="629">
        <v>0</v>
      </c>
      <c r="CV78" s="629">
        <v>0</v>
      </c>
      <c r="CW78" s="629">
        <v>0</v>
      </c>
      <c r="CX78" s="629">
        <v>0</v>
      </c>
      <c r="CY78" s="630">
        <v>0</v>
      </c>
      <c r="CZ78" s="619">
        <v>0</v>
      </c>
      <c r="DA78" s="620">
        <v>0</v>
      </c>
      <c r="DB78" s="620">
        <v>0</v>
      </c>
      <c r="DC78" s="620">
        <v>0</v>
      </c>
      <c r="DD78" s="620">
        <v>0</v>
      </c>
      <c r="DE78" s="620">
        <v>0</v>
      </c>
      <c r="DF78" s="620">
        <v>0</v>
      </c>
      <c r="DG78" s="620">
        <v>0</v>
      </c>
      <c r="DH78" s="620">
        <v>0</v>
      </c>
      <c r="DI78" s="620">
        <v>0</v>
      </c>
      <c r="DJ78" s="620">
        <v>0</v>
      </c>
      <c r="DK78" s="620">
        <v>0</v>
      </c>
      <c r="DL78" s="620">
        <v>0</v>
      </c>
      <c r="DM78" s="620">
        <v>0</v>
      </c>
      <c r="DN78" s="620">
        <v>0</v>
      </c>
      <c r="DO78" s="620">
        <v>0</v>
      </c>
      <c r="DP78" s="620">
        <v>0</v>
      </c>
      <c r="DQ78" s="620">
        <v>0</v>
      </c>
      <c r="DR78" s="620">
        <v>0</v>
      </c>
      <c r="DS78" s="620">
        <v>0</v>
      </c>
      <c r="DT78" s="620">
        <v>0</v>
      </c>
      <c r="DU78" s="620">
        <v>0</v>
      </c>
      <c r="DV78" s="620">
        <v>0</v>
      </c>
      <c r="DW78" s="621">
        <v>0</v>
      </c>
      <c r="DX78" s="666"/>
    </row>
    <row r="79" spans="2:128" x14ac:dyDescent="0.2">
      <c r="B79" s="644"/>
      <c r="C79" s="645"/>
      <c r="D79" s="646"/>
      <c r="E79" s="646"/>
      <c r="F79" s="646"/>
      <c r="G79" s="646"/>
      <c r="H79" s="646"/>
      <c r="I79" s="647"/>
      <c r="J79" s="647"/>
      <c r="K79" s="647"/>
      <c r="L79" s="647"/>
      <c r="M79" s="647"/>
      <c r="N79" s="647"/>
      <c r="O79" s="647"/>
      <c r="P79" s="647"/>
      <c r="Q79" s="647"/>
      <c r="R79" s="648"/>
      <c r="S79" s="647"/>
      <c r="T79" s="647"/>
      <c r="U79" s="636" t="s">
        <v>500</v>
      </c>
      <c r="V79" s="637" t="s">
        <v>124</v>
      </c>
      <c r="W79" s="643" t="s">
        <v>495</v>
      </c>
      <c r="X79" s="615">
        <v>0.36470000000000002</v>
      </c>
      <c r="Y79" s="615">
        <v>0.4168</v>
      </c>
      <c r="Z79" s="615">
        <v>0.52100000000000002</v>
      </c>
      <c r="AA79" s="615">
        <v>2.0840000000000001</v>
      </c>
      <c r="AB79" s="615">
        <v>1.8234999999999997</v>
      </c>
      <c r="AC79" s="615">
        <v>0</v>
      </c>
      <c r="AD79" s="615">
        <v>0</v>
      </c>
      <c r="AE79" s="615">
        <v>0</v>
      </c>
      <c r="AF79" s="615">
        <v>0</v>
      </c>
      <c r="AG79" s="615">
        <v>0</v>
      </c>
      <c r="AH79" s="615">
        <v>0</v>
      </c>
      <c r="AI79" s="615">
        <v>0</v>
      </c>
      <c r="AJ79" s="615">
        <v>0</v>
      </c>
      <c r="AK79" s="615">
        <v>0</v>
      </c>
      <c r="AL79" s="615">
        <v>0</v>
      </c>
      <c r="AM79" s="615">
        <v>0</v>
      </c>
      <c r="AN79" s="615">
        <v>0</v>
      </c>
      <c r="AO79" s="615">
        <v>0</v>
      </c>
      <c r="AP79" s="615">
        <v>0</v>
      </c>
      <c r="AQ79" s="615">
        <v>0</v>
      </c>
      <c r="AR79" s="615">
        <v>0.1667338621607132</v>
      </c>
      <c r="AS79" s="615">
        <v>0.19055298532652942</v>
      </c>
      <c r="AT79" s="615">
        <v>0.23819123165816175</v>
      </c>
      <c r="AU79" s="615">
        <v>0.952764926632647</v>
      </c>
      <c r="AV79" s="615">
        <v>0.8336693108035661</v>
      </c>
      <c r="AW79" s="615">
        <v>0</v>
      </c>
      <c r="AX79" s="615">
        <v>0</v>
      </c>
      <c r="AY79" s="615">
        <v>0</v>
      </c>
      <c r="AZ79" s="615">
        <v>0</v>
      </c>
      <c r="BA79" s="615">
        <v>0</v>
      </c>
      <c r="BB79" s="615">
        <v>0</v>
      </c>
      <c r="BC79" s="615">
        <v>0</v>
      </c>
      <c r="BD79" s="615">
        <v>0</v>
      </c>
      <c r="BE79" s="615">
        <v>0</v>
      </c>
      <c r="BF79" s="615">
        <v>0</v>
      </c>
      <c r="BG79" s="615">
        <v>0</v>
      </c>
      <c r="BH79" s="615">
        <v>0</v>
      </c>
      <c r="BI79" s="615">
        <v>0</v>
      </c>
      <c r="BJ79" s="615">
        <v>0</v>
      </c>
      <c r="BK79" s="615">
        <v>0</v>
      </c>
      <c r="BL79" s="615">
        <v>0.1667338621607132</v>
      </c>
      <c r="BM79" s="615">
        <v>0.19055298532652942</v>
      </c>
      <c r="BN79" s="615">
        <v>0.23819123165816175</v>
      </c>
      <c r="BO79" s="615">
        <v>0.952764926632647</v>
      </c>
      <c r="BP79" s="615">
        <v>0.8336693108035661</v>
      </c>
      <c r="BQ79" s="615">
        <v>0</v>
      </c>
      <c r="BR79" s="615">
        <v>0</v>
      </c>
      <c r="BS79" s="615">
        <v>0</v>
      </c>
      <c r="BT79" s="615">
        <v>0</v>
      </c>
      <c r="BU79" s="615">
        <v>0</v>
      </c>
      <c r="BV79" s="615">
        <v>0</v>
      </c>
      <c r="BW79" s="615">
        <v>0</v>
      </c>
      <c r="BX79" s="615">
        <v>0</v>
      </c>
      <c r="BY79" s="615">
        <v>0</v>
      </c>
      <c r="BZ79" s="615">
        <v>0</v>
      </c>
      <c r="CA79" s="615">
        <v>0</v>
      </c>
      <c r="CB79" s="615">
        <v>0</v>
      </c>
      <c r="CC79" s="615">
        <v>0</v>
      </c>
      <c r="CD79" s="615">
        <v>0</v>
      </c>
      <c r="CE79" s="629">
        <v>0</v>
      </c>
      <c r="CF79" s="629">
        <v>0.35341785636280598</v>
      </c>
      <c r="CG79" s="629">
        <v>0.40390612155749261</v>
      </c>
      <c r="CH79" s="629">
        <v>0.50488265194686577</v>
      </c>
      <c r="CI79" s="629">
        <v>2.0195306077874631</v>
      </c>
      <c r="CJ79" s="629">
        <v>1.76708928181403</v>
      </c>
      <c r="CK79" s="629">
        <v>0</v>
      </c>
      <c r="CL79" s="629">
        <v>0</v>
      </c>
      <c r="CM79" s="629">
        <v>0</v>
      </c>
      <c r="CN79" s="629">
        <v>0</v>
      </c>
      <c r="CO79" s="629">
        <v>0</v>
      </c>
      <c r="CP79" s="629">
        <v>0</v>
      </c>
      <c r="CQ79" s="629">
        <v>0</v>
      </c>
      <c r="CR79" s="629">
        <v>0</v>
      </c>
      <c r="CS79" s="629">
        <v>0</v>
      </c>
      <c r="CT79" s="629">
        <v>0</v>
      </c>
      <c r="CU79" s="629">
        <v>0</v>
      </c>
      <c r="CV79" s="629">
        <v>0</v>
      </c>
      <c r="CW79" s="629">
        <v>0</v>
      </c>
      <c r="CX79" s="629">
        <v>0</v>
      </c>
      <c r="CY79" s="630">
        <v>0</v>
      </c>
      <c r="CZ79" s="619">
        <v>0</v>
      </c>
      <c r="DA79" s="620">
        <v>0</v>
      </c>
      <c r="DB79" s="620">
        <v>0</v>
      </c>
      <c r="DC79" s="620">
        <v>0</v>
      </c>
      <c r="DD79" s="620">
        <v>0</v>
      </c>
      <c r="DE79" s="620">
        <v>0</v>
      </c>
      <c r="DF79" s="620">
        <v>0</v>
      </c>
      <c r="DG79" s="620">
        <v>0</v>
      </c>
      <c r="DH79" s="620">
        <v>0</v>
      </c>
      <c r="DI79" s="620">
        <v>0</v>
      </c>
      <c r="DJ79" s="620">
        <v>0</v>
      </c>
      <c r="DK79" s="620">
        <v>0</v>
      </c>
      <c r="DL79" s="620">
        <v>0</v>
      </c>
      <c r="DM79" s="620">
        <v>0</v>
      </c>
      <c r="DN79" s="620">
        <v>0</v>
      </c>
      <c r="DO79" s="620">
        <v>0</v>
      </c>
      <c r="DP79" s="620">
        <v>0</v>
      </c>
      <c r="DQ79" s="620">
        <v>0</v>
      </c>
      <c r="DR79" s="620">
        <v>0</v>
      </c>
      <c r="DS79" s="620">
        <v>0</v>
      </c>
      <c r="DT79" s="620">
        <v>0</v>
      </c>
      <c r="DU79" s="620">
        <v>0</v>
      </c>
      <c r="DV79" s="620">
        <v>0</v>
      </c>
      <c r="DW79" s="621">
        <v>0</v>
      </c>
      <c r="DX79" s="666"/>
    </row>
    <row r="80" spans="2:128" x14ac:dyDescent="0.2">
      <c r="B80" s="651"/>
      <c r="C80" s="645"/>
      <c r="D80" s="646"/>
      <c r="E80" s="646"/>
      <c r="F80" s="646"/>
      <c r="G80" s="646"/>
      <c r="H80" s="646"/>
      <c r="I80" s="647"/>
      <c r="J80" s="647"/>
      <c r="K80" s="647"/>
      <c r="L80" s="647"/>
      <c r="M80" s="647"/>
      <c r="N80" s="647"/>
      <c r="O80" s="647"/>
      <c r="P80" s="647"/>
      <c r="Q80" s="647"/>
      <c r="R80" s="648"/>
      <c r="S80" s="647"/>
      <c r="T80" s="647"/>
      <c r="U80" s="636" t="s">
        <v>501</v>
      </c>
      <c r="V80" s="637" t="s">
        <v>124</v>
      </c>
      <c r="W80" s="643" t="s">
        <v>495</v>
      </c>
      <c r="X80" s="615">
        <v>0</v>
      </c>
      <c r="Y80" s="615">
        <v>0</v>
      </c>
      <c r="Z80" s="615">
        <v>0</v>
      </c>
      <c r="AA80" s="615">
        <v>0</v>
      </c>
      <c r="AB80" s="615">
        <v>0</v>
      </c>
      <c r="AC80" s="615">
        <v>3.62</v>
      </c>
      <c r="AD80" s="615">
        <v>3.62</v>
      </c>
      <c r="AE80" s="615">
        <v>3.62</v>
      </c>
      <c r="AF80" s="615">
        <v>3.62</v>
      </c>
      <c r="AG80" s="615">
        <v>3.62</v>
      </c>
      <c r="AH80" s="615">
        <v>3.62</v>
      </c>
      <c r="AI80" s="615">
        <v>3.62</v>
      </c>
      <c r="AJ80" s="615">
        <v>3.62</v>
      </c>
      <c r="AK80" s="615">
        <v>3.62</v>
      </c>
      <c r="AL80" s="615">
        <v>3.62</v>
      </c>
      <c r="AM80" s="615">
        <v>3.62</v>
      </c>
      <c r="AN80" s="615">
        <v>3.62</v>
      </c>
      <c r="AO80" s="615">
        <v>3.62</v>
      </c>
      <c r="AP80" s="615">
        <v>3.62</v>
      </c>
      <c r="AQ80" s="615">
        <v>3.62</v>
      </c>
      <c r="AR80" s="615">
        <v>3.62</v>
      </c>
      <c r="AS80" s="615">
        <v>3.62</v>
      </c>
      <c r="AT80" s="615">
        <v>3.62</v>
      </c>
      <c r="AU80" s="615">
        <v>3.62</v>
      </c>
      <c r="AV80" s="615">
        <v>3.62</v>
      </c>
      <c r="AW80" s="615">
        <v>3.62</v>
      </c>
      <c r="AX80" s="615">
        <v>3.62</v>
      </c>
      <c r="AY80" s="615">
        <v>3.62</v>
      </c>
      <c r="AZ80" s="615">
        <v>3.62</v>
      </c>
      <c r="BA80" s="615">
        <v>3.62</v>
      </c>
      <c r="BB80" s="615">
        <v>3.62</v>
      </c>
      <c r="BC80" s="615">
        <v>3.62</v>
      </c>
      <c r="BD80" s="615">
        <v>3.62</v>
      </c>
      <c r="BE80" s="615">
        <v>3.62</v>
      </c>
      <c r="BF80" s="615">
        <v>3.62</v>
      </c>
      <c r="BG80" s="615">
        <v>3.62</v>
      </c>
      <c r="BH80" s="615">
        <v>3.62</v>
      </c>
      <c r="BI80" s="615">
        <v>3.62</v>
      </c>
      <c r="BJ80" s="615">
        <v>3.62</v>
      </c>
      <c r="BK80" s="615">
        <v>3.62</v>
      </c>
      <c r="BL80" s="615">
        <v>3.62</v>
      </c>
      <c r="BM80" s="615">
        <v>3.62</v>
      </c>
      <c r="BN80" s="615">
        <v>3.62</v>
      </c>
      <c r="BO80" s="615">
        <v>3.62</v>
      </c>
      <c r="BP80" s="615">
        <v>3.62</v>
      </c>
      <c r="BQ80" s="615">
        <v>3.62</v>
      </c>
      <c r="BR80" s="615">
        <v>3.62</v>
      </c>
      <c r="BS80" s="615">
        <v>3.62</v>
      </c>
      <c r="BT80" s="615">
        <v>3.62</v>
      </c>
      <c r="BU80" s="615">
        <v>3.62</v>
      </c>
      <c r="BV80" s="615">
        <v>3.62</v>
      </c>
      <c r="BW80" s="615">
        <v>3.62</v>
      </c>
      <c r="BX80" s="615">
        <v>3.62</v>
      </c>
      <c r="BY80" s="615">
        <v>3.62</v>
      </c>
      <c r="BZ80" s="615">
        <v>3.62</v>
      </c>
      <c r="CA80" s="615">
        <v>3.62</v>
      </c>
      <c r="CB80" s="615">
        <v>3.62</v>
      </c>
      <c r="CC80" s="615">
        <v>3.62</v>
      </c>
      <c r="CD80" s="615">
        <v>3.62</v>
      </c>
      <c r="CE80" s="629">
        <v>3.62</v>
      </c>
      <c r="CF80" s="629">
        <v>3.62</v>
      </c>
      <c r="CG80" s="629">
        <v>3.62</v>
      </c>
      <c r="CH80" s="629">
        <v>3.62</v>
      </c>
      <c r="CI80" s="629">
        <v>3.62</v>
      </c>
      <c r="CJ80" s="629">
        <v>3.62</v>
      </c>
      <c r="CK80" s="629">
        <v>3.62</v>
      </c>
      <c r="CL80" s="629">
        <v>3.62</v>
      </c>
      <c r="CM80" s="629">
        <v>3.62</v>
      </c>
      <c r="CN80" s="629">
        <v>3.62</v>
      </c>
      <c r="CO80" s="629">
        <v>3.62</v>
      </c>
      <c r="CP80" s="629">
        <v>3.62</v>
      </c>
      <c r="CQ80" s="629">
        <v>3.62</v>
      </c>
      <c r="CR80" s="629">
        <v>3.62</v>
      </c>
      <c r="CS80" s="629">
        <v>3.62</v>
      </c>
      <c r="CT80" s="629">
        <v>3.62</v>
      </c>
      <c r="CU80" s="629">
        <v>3.62</v>
      </c>
      <c r="CV80" s="629">
        <v>3.62</v>
      </c>
      <c r="CW80" s="629">
        <v>3.62</v>
      </c>
      <c r="CX80" s="629">
        <v>3.62</v>
      </c>
      <c r="CY80" s="630">
        <v>3.62</v>
      </c>
      <c r="CZ80" s="619">
        <v>0</v>
      </c>
      <c r="DA80" s="620">
        <v>0</v>
      </c>
      <c r="DB80" s="620">
        <v>0</v>
      </c>
      <c r="DC80" s="620">
        <v>0</v>
      </c>
      <c r="DD80" s="620">
        <v>0</v>
      </c>
      <c r="DE80" s="620">
        <v>0</v>
      </c>
      <c r="DF80" s="620">
        <v>0</v>
      </c>
      <c r="DG80" s="620">
        <v>0</v>
      </c>
      <c r="DH80" s="620">
        <v>0</v>
      </c>
      <c r="DI80" s="620">
        <v>0</v>
      </c>
      <c r="DJ80" s="620">
        <v>0</v>
      </c>
      <c r="DK80" s="620">
        <v>0</v>
      </c>
      <c r="DL80" s="620">
        <v>0</v>
      </c>
      <c r="DM80" s="620">
        <v>0</v>
      </c>
      <c r="DN80" s="620">
        <v>0</v>
      </c>
      <c r="DO80" s="620">
        <v>0</v>
      </c>
      <c r="DP80" s="620">
        <v>0</v>
      </c>
      <c r="DQ80" s="620">
        <v>0</v>
      </c>
      <c r="DR80" s="620">
        <v>0</v>
      </c>
      <c r="DS80" s="620">
        <v>0</v>
      </c>
      <c r="DT80" s="620">
        <v>0</v>
      </c>
      <c r="DU80" s="620">
        <v>0</v>
      </c>
      <c r="DV80" s="620">
        <v>0</v>
      </c>
      <c r="DW80" s="621">
        <v>0</v>
      </c>
      <c r="DX80" s="666"/>
    </row>
    <row r="81" spans="2:128" x14ac:dyDescent="0.2">
      <c r="B81" s="651"/>
      <c r="C81" s="645"/>
      <c r="D81" s="646"/>
      <c r="E81" s="646"/>
      <c r="F81" s="646"/>
      <c r="G81" s="646"/>
      <c r="H81" s="646"/>
      <c r="I81" s="647"/>
      <c r="J81" s="647"/>
      <c r="K81" s="647"/>
      <c r="L81" s="647"/>
      <c r="M81" s="647"/>
      <c r="N81" s="647"/>
      <c r="O81" s="647"/>
      <c r="P81" s="647"/>
      <c r="Q81" s="647"/>
      <c r="R81" s="648"/>
      <c r="S81" s="647"/>
      <c r="T81" s="647"/>
      <c r="U81" s="636" t="s">
        <v>502</v>
      </c>
      <c r="V81" s="637" t="s">
        <v>124</v>
      </c>
      <c r="W81" s="643" t="s">
        <v>495</v>
      </c>
      <c r="X81" s="615">
        <v>3.7886519999999999</v>
      </c>
      <c r="Y81" s="615">
        <v>4.3298879999999995</v>
      </c>
      <c r="Z81" s="615">
        <v>5.4123600000000005</v>
      </c>
      <c r="AA81" s="615">
        <v>21.649440000000002</v>
      </c>
      <c r="AB81" s="615">
        <v>18.943259999999999</v>
      </c>
      <c r="AC81" s="615">
        <v>0</v>
      </c>
      <c r="AD81" s="615">
        <v>0</v>
      </c>
      <c r="AE81" s="615">
        <v>0</v>
      </c>
      <c r="AF81" s="615">
        <v>0</v>
      </c>
      <c r="AG81" s="615">
        <v>0</v>
      </c>
      <c r="AH81" s="615">
        <v>0</v>
      </c>
      <c r="AI81" s="615">
        <v>0</v>
      </c>
      <c r="AJ81" s="615">
        <v>0</v>
      </c>
      <c r="AK81" s="615">
        <v>0</v>
      </c>
      <c r="AL81" s="615">
        <v>0</v>
      </c>
      <c r="AM81" s="615">
        <v>0</v>
      </c>
      <c r="AN81" s="615">
        <v>0</v>
      </c>
      <c r="AO81" s="615">
        <v>0</v>
      </c>
      <c r="AP81" s="615">
        <v>0</v>
      </c>
      <c r="AQ81" s="615">
        <v>0</v>
      </c>
      <c r="AR81" s="615">
        <v>1.732099205766138</v>
      </c>
      <c r="AS81" s="615">
        <v>1.9795419494470148</v>
      </c>
      <c r="AT81" s="615">
        <v>2.4744274368087682</v>
      </c>
      <c r="AU81" s="615">
        <v>9.8977097472350728</v>
      </c>
      <c r="AV81" s="615">
        <v>8.6604960288306891</v>
      </c>
      <c r="AW81" s="615">
        <v>0</v>
      </c>
      <c r="AX81" s="615">
        <v>0</v>
      </c>
      <c r="AY81" s="615">
        <v>0</v>
      </c>
      <c r="AZ81" s="615">
        <v>0</v>
      </c>
      <c r="BA81" s="615">
        <v>0</v>
      </c>
      <c r="BB81" s="615">
        <v>0</v>
      </c>
      <c r="BC81" s="615">
        <v>0</v>
      </c>
      <c r="BD81" s="615">
        <v>0</v>
      </c>
      <c r="BE81" s="615">
        <v>0</v>
      </c>
      <c r="BF81" s="615">
        <v>0</v>
      </c>
      <c r="BG81" s="615">
        <v>0</v>
      </c>
      <c r="BH81" s="615">
        <v>0</v>
      </c>
      <c r="BI81" s="615">
        <v>0</v>
      </c>
      <c r="BJ81" s="615">
        <v>0</v>
      </c>
      <c r="BK81" s="615">
        <v>0</v>
      </c>
      <c r="BL81" s="615">
        <v>1.732099205766138</v>
      </c>
      <c r="BM81" s="615">
        <v>1.9795419494470148</v>
      </c>
      <c r="BN81" s="615">
        <v>2.4744274368087682</v>
      </c>
      <c r="BO81" s="615">
        <v>9.8977097472350728</v>
      </c>
      <c r="BP81" s="615">
        <v>8.6604960288306891</v>
      </c>
      <c r="BQ81" s="615">
        <v>0</v>
      </c>
      <c r="BR81" s="615">
        <v>0</v>
      </c>
      <c r="BS81" s="615">
        <v>0</v>
      </c>
      <c r="BT81" s="615">
        <v>0</v>
      </c>
      <c r="BU81" s="615">
        <v>0</v>
      </c>
      <c r="BV81" s="615">
        <v>0</v>
      </c>
      <c r="BW81" s="615">
        <v>0</v>
      </c>
      <c r="BX81" s="615">
        <v>0</v>
      </c>
      <c r="BY81" s="615">
        <v>0</v>
      </c>
      <c r="BZ81" s="615">
        <v>0</v>
      </c>
      <c r="CA81" s="615">
        <v>0</v>
      </c>
      <c r="CB81" s="615">
        <v>0</v>
      </c>
      <c r="CC81" s="615">
        <v>0</v>
      </c>
      <c r="CD81" s="615">
        <v>0</v>
      </c>
      <c r="CE81" s="629">
        <v>0</v>
      </c>
      <c r="CF81" s="629">
        <v>3.6714485010821432</v>
      </c>
      <c r="CG81" s="629">
        <v>4.1959411440938785</v>
      </c>
      <c r="CH81" s="629">
        <v>5.2449264301173484</v>
      </c>
      <c r="CI81" s="629">
        <v>20.979705720469394</v>
      </c>
      <c r="CJ81" s="629">
        <v>18.357242505410714</v>
      </c>
      <c r="CK81" s="629">
        <v>0</v>
      </c>
      <c r="CL81" s="629">
        <v>0</v>
      </c>
      <c r="CM81" s="629">
        <v>0</v>
      </c>
      <c r="CN81" s="629">
        <v>0</v>
      </c>
      <c r="CO81" s="629">
        <v>0</v>
      </c>
      <c r="CP81" s="629">
        <v>0</v>
      </c>
      <c r="CQ81" s="629">
        <v>0</v>
      </c>
      <c r="CR81" s="629">
        <v>0</v>
      </c>
      <c r="CS81" s="629">
        <v>0</v>
      </c>
      <c r="CT81" s="629">
        <v>0</v>
      </c>
      <c r="CU81" s="629">
        <v>0</v>
      </c>
      <c r="CV81" s="629">
        <v>0</v>
      </c>
      <c r="CW81" s="629">
        <v>0</v>
      </c>
      <c r="CX81" s="629">
        <v>0</v>
      </c>
      <c r="CY81" s="630">
        <v>0</v>
      </c>
      <c r="CZ81" s="619">
        <v>0</v>
      </c>
      <c r="DA81" s="620">
        <v>0</v>
      </c>
      <c r="DB81" s="620">
        <v>0</v>
      </c>
      <c r="DC81" s="620">
        <v>0</v>
      </c>
      <c r="DD81" s="620">
        <v>0</v>
      </c>
      <c r="DE81" s="620">
        <v>0</v>
      </c>
      <c r="DF81" s="620">
        <v>0</v>
      </c>
      <c r="DG81" s="620">
        <v>0</v>
      </c>
      <c r="DH81" s="620">
        <v>0</v>
      </c>
      <c r="DI81" s="620">
        <v>0</v>
      </c>
      <c r="DJ81" s="620">
        <v>0</v>
      </c>
      <c r="DK81" s="620">
        <v>0</v>
      </c>
      <c r="DL81" s="620">
        <v>0</v>
      </c>
      <c r="DM81" s="620">
        <v>0</v>
      </c>
      <c r="DN81" s="620">
        <v>0</v>
      </c>
      <c r="DO81" s="620">
        <v>0</v>
      </c>
      <c r="DP81" s="620">
        <v>0</v>
      </c>
      <c r="DQ81" s="620">
        <v>0</v>
      </c>
      <c r="DR81" s="620">
        <v>0</v>
      </c>
      <c r="DS81" s="620">
        <v>0</v>
      </c>
      <c r="DT81" s="620">
        <v>0</v>
      </c>
      <c r="DU81" s="620">
        <v>0</v>
      </c>
      <c r="DV81" s="620">
        <v>0</v>
      </c>
      <c r="DW81" s="621">
        <v>0</v>
      </c>
      <c r="DX81" s="666"/>
    </row>
    <row r="82" spans="2:128" x14ac:dyDescent="0.2">
      <c r="B82" s="651"/>
      <c r="C82" s="645"/>
      <c r="D82" s="646"/>
      <c r="E82" s="646"/>
      <c r="F82" s="646"/>
      <c r="G82" s="646"/>
      <c r="H82" s="646"/>
      <c r="I82" s="647"/>
      <c r="J82" s="647"/>
      <c r="K82" s="647"/>
      <c r="L82" s="647"/>
      <c r="M82" s="647"/>
      <c r="N82" s="647"/>
      <c r="O82" s="647"/>
      <c r="P82" s="647"/>
      <c r="Q82" s="647"/>
      <c r="R82" s="648"/>
      <c r="S82" s="647"/>
      <c r="T82" s="647"/>
      <c r="U82" s="636" t="s">
        <v>503</v>
      </c>
      <c r="V82" s="637" t="s">
        <v>124</v>
      </c>
      <c r="W82" s="643" t="s">
        <v>495</v>
      </c>
      <c r="X82" s="615">
        <v>0</v>
      </c>
      <c r="Y82" s="615">
        <v>0</v>
      </c>
      <c r="Z82" s="615">
        <v>0</v>
      </c>
      <c r="AA82" s="615">
        <v>0</v>
      </c>
      <c r="AB82" s="615">
        <v>0</v>
      </c>
      <c r="AC82" s="615">
        <v>300.55159228557159</v>
      </c>
      <c r="AD82" s="615">
        <v>278.42125489632502</v>
      </c>
      <c r="AE82" s="615">
        <v>264.62816231391224</v>
      </c>
      <c r="AF82" s="615">
        <v>259.92840895019094</v>
      </c>
      <c r="AG82" s="615">
        <v>242.21466916256676</v>
      </c>
      <c r="AH82" s="615">
        <v>228.64888211367295</v>
      </c>
      <c r="AI82" s="615">
        <v>215.08309506477917</v>
      </c>
      <c r="AJ82" s="615">
        <v>201.51730801588536</v>
      </c>
      <c r="AK82" s="615">
        <v>187.95152096699158</v>
      </c>
      <c r="AL82" s="615">
        <v>174.38573391809777</v>
      </c>
      <c r="AM82" s="615">
        <v>160.81994686920396</v>
      </c>
      <c r="AN82" s="615">
        <v>147.25415982031012</v>
      </c>
      <c r="AO82" s="615">
        <v>133.68837277141631</v>
      </c>
      <c r="AP82" s="615">
        <v>120.12258572252256</v>
      </c>
      <c r="AQ82" s="615">
        <v>106.55679867362876</v>
      </c>
      <c r="AR82" s="615">
        <v>92.991011624734952</v>
      </c>
      <c r="AS82" s="615">
        <v>79.425224575841156</v>
      </c>
      <c r="AT82" s="615">
        <v>65.859437526947374</v>
      </c>
      <c r="AU82" s="615">
        <v>52.293650478053571</v>
      </c>
      <c r="AV82" s="615">
        <v>38.727863429159775</v>
      </c>
      <c r="AW82" s="615">
        <v>38.727863429159775</v>
      </c>
      <c r="AX82" s="615">
        <v>38.727863429159775</v>
      </c>
      <c r="AY82" s="615">
        <v>38.727863429159775</v>
      </c>
      <c r="AZ82" s="615">
        <v>38.727863429159775</v>
      </c>
      <c r="BA82" s="615">
        <v>38.727863429159775</v>
      </c>
      <c r="BB82" s="615">
        <v>38.727863429159775</v>
      </c>
      <c r="BC82" s="615">
        <v>38.727863429159775</v>
      </c>
      <c r="BD82" s="615">
        <v>38.727863429159775</v>
      </c>
      <c r="BE82" s="615">
        <v>38.727863429159775</v>
      </c>
      <c r="BF82" s="615">
        <v>38.727863429159775</v>
      </c>
      <c r="BG82" s="615">
        <v>38.727863429159775</v>
      </c>
      <c r="BH82" s="615">
        <v>38.727863429159775</v>
      </c>
      <c r="BI82" s="615">
        <v>38.727863429159775</v>
      </c>
      <c r="BJ82" s="615">
        <v>38.727863429159775</v>
      </c>
      <c r="BK82" s="615">
        <v>38.727863429159775</v>
      </c>
      <c r="BL82" s="615">
        <v>38.727863429159775</v>
      </c>
      <c r="BM82" s="615">
        <v>38.727863429159775</v>
      </c>
      <c r="BN82" s="615">
        <v>38.727863429159775</v>
      </c>
      <c r="BO82" s="615">
        <v>38.727863429159775</v>
      </c>
      <c r="BP82" s="615">
        <v>38.727863429159775</v>
      </c>
      <c r="BQ82" s="615">
        <v>38.727863429159775</v>
      </c>
      <c r="BR82" s="615">
        <v>38.727863429159775</v>
      </c>
      <c r="BS82" s="615">
        <v>38.727863429159775</v>
      </c>
      <c r="BT82" s="615">
        <v>38.727863429159775</v>
      </c>
      <c r="BU82" s="615">
        <v>38.727863429159775</v>
      </c>
      <c r="BV82" s="615">
        <v>38.727863429159775</v>
      </c>
      <c r="BW82" s="615">
        <v>38.727863429159775</v>
      </c>
      <c r="BX82" s="615">
        <v>38.727863429159775</v>
      </c>
      <c r="BY82" s="615">
        <v>38.727863429159775</v>
      </c>
      <c r="BZ82" s="615">
        <v>38.727863429159775</v>
      </c>
      <c r="CA82" s="615">
        <v>38.727863429159775</v>
      </c>
      <c r="CB82" s="615">
        <v>38.727863429159775</v>
      </c>
      <c r="CC82" s="615">
        <v>38.727863429159775</v>
      </c>
      <c r="CD82" s="615">
        <v>38.727863429159775</v>
      </c>
      <c r="CE82" s="629">
        <v>38.727863429159775</v>
      </c>
      <c r="CF82" s="629">
        <v>38.727863429159775</v>
      </c>
      <c r="CG82" s="629">
        <v>38.727863429159775</v>
      </c>
      <c r="CH82" s="629">
        <v>38.727863429159775</v>
      </c>
      <c r="CI82" s="629">
        <v>38.727863429159775</v>
      </c>
      <c r="CJ82" s="629">
        <v>38.727863429159775</v>
      </c>
      <c r="CK82" s="629">
        <v>38.727863429159775</v>
      </c>
      <c r="CL82" s="629">
        <v>38.727863429159775</v>
      </c>
      <c r="CM82" s="629">
        <v>38.727863429159775</v>
      </c>
      <c r="CN82" s="629">
        <v>38.727863429159775</v>
      </c>
      <c r="CO82" s="629">
        <v>38.727863429159775</v>
      </c>
      <c r="CP82" s="629">
        <v>38.727863429159775</v>
      </c>
      <c r="CQ82" s="629">
        <v>38.727863429159775</v>
      </c>
      <c r="CR82" s="629">
        <v>38.727863429159775</v>
      </c>
      <c r="CS82" s="629">
        <v>38.727863429159775</v>
      </c>
      <c r="CT82" s="629">
        <v>38.727863429159775</v>
      </c>
      <c r="CU82" s="629">
        <v>38.727863429159775</v>
      </c>
      <c r="CV82" s="629">
        <v>38.727863429159775</v>
      </c>
      <c r="CW82" s="629">
        <v>38.727863429159775</v>
      </c>
      <c r="CX82" s="629">
        <v>38.727863429159775</v>
      </c>
      <c r="CY82" s="630">
        <v>38.727863429159775</v>
      </c>
      <c r="CZ82" s="619">
        <v>0</v>
      </c>
      <c r="DA82" s="620">
        <v>0</v>
      </c>
      <c r="DB82" s="620">
        <v>0</v>
      </c>
      <c r="DC82" s="620">
        <v>0</v>
      </c>
      <c r="DD82" s="620">
        <v>0</v>
      </c>
      <c r="DE82" s="620">
        <v>0</v>
      </c>
      <c r="DF82" s="620">
        <v>0</v>
      </c>
      <c r="DG82" s="620">
        <v>0</v>
      </c>
      <c r="DH82" s="620">
        <v>0</v>
      </c>
      <c r="DI82" s="620">
        <v>0</v>
      </c>
      <c r="DJ82" s="620">
        <v>0</v>
      </c>
      <c r="DK82" s="620">
        <v>0</v>
      </c>
      <c r="DL82" s="620">
        <v>0</v>
      </c>
      <c r="DM82" s="620">
        <v>0</v>
      </c>
      <c r="DN82" s="620">
        <v>0</v>
      </c>
      <c r="DO82" s="620">
        <v>0</v>
      </c>
      <c r="DP82" s="620">
        <v>0</v>
      </c>
      <c r="DQ82" s="620">
        <v>0</v>
      </c>
      <c r="DR82" s="620">
        <v>0</v>
      </c>
      <c r="DS82" s="620">
        <v>0</v>
      </c>
      <c r="DT82" s="620">
        <v>0</v>
      </c>
      <c r="DU82" s="620">
        <v>0</v>
      </c>
      <c r="DV82" s="620">
        <v>0</v>
      </c>
      <c r="DW82" s="621">
        <v>0</v>
      </c>
      <c r="DX82" s="666"/>
    </row>
    <row r="83" spans="2:128" x14ac:dyDescent="0.2">
      <c r="B83" s="651"/>
      <c r="C83" s="645"/>
      <c r="D83" s="646"/>
      <c r="E83" s="646"/>
      <c r="F83" s="646"/>
      <c r="G83" s="646"/>
      <c r="H83" s="646"/>
      <c r="I83" s="647"/>
      <c r="J83" s="647"/>
      <c r="K83" s="647"/>
      <c r="L83" s="647"/>
      <c r="M83" s="647"/>
      <c r="N83" s="647"/>
      <c r="O83" s="647"/>
      <c r="P83" s="647"/>
      <c r="Q83" s="647"/>
      <c r="R83" s="648"/>
      <c r="S83" s="647"/>
      <c r="T83" s="647"/>
      <c r="U83" s="652" t="s">
        <v>504</v>
      </c>
      <c r="V83" s="637" t="s">
        <v>124</v>
      </c>
      <c r="W83" s="643" t="s">
        <v>495</v>
      </c>
      <c r="X83" s="615">
        <v>0</v>
      </c>
      <c r="Y83" s="615">
        <v>0</v>
      </c>
      <c r="Z83" s="615">
        <v>0</v>
      </c>
      <c r="AA83" s="615">
        <v>0</v>
      </c>
      <c r="AB83" s="615">
        <v>0</v>
      </c>
      <c r="AC83" s="615">
        <v>0</v>
      </c>
      <c r="AD83" s="615">
        <v>0</v>
      </c>
      <c r="AE83" s="615">
        <v>0</v>
      </c>
      <c r="AF83" s="615">
        <v>0</v>
      </c>
      <c r="AG83" s="615">
        <v>0</v>
      </c>
      <c r="AH83" s="615">
        <v>0</v>
      </c>
      <c r="AI83" s="615">
        <v>0</v>
      </c>
      <c r="AJ83" s="615">
        <v>0</v>
      </c>
      <c r="AK83" s="615">
        <v>0</v>
      </c>
      <c r="AL83" s="615">
        <v>0</v>
      </c>
      <c r="AM83" s="615">
        <v>0</v>
      </c>
      <c r="AN83" s="615">
        <v>0</v>
      </c>
      <c r="AO83" s="615">
        <v>0</v>
      </c>
      <c r="AP83" s="615">
        <v>0</v>
      </c>
      <c r="AQ83" s="615">
        <v>0</v>
      </c>
      <c r="AR83" s="615">
        <v>0</v>
      </c>
      <c r="AS83" s="615">
        <v>0</v>
      </c>
      <c r="AT83" s="615">
        <v>0</v>
      </c>
      <c r="AU83" s="615">
        <v>0</v>
      </c>
      <c r="AV83" s="615">
        <v>0</v>
      </c>
      <c r="AW83" s="615">
        <v>0</v>
      </c>
      <c r="AX83" s="615">
        <v>0</v>
      </c>
      <c r="AY83" s="615">
        <v>0</v>
      </c>
      <c r="AZ83" s="615">
        <v>0</v>
      </c>
      <c r="BA83" s="615">
        <v>0</v>
      </c>
      <c r="BB83" s="615">
        <v>0</v>
      </c>
      <c r="BC83" s="615">
        <v>0</v>
      </c>
      <c r="BD83" s="615">
        <v>0</v>
      </c>
      <c r="BE83" s="615">
        <v>0</v>
      </c>
      <c r="BF83" s="615">
        <v>0</v>
      </c>
      <c r="BG83" s="615">
        <v>0</v>
      </c>
      <c r="BH83" s="615">
        <v>0</v>
      </c>
      <c r="BI83" s="615">
        <v>0</v>
      </c>
      <c r="BJ83" s="615">
        <v>0</v>
      </c>
      <c r="BK83" s="615">
        <v>0</v>
      </c>
      <c r="BL83" s="615">
        <v>0</v>
      </c>
      <c r="BM83" s="615">
        <v>0</v>
      </c>
      <c r="BN83" s="615">
        <v>0</v>
      </c>
      <c r="BO83" s="615">
        <v>0</v>
      </c>
      <c r="BP83" s="615">
        <v>0</v>
      </c>
      <c r="BQ83" s="615">
        <v>0</v>
      </c>
      <c r="BR83" s="615">
        <v>0</v>
      </c>
      <c r="BS83" s="615">
        <v>0</v>
      </c>
      <c r="BT83" s="615">
        <v>0</v>
      </c>
      <c r="BU83" s="615">
        <v>0</v>
      </c>
      <c r="BV83" s="615">
        <v>0</v>
      </c>
      <c r="BW83" s="615">
        <v>0</v>
      </c>
      <c r="BX83" s="615">
        <v>0</v>
      </c>
      <c r="BY83" s="615">
        <v>0</v>
      </c>
      <c r="BZ83" s="615">
        <v>0</v>
      </c>
      <c r="CA83" s="615">
        <v>0</v>
      </c>
      <c r="CB83" s="615">
        <v>0</v>
      </c>
      <c r="CC83" s="615">
        <v>0</v>
      </c>
      <c r="CD83" s="615">
        <v>0</v>
      </c>
      <c r="CE83" s="615">
        <v>0</v>
      </c>
      <c r="CF83" s="615">
        <v>0</v>
      </c>
      <c r="CG83" s="615">
        <v>0</v>
      </c>
      <c r="CH83" s="615">
        <v>0</v>
      </c>
      <c r="CI83" s="615">
        <v>0</v>
      </c>
      <c r="CJ83" s="615">
        <v>0</v>
      </c>
      <c r="CK83" s="615">
        <v>0</v>
      </c>
      <c r="CL83" s="615">
        <v>0</v>
      </c>
      <c r="CM83" s="615">
        <v>0</v>
      </c>
      <c r="CN83" s="615">
        <v>0</v>
      </c>
      <c r="CO83" s="615">
        <v>0</v>
      </c>
      <c r="CP83" s="615">
        <v>0</v>
      </c>
      <c r="CQ83" s="615">
        <v>0</v>
      </c>
      <c r="CR83" s="615">
        <v>0</v>
      </c>
      <c r="CS83" s="615">
        <v>0</v>
      </c>
      <c r="CT83" s="615">
        <v>0</v>
      </c>
      <c r="CU83" s="615">
        <v>0</v>
      </c>
      <c r="CV83" s="615">
        <v>0</v>
      </c>
      <c r="CW83" s="615">
        <v>0</v>
      </c>
      <c r="CX83" s="615">
        <v>0</v>
      </c>
      <c r="CY83" s="615">
        <v>0</v>
      </c>
      <c r="CZ83" s="619">
        <v>0</v>
      </c>
      <c r="DA83" s="620">
        <v>0</v>
      </c>
      <c r="DB83" s="620">
        <v>0</v>
      </c>
      <c r="DC83" s="620">
        <v>0</v>
      </c>
      <c r="DD83" s="620">
        <v>0</v>
      </c>
      <c r="DE83" s="620">
        <v>0</v>
      </c>
      <c r="DF83" s="620">
        <v>0</v>
      </c>
      <c r="DG83" s="620">
        <v>0</v>
      </c>
      <c r="DH83" s="620">
        <v>0</v>
      </c>
      <c r="DI83" s="620">
        <v>0</v>
      </c>
      <c r="DJ83" s="620">
        <v>0</v>
      </c>
      <c r="DK83" s="620">
        <v>0</v>
      </c>
      <c r="DL83" s="620">
        <v>0</v>
      </c>
      <c r="DM83" s="620">
        <v>0</v>
      </c>
      <c r="DN83" s="620">
        <v>0</v>
      </c>
      <c r="DO83" s="620">
        <v>0</v>
      </c>
      <c r="DP83" s="620">
        <v>0</v>
      </c>
      <c r="DQ83" s="620">
        <v>0</v>
      </c>
      <c r="DR83" s="620">
        <v>0</v>
      </c>
      <c r="DS83" s="620">
        <v>0</v>
      </c>
      <c r="DT83" s="620">
        <v>0</v>
      </c>
      <c r="DU83" s="620">
        <v>0</v>
      </c>
      <c r="DV83" s="620">
        <v>0</v>
      </c>
      <c r="DW83" s="621">
        <v>0</v>
      </c>
      <c r="DX83" s="666"/>
    </row>
    <row r="84" spans="2:128" ht="15.75" thickBot="1" x14ac:dyDescent="0.25">
      <c r="B84" s="653"/>
      <c r="C84" s="654"/>
      <c r="D84" s="655"/>
      <c r="E84" s="655"/>
      <c r="F84" s="655"/>
      <c r="G84" s="655"/>
      <c r="H84" s="655"/>
      <c r="I84" s="656"/>
      <c r="J84" s="656"/>
      <c r="K84" s="656"/>
      <c r="L84" s="656"/>
      <c r="M84" s="656"/>
      <c r="N84" s="656"/>
      <c r="O84" s="656"/>
      <c r="P84" s="656"/>
      <c r="Q84" s="656"/>
      <c r="R84" s="657"/>
      <c r="S84" s="656"/>
      <c r="T84" s="656"/>
      <c r="U84" s="658" t="s">
        <v>127</v>
      </c>
      <c r="V84" s="659" t="s">
        <v>505</v>
      </c>
      <c r="W84" s="660" t="s">
        <v>495</v>
      </c>
      <c r="X84" s="661">
        <f t="shared" ref="X84:BC84" si="23">SUM(X73:X83)</f>
        <v>3529.5633520000006</v>
      </c>
      <c r="Y84" s="661">
        <f t="shared" si="23"/>
        <v>4033.7866880000001</v>
      </c>
      <c r="Z84" s="661">
        <f t="shared" si="23"/>
        <v>5042.2333600000002</v>
      </c>
      <c r="AA84" s="661">
        <f t="shared" si="23"/>
        <v>20168.933440000001</v>
      </c>
      <c r="AB84" s="661">
        <f t="shared" si="23"/>
        <v>17647.816759999998</v>
      </c>
      <c r="AC84" s="661">
        <f t="shared" si="23"/>
        <v>2184.4131922855713</v>
      </c>
      <c r="AD84" s="661">
        <f t="shared" si="23"/>
        <v>2162.2828548963248</v>
      </c>
      <c r="AE84" s="661">
        <f t="shared" si="23"/>
        <v>2148.4897623139123</v>
      </c>
      <c r="AF84" s="661">
        <f t="shared" si="23"/>
        <v>2143.7900089501909</v>
      </c>
      <c r="AG84" s="661">
        <f t="shared" si="23"/>
        <v>2126.0762691625669</v>
      </c>
      <c r="AH84" s="661">
        <f t="shared" si="23"/>
        <v>2112.5104821136729</v>
      </c>
      <c r="AI84" s="661">
        <f t="shared" si="23"/>
        <v>2098.9446950647789</v>
      </c>
      <c r="AJ84" s="661">
        <f t="shared" si="23"/>
        <v>2085.3789080158854</v>
      </c>
      <c r="AK84" s="661">
        <f t="shared" si="23"/>
        <v>2071.8131209669914</v>
      </c>
      <c r="AL84" s="661">
        <f t="shared" si="23"/>
        <v>2058.2473339180979</v>
      </c>
      <c r="AM84" s="661">
        <f t="shared" si="23"/>
        <v>2044.6815468692039</v>
      </c>
      <c r="AN84" s="661">
        <f t="shared" si="23"/>
        <v>2031.1157598203101</v>
      </c>
      <c r="AO84" s="661">
        <f t="shared" si="23"/>
        <v>2017.5499727714164</v>
      </c>
      <c r="AP84" s="661">
        <f t="shared" si="23"/>
        <v>2003.9841857225224</v>
      </c>
      <c r="AQ84" s="661">
        <f t="shared" si="23"/>
        <v>1990.4183986736286</v>
      </c>
      <c r="AR84" s="661">
        <f t="shared" si="23"/>
        <v>3590.5014446926621</v>
      </c>
      <c r="AS84" s="661">
        <f t="shared" si="23"/>
        <v>3807.4569195106151</v>
      </c>
      <c r="AT84" s="661">
        <f t="shared" si="23"/>
        <v>4254.9336561954142</v>
      </c>
      <c r="AU84" s="661">
        <f t="shared" si="23"/>
        <v>11157.005725151921</v>
      </c>
      <c r="AV84" s="661">
        <f t="shared" si="23"/>
        <v>9990.8336287687944</v>
      </c>
      <c r="AW84" s="661">
        <f t="shared" si="23"/>
        <v>1922.5894634291597</v>
      </c>
      <c r="AX84" s="661">
        <f t="shared" si="23"/>
        <v>1922.5894634291597</v>
      </c>
      <c r="AY84" s="661">
        <f t="shared" si="23"/>
        <v>1922.5894634291597</v>
      </c>
      <c r="AZ84" s="661">
        <f t="shared" si="23"/>
        <v>1922.5894634291597</v>
      </c>
      <c r="BA84" s="661">
        <f t="shared" si="23"/>
        <v>1922.5894634291597</v>
      </c>
      <c r="BB84" s="661">
        <f t="shared" si="23"/>
        <v>1922.5894634291597</v>
      </c>
      <c r="BC84" s="661">
        <f t="shared" si="23"/>
        <v>1922.5894634291597</v>
      </c>
      <c r="BD84" s="661">
        <f t="shared" ref="BD84:DO84" si="24">SUM(BD73:BD83)</f>
        <v>1922.5894634291597</v>
      </c>
      <c r="BE84" s="661">
        <f t="shared" si="24"/>
        <v>1922.5894634291597</v>
      </c>
      <c r="BF84" s="661">
        <f t="shared" si="24"/>
        <v>1922.5894634291597</v>
      </c>
      <c r="BG84" s="661">
        <f t="shared" si="24"/>
        <v>1922.5894634291597</v>
      </c>
      <c r="BH84" s="661">
        <f t="shared" si="24"/>
        <v>1922.5894634291597</v>
      </c>
      <c r="BI84" s="661">
        <f t="shared" si="24"/>
        <v>1922.5894634291597</v>
      </c>
      <c r="BJ84" s="661">
        <f t="shared" si="24"/>
        <v>1922.5894634291597</v>
      </c>
      <c r="BK84" s="661">
        <f t="shared" si="24"/>
        <v>1922.5894634291597</v>
      </c>
      <c r="BL84" s="661">
        <f t="shared" si="24"/>
        <v>3536.2382964970866</v>
      </c>
      <c r="BM84" s="661">
        <f t="shared" si="24"/>
        <v>3766.7595583639336</v>
      </c>
      <c r="BN84" s="661">
        <f t="shared" si="24"/>
        <v>4227.8020820976262</v>
      </c>
      <c r="BO84" s="661">
        <f t="shared" si="24"/>
        <v>11143.439938103027</v>
      </c>
      <c r="BP84" s="661">
        <f t="shared" si="24"/>
        <v>9990.8336287687944</v>
      </c>
      <c r="BQ84" s="661">
        <f t="shared" si="24"/>
        <v>1922.5894634291597</v>
      </c>
      <c r="BR84" s="661">
        <f t="shared" si="24"/>
        <v>1922.5894634291597</v>
      </c>
      <c r="BS84" s="661">
        <f t="shared" si="24"/>
        <v>1922.5894634291597</v>
      </c>
      <c r="BT84" s="661">
        <f t="shared" si="24"/>
        <v>1922.5894634291597</v>
      </c>
      <c r="BU84" s="661">
        <f t="shared" si="24"/>
        <v>1922.5894634291597</v>
      </c>
      <c r="BV84" s="661">
        <f t="shared" si="24"/>
        <v>1922.5894634291597</v>
      </c>
      <c r="BW84" s="661">
        <f t="shared" si="24"/>
        <v>1922.5894634291597</v>
      </c>
      <c r="BX84" s="661">
        <f t="shared" si="24"/>
        <v>1922.5894634291597</v>
      </c>
      <c r="BY84" s="661">
        <f t="shared" si="24"/>
        <v>1922.5894634291597</v>
      </c>
      <c r="BZ84" s="661">
        <f t="shared" si="24"/>
        <v>1922.5894634291597</v>
      </c>
      <c r="CA84" s="661">
        <f t="shared" si="24"/>
        <v>1922.5894634291597</v>
      </c>
      <c r="CB84" s="661">
        <f t="shared" si="24"/>
        <v>1922.5894634291597</v>
      </c>
      <c r="CC84" s="661">
        <f t="shared" si="24"/>
        <v>1922.5894634291597</v>
      </c>
      <c r="CD84" s="661">
        <f t="shared" si="24"/>
        <v>1922.5894634291597</v>
      </c>
      <c r="CE84" s="661">
        <f t="shared" si="24"/>
        <v>1922.5894634291597</v>
      </c>
      <c r="CF84" s="661">
        <f t="shared" si="24"/>
        <v>5342.964329786605</v>
      </c>
      <c r="CG84" s="661">
        <f t="shared" si="24"/>
        <v>5831.5893106948106</v>
      </c>
      <c r="CH84" s="661">
        <f t="shared" si="24"/>
        <v>6808.8392725112244</v>
      </c>
      <c r="CI84" s="661">
        <f t="shared" si="24"/>
        <v>21467.58869975742</v>
      </c>
      <c r="CJ84" s="661">
        <f t="shared" si="24"/>
        <v>19024.463795216387</v>
      </c>
      <c r="CK84" s="661">
        <f t="shared" si="24"/>
        <v>1922.5894634291597</v>
      </c>
      <c r="CL84" s="661">
        <f t="shared" si="24"/>
        <v>1922.5894634291597</v>
      </c>
      <c r="CM84" s="661">
        <f t="shared" si="24"/>
        <v>1922.5894634291597</v>
      </c>
      <c r="CN84" s="661">
        <f t="shared" si="24"/>
        <v>1922.5894634291597</v>
      </c>
      <c r="CO84" s="661">
        <f t="shared" si="24"/>
        <v>1922.5894634291597</v>
      </c>
      <c r="CP84" s="661">
        <f t="shared" si="24"/>
        <v>1922.5894634291597</v>
      </c>
      <c r="CQ84" s="661">
        <f t="shared" si="24"/>
        <v>1922.5894634291597</v>
      </c>
      <c r="CR84" s="661">
        <f t="shared" si="24"/>
        <v>1922.5894634291597</v>
      </c>
      <c r="CS84" s="661">
        <f t="shared" si="24"/>
        <v>1922.5894634291597</v>
      </c>
      <c r="CT84" s="661">
        <f t="shared" si="24"/>
        <v>1922.5894634291597</v>
      </c>
      <c r="CU84" s="661">
        <f t="shared" si="24"/>
        <v>1922.5894634291597</v>
      </c>
      <c r="CV84" s="661">
        <f t="shared" si="24"/>
        <v>1922.5894634291597</v>
      </c>
      <c r="CW84" s="661">
        <f t="shared" si="24"/>
        <v>1922.5894634291597</v>
      </c>
      <c r="CX84" s="661">
        <f t="shared" si="24"/>
        <v>1922.5894634291597</v>
      </c>
      <c r="CY84" s="662">
        <f t="shared" si="24"/>
        <v>1922.5894634291597</v>
      </c>
      <c r="CZ84" s="663">
        <f t="shared" si="24"/>
        <v>0</v>
      </c>
      <c r="DA84" s="664">
        <f t="shared" si="24"/>
        <v>0</v>
      </c>
      <c r="DB84" s="664">
        <f t="shared" si="24"/>
        <v>0</v>
      </c>
      <c r="DC84" s="664">
        <f t="shared" si="24"/>
        <v>0</v>
      </c>
      <c r="DD84" s="664">
        <f t="shared" si="24"/>
        <v>0</v>
      </c>
      <c r="DE84" s="664">
        <f t="shared" si="24"/>
        <v>0</v>
      </c>
      <c r="DF84" s="664">
        <f t="shared" si="24"/>
        <v>0</v>
      </c>
      <c r="DG84" s="664">
        <f t="shared" si="24"/>
        <v>0</v>
      </c>
      <c r="DH84" s="664">
        <f t="shared" si="24"/>
        <v>0</v>
      </c>
      <c r="DI84" s="664">
        <f t="shared" si="24"/>
        <v>0</v>
      </c>
      <c r="DJ84" s="664">
        <f t="shared" si="24"/>
        <v>0</v>
      </c>
      <c r="DK84" s="664">
        <f t="shared" si="24"/>
        <v>0</v>
      </c>
      <c r="DL84" s="664">
        <f t="shared" si="24"/>
        <v>0</v>
      </c>
      <c r="DM84" s="664">
        <f t="shared" si="24"/>
        <v>0</v>
      </c>
      <c r="DN84" s="664">
        <f t="shared" si="24"/>
        <v>0</v>
      </c>
      <c r="DO84" s="664">
        <f t="shared" si="24"/>
        <v>0</v>
      </c>
      <c r="DP84" s="664">
        <f t="shared" ref="DP84:DW84" si="25">SUM(DP73:DP83)</f>
        <v>0</v>
      </c>
      <c r="DQ84" s="664">
        <f t="shared" si="25"/>
        <v>0</v>
      </c>
      <c r="DR84" s="664">
        <f t="shared" si="25"/>
        <v>0</v>
      </c>
      <c r="DS84" s="664">
        <f t="shared" si="25"/>
        <v>0</v>
      </c>
      <c r="DT84" s="664">
        <f t="shared" si="25"/>
        <v>0</v>
      </c>
      <c r="DU84" s="664">
        <f t="shared" si="25"/>
        <v>0</v>
      </c>
      <c r="DV84" s="664">
        <f t="shared" si="25"/>
        <v>0</v>
      </c>
      <c r="DW84" s="665">
        <f t="shared" si="25"/>
        <v>0</v>
      </c>
      <c r="DX84" s="666"/>
    </row>
    <row r="85" spans="2:128" ht="25.5" x14ac:dyDescent="0.2">
      <c r="B85" s="601" t="s">
        <v>490</v>
      </c>
      <c r="C85" s="602" t="s">
        <v>783</v>
      </c>
      <c r="D85" s="603" t="s">
        <v>784</v>
      </c>
      <c r="E85" s="604" t="s">
        <v>547</v>
      </c>
      <c r="F85" s="605" t="s">
        <v>775</v>
      </c>
      <c r="G85" s="606" t="s">
        <v>546</v>
      </c>
      <c r="H85" s="607" t="s">
        <v>492</v>
      </c>
      <c r="I85" s="608">
        <f>MAX(X85:AV85)</f>
        <v>20</v>
      </c>
      <c r="J85" s="608">
        <f>SUMPRODUCT($X$2:$CY$2,$X85:$CY85)*365</f>
        <v>145433.0168045657</v>
      </c>
      <c r="K85" s="608">
        <f>SUMPRODUCT($X$2:$CY$2,$X86:$CY86)+SUMPRODUCT($X$2:$CY$2,$X87:$CY87)+SUMPRODUCT($X$2:$CY$2,$X88:$CY88)</f>
        <v>77855.103151013784</v>
      </c>
      <c r="L85" s="608">
        <f>SUMPRODUCT($X$2:$CY$2,$X89:$CY89) +SUMPRODUCT($X$2:$CY$2,$X90:$CY90)</f>
        <v>23611.946783119343</v>
      </c>
      <c r="M85" s="608">
        <f>SUMPRODUCT($X$2:$CY$2,$X91:$CY91)</f>
        <v>0</v>
      </c>
      <c r="N85" s="608">
        <f>SUMPRODUCT($X$2:$CY$2,$X94:$CY94) +SUMPRODUCT($X$2:$CY$2,$X95:$CY95)</f>
        <v>650.44764755247024</v>
      </c>
      <c r="O85" s="608">
        <f>SUMPRODUCT($X$2:$CY$2,$X92:$CY92) +SUMPRODUCT($X$2:$CY$2,$X93:$CY93) +SUMPRODUCT($X$2:$CY$2,$X96:$CY96)</f>
        <v>75.044702107823653</v>
      </c>
      <c r="P85" s="608">
        <f>SUM(K85:O85)</f>
        <v>102192.54228379343</v>
      </c>
      <c r="Q85" s="608">
        <f>(SUM(K85:M85)*100000)/(J85*1000)</f>
        <v>69.768923290978378</v>
      </c>
      <c r="R85" s="609">
        <f>(P85*100000)/(J85*1000)</f>
        <v>70.267773115867328</v>
      </c>
      <c r="S85" s="610">
        <v>1</v>
      </c>
      <c r="T85" s="611">
        <v>3</v>
      </c>
      <c r="U85" s="612" t="s">
        <v>493</v>
      </c>
      <c r="V85" s="613" t="s">
        <v>124</v>
      </c>
      <c r="W85" s="614" t="s">
        <v>75</v>
      </c>
      <c r="X85" s="615">
        <v>0</v>
      </c>
      <c r="Y85" s="615">
        <v>0</v>
      </c>
      <c r="Z85" s="615">
        <v>0</v>
      </c>
      <c r="AA85" s="615">
        <v>0</v>
      </c>
      <c r="AB85" s="615">
        <v>0</v>
      </c>
      <c r="AC85" s="615">
        <v>0</v>
      </c>
      <c r="AD85" s="615">
        <v>0</v>
      </c>
      <c r="AE85" s="615">
        <v>0</v>
      </c>
      <c r="AF85" s="615">
        <v>0</v>
      </c>
      <c r="AG85" s="615">
        <v>0</v>
      </c>
      <c r="AH85" s="615">
        <v>20</v>
      </c>
      <c r="AI85" s="615">
        <v>20</v>
      </c>
      <c r="AJ85" s="615">
        <v>20</v>
      </c>
      <c r="AK85" s="615">
        <v>20</v>
      </c>
      <c r="AL85" s="615">
        <v>20</v>
      </c>
      <c r="AM85" s="615">
        <v>20</v>
      </c>
      <c r="AN85" s="615">
        <v>20</v>
      </c>
      <c r="AO85" s="615">
        <v>20</v>
      </c>
      <c r="AP85" s="615">
        <v>20</v>
      </c>
      <c r="AQ85" s="615">
        <v>20</v>
      </c>
      <c r="AR85" s="615">
        <v>20</v>
      </c>
      <c r="AS85" s="615">
        <v>20</v>
      </c>
      <c r="AT85" s="615">
        <v>20</v>
      </c>
      <c r="AU85" s="615">
        <v>20</v>
      </c>
      <c r="AV85" s="615">
        <v>20</v>
      </c>
      <c r="AW85" s="615">
        <v>20</v>
      </c>
      <c r="AX85" s="615">
        <v>20</v>
      </c>
      <c r="AY85" s="615">
        <v>20</v>
      </c>
      <c r="AZ85" s="615">
        <v>20</v>
      </c>
      <c r="BA85" s="615">
        <v>20</v>
      </c>
      <c r="BB85" s="615">
        <v>20</v>
      </c>
      <c r="BC85" s="615">
        <v>20</v>
      </c>
      <c r="BD85" s="615">
        <v>20</v>
      </c>
      <c r="BE85" s="615">
        <v>20</v>
      </c>
      <c r="BF85" s="615">
        <v>20</v>
      </c>
      <c r="BG85" s="615">
        <v>20</v>
      </c>
      <c r="BH85" s="615">
        <v>20</v>
      </c>
      <c r="BI85" s="615">
        <v>20</v>
      </c>
      <c r="BJ85" s="615">
        <v>20</v>
      </c>
      <c r="BK85" s="615">
        <v>20</v>
      </c>
      <c r="BL85" s="615">
        <v>20</v>
      </c>
      <c r="BM85" s="615">
        <v>20</v>
      </c>
      <c r="BN85" s="615">
        <v>20</v>
      </c>
      <c r="BO85" s="615">
        <v>20</v>
      </c>
      <c r="BP85" s="615">
        <v>20</v>
      </c>
      <c r="BQ85" s="615">
        <v>20</v>
      </c>
      <c r="BR85" s="615">
        <v>20</v>
      </c>
      <c r="BS85" s="615">
        <v>20</v>
      </c>
      <c r="BT85" s="615">
        <v>20</v>
      </c>
      <c r="BU85" s="615">
        <v>20</v>
      </c>
      <c r="BV85" s="615">
        <v>20</v>
      </c>
      <c r="BW85" s="615">
        <v>20</v>
      </c>
      <c r="BX85" s="615">
        <v>20</v>
      </c>
      <c r="BY85" s="615">
        <v>20</v>
      </c>
      <c r="BZ85" s="615">
        <v>20</v>
      </c>
      <c r="CA85" s="615">
        <v>20</v>
      </c>
      <c r="CB85" s="615">
        <v>20</v>
      </c>
      <c r="CC85" s="615">
        <v>20</v>
      </c>
      <c r="CD85" s="615">
        <v>20</v>
      </c>
      <c r="CE85" s="629">
        <v>20</v>
      </c>
      <c r="CF85" s="629">
        <v>20</v>
      </c>
      <c r="CG85" s="629">
        <v>20</v>
      </c>
      <c r="CH85" s="629">
        <v>20</v>
      </c>
      <c r="CI85" s="629">
        <v>20</v>
      </c>
      <c r="CJ85" s="629">
        <v>20</v>
      </c>
      <c r="CK85" s="629">
        <v>20</v>
      </c>
      <c r="CL85" s="629">
        <v>20</v>
      </c>
      <c r="CM85" s="629">
        <v>20</v>
      </c>
      <c r="CN85" s="629">
        <v>20</v>
      </c>
      <c r="CO85" s="629">
        <v>20</v>
      </c>
      <c r="CP85" s="629">
        <v>20</v>
      </c>
      <c r="CQ85" s="629">
        <v>20</v>
      </c>
      <c r="CR85" s="629">
        <v>20</v>
      </c>
      <c r="CS85" s="629">
        <v>20</v>
      </c>
      <c r="CT85" s="629">
        <v>20</v>
      </c>
      <c r="CU85" s="629">
        <v>20</v>
      </c>
      <c r="CV85" s="629">
        <v>20</v>
      </c>
      <c r="CW85" s="629">
        <v>20</v>
      </c>
      <c r="CX85" s="629">
        <v>20</v>
      </c>
      <c r="CY85" s="630">
        <v>20</v>
      </c>
      <c r="CZ85" s="619">
        <v>0</v>
      </c>
      <c r="DA85" s="620">
        <v>0</v>
      </c>
      <c r="DB85" s="620">
        <v>0</v>
      </c>
      <c r="DC85" s="620">
        <v>0</v>
      </c>
      <c r="DD85" s="620">
        <v>0</v>
      </c>
      <c r="DE85" s="620">
        <v>0</v>
      </c>
      <c r="DF85" s="620">
        <v>0</v>
      </c>
      <c r="DG85" s="620">
        <v>0</v>
      </c>
      <c r="DH85" s="620">
        <v>0</v>
      </c>
      <c r="DI85" s="620">
        <v>0</v>
      </c>
      <c r="DJ85" s="620">
        <v>0</v>
      </c>
      <c r="DK85" s="620">
        <v>0</v>
      </c>
      <c r="DL85" s="620">
        <v>0</v>
      </c>
      <c r="DM85" s="620">
        <v>0</v>
      </c>
      <c r="DN85" s="620">
        <v>0</v>
      </c>
      <c r="DO85" s="620">
        <v>0</v>
      </c>
      <c r="DP85" s="620">
        <v>0</v>
      </c>
      <c r="DQ85" s="620">
        <v>0</v>
      </c>
      <c r="DR85" s="620">
        <v>0</v>
      </c>
      <c r="DS85" s="620">
        <v>0</v>
      </c>
      <c r="DT85" s="620">
        <v>0</v>
      </c>
      <c r="DU85" s="620">
        <v>0</v>
      </c>
      <c r="DV85" s="620">
        <v>0</v>
      </c>
      <c r="DW85" s="621">
        <v>0</v>
      </c>
      <c r="DX85" s="666"/>
    </row>
    <row r="86" spans="2:128" x14ac:dyDescent="0.2">
      <c r="B86" s="622"/>
      <c r="C86" s="623"/>
      <c r="D86" s="624"/>
      <c r="E86" s="625"/>
      <c r="F86" s="625"/>
      <c r="G86" s="624"/>
      <c r="H86" s="625"/>
      <c r="I86" s="626"/>
      <c r="J86" s="626"/>
      <c r="K86" s="626"/>
      <c r="L86" s="626"/>
      <c r="M86" s="626"/>
      <c r="N86" s="626"/>
      <c r="O86" s="626"/>
      <c r="P86" s="626"/>
      <c r="Q86" s="626"/>
      <c r="R86" s="627"/>
      <c r="S86" s="626"/>
      <c r="T86" s="626"/>
      <c r="U86" s="628" t="s">
        <v>494</v>
      </c>
      <c r="V86" s="613" t="s">
        <v>124</v>
      </c>
      <c r="W86" s="614" t="s">
        <v>495</v>
      </c>
      <c r="X86" s="615">
        <v>1252.3599999999999</v>
      </c>
      <c r="Y86" s="615">
        <v>1878.54</v>
      </c>
      <c r="Z86" s="615">
        <v>3757.08</v>
      </c>
      <c r="AA86" s="615">
        <v>4383.26</v>
      </c>
      <c r="AB86" s="615">
        <v>5635.62</v>
      </c>
      <c r="AC86" s="615">
        <v>6261.8</v>
      </c>
      <c r="AD86" s="615">
        <v>8140.34</v>
      </c>
      <c r="AE86" s="615">
        <v>12523.6</v>
      </c>
      <c r="AF86" s="615">
        <v>12523.6</v>
      </c>
      <c r="AG86" s="615">
        <v>6261.8</v>
      </c>
      <c r="AH86" s="615">
        <v>0</v>
      </c>
      <c r="AI86" s="615">
        <v>0</v>
      </c>
      <c r="AJ86" s="615">
        <v>0</v>
      </c>
      <c r="AK86" s="615">
        <v>0</v>
      </c>
      <c r="AL86" s="615">
        <v>0</v>
      </c>
      <c r="AM86" s="615">
        <v>0</v>
      </c>
      <c r="AN86" s="615">
        <v>0</v>
      </c>
      <c r="AO86" s="615">
        <v>0</v>
      </c>
      <c r="AP86" s="615">
        <v>0</v>
      </c>
      <c r="AQ86" s="615">
        <v>0</v>
      </c>
      <c r="AR86" s="615">
        <v>595.24</v>
      </c>
      <c r="AS86" s="615">
        <v>892.86</v>
      </c>
      <c r="AT86" s="615">
        <v>1785.72</v>
      </c>
      <c r="AU86" s="615">
        <v>2083.34</v>
      </c>
      <c r="AV86" s="615">
        <v>2678.58</v>
      </c>
      <c r="AW86" s="615">
        <v>2976.2</v>
      </c>
      <c r="AX86" s="615">
        <v>3869.06</v>
      </c>
      <c r="AY86" s="615">
        <v>5952.4</v>
      </c>
      <c r="AZ86" s="615">
        <v>5952.4</v>
      </c>
      <c r="BA86" s="615">
        <v>2976.2</v>
      </c>
      <c r="BB86" s="615">
        <v>0</v>
      </c>
      <c r="BC86" s="615">
        <v>0</v>
      </c>
      <c r="BD86" s="615">
        <v>0</v>
      </c>
      <c r="BE86" s="615">
        <v>0</v>
      </c>
      <c r="BF86" s="615">
        <v>0</v>
      </c>
      <c r="BG86" s="615">
        <v>0</v>
      </c>
      <c r="BH86" s="615">
        <v>0</v>
      </c>
      <c r="BI86" s="615">
        <v>0</v>
      </c>
      <c r="BJ86" s="615">
        <v>0</v>
      </c>
      <c r="BK86" s="615">
        <v>0</v>
      </c>
      <c r="BL86" s="615">
        <v>595.24</v>
      </c>
      <c r="BM86" s="615">
        <v>892.86</v>
      </c>
      <c r="BN86" s="615">
        <v>1785.72</v>
      </c>
      <c r="BO86" s="615">
        <v>2083.34</v>
      </c>
      <c r="BP86" s="615">
        <v>2678.58</v>
      </c>
      <c r="BQ86" s="615">
        <v>2976.2</v>
      </c>
      <c r="BR86" s="615">
        <v>3869.06</v>
      </c>
      <c r="BS86" s="615">
        <v>5952.4</v>
      </c>
      <c r="BT86" s="615">
        <v>5952.4</v>
      </c>
      <c r="BU86" s="615">
        <v>2976.2</v>
      </c>
      <c r="BV86" s="615">
        <v>0</v>
      </c>
      <c r="BW86" s="615">
        <v>0</v>
      </c>
      <c r="BX86" s="615">
        <v>0</v>
      </c>
      <c r="BY86" s="615">
        <v>0</v>
      </c>
      <c r="BZ86" s="615">
        <v>0</v>
      </c>
      <c r="CA86" s="615">
        <v>0</v>
      </c>
      <c r="CB86" s="615">
        <v>0</v>
      </c>
      <c r="CC86" s="615">
        <v>0</v>
      </c>
      <c r="CD86" s="615">
        <v>0</v>
      </c>
      <c r="CE86" s="629">
        <v>0</v>
      </c>
      <c r="CF86" s="629">
        <v>1231.6600000000001</v>
      </c>
      <c r="CG86" s="629">
        <v>1847.49</v>
      </c>
      <c r="CH86" s="629">
        <v>3694.98</v>
      </c>
      <c r="CI86" s="629">
        <v>4310.8100000000004</v>
      </c>
      <c r="CJ86" s="629">
        <v>5542.47</v>
      </c>
      <c r="CK86" s="629">
        <v>6158.3</v>
      </c>
      <c r="CL86" s="629">
        <v>8005.79</v>
      </c>
      <c r="CM86" s="629">
        <v>12316.6</v>
      </c>
      <c r="CN86" s="629">
        <v>12316.6</v>
      </c>
      <c r="CO86" s="629">
        <v>6158.3</v>
      </c>
      <c r="CP86" s="629">
        <v>0</v>
      </c>
      <c r="CQ86" s="629">
        <v>0</v>
      </c>
      <c r="CR86" s="629">
        <v>0</v>
      </c>
      <c r="CS86" s="629">
        <v>0</v>
      </c>
      <c r="CT86" s="629">
        <v>0</v>
      </c>
      <c r="CU86" s="629">
        <v>0</v>
      </c>
      <c r="CV86" s="629">
        <v>0</v>
      </c>
      <c r="CW86" s="629">
        <v>0</v>
      </c>
      <c r="CX86" s="629">
        <v>0</v>
      </c>
      <c r="CY86" s="630">
        <v>0</v>
      </c>
      <c r="CZ86" s="619">
        <v>0</v>
      </c>
      <c r="DA86" s="620">
        <v>0</v>
      </c>
      <c r="DB86" s="620">
        <v>0</v>
      </c>
      <c r="DC86" s="620">
        <v>0</v>
      </c>
      <c r="DD86" s="620">
        <v>0</v>
      </c>
      <c r="DE86" s="620">
        <v>0</v>
      </c>
      <c r="DF86" s="620">
        <v>0</v>
      </c>
      <c r="DG86" s="620">
        <v>0</v>
      </c>
      <c r="DH86" s="620">
        <v>0</v>
      </c>
      <c r="DI86" s="620">
        <v>0</v>
      </c>
      <c r="DJ86" s="620">
        <v>0</v>
      </c>
      <c r="DK86" s="620">
        <v>0</v>
      </c>
      <c r="DL86" s="620">
        <v>0</v>
      </c>
      <c r="DM86" s="620">
        <v>0</v>
      </c>
      <c r="DN86" s="620">
        <v>0</v>
      </c>
      <c r="DO86" s="620">
        <v>0</v>
      </c>
      <c r="DP86" s="620">
        <v>0</v>
      </c>
      <c r="DQ86" s="620">
        <v>0</v>
      </c>
      <c r="DR86" s="620">
        <v>0</v>
      </c>
      <c r="DS86" s="620">
        <v>0</v>
      </c>
      <c r="DT86" s="620">
        <v>0</v>
      </c>
      <c r="DU86" s="620">
        <v>0</v>
      </c>
      <c r="DV86" s="620">
        <v>0</v>
      </c>
      <c r="DW86" s="621">
        <v>0</v>
      </c>
      <c r="DX86" s="666"/>
    </row>
    <row r="87" spans="2:128" x14ac:dyDescent="0.2">
      <c r="B87" s="631"/>
      <c r="C87" s="632"/>
      <c r="D87" s="633"/>
      <c r="E87" s="633"/>
      <c r="F87" s="633"/>
      <c r="G87" s="633"/>
      <c r="H87" s="633"/>
      <c r="I87" s="634"/>
      <c r="J87" s="634"/>
      <c r="K87" s="634"/>
      <c r="L87" s="634"/>
      <c r="M87" s="634"/>
      <c r="N87" s="634"/>
      <c r="O87" s="634"/>
      <c r="P87" s="634"/>
      <c r="Q87" s="634"/>
      <c r="R87" s="635"/>
      <c r="S87" s="634"/>
      <c r="T87" s="634"/>
      <c r="U87" s="628" t="s">
        <v>496</v>
      </c>
      <c r="V87" s="613" t="s">
        <v>124</v>
      </c>
      <c r="W87" s="614" t="s">
        <v>495</v>
      </c>
      <c r="X87" s="615">
        <v>0</v>
      </c>
      <c r="Y87" s="615">
        <v>0</v>
      </c>
      <c r="Z87" s="615">
        <v>0</v>
      </c>
      <c r="AA87" s="615">
        <v>0</v>
      </c>
      <c r="AB87" s="615">
        <v>0</v>
      </c>
      <c r="AC87" s="615">
        <v>0</v>
      </c>
      <c r="AD87" s="615">
        <v>0</v>
      </c>
      <c r="AE87" s="615">
        <v>0</v>
      </c>
      <c r="AF87" s="615">
        <v>0</v>
      </c>
      <c r="AG87" s="615">
        <v>0</v>
      </c>
      <c r="AH87" s="615">
        <v>0</v>
      </c>
      <c r="AI87" s="615">
        <v>0</v>
      </c>
      <c r="AJ87" s="615">
        <v>0</v>
      </c>
      <c r="AK87" s="615">
        <v>0</v>
      </c>
      <c r="AL87" s="615">
        <v>0</v>
      </c>
      <c r="AM87" s="615">
        <v>0</v>
      </c>
      <c r="AN87" s="615">
        <v>0</v>
      </c>
      <c r="AO87" s="615">
        <v>0</v>
      </c>
      <c r="AP87" s="615">
        <v>0</v>
      </c>
      <c r="AQ87" s="615">
        <v>0</v>
      </c>
      <c r="AR87" s="615">
        <v>0</v>
      </c>
      <c r="AS87" s="615">
        <v>0</v>
      </c>
      <c r="AT87" s="615">
        <v>0</v>
      </c>
      <c r="AU87" s="615">
        <v>0</v>
      </c>
      <c r="AV87" s="615">
        <v>0</v>
      </c>
      <c r="AW87" s="615">
        <v>0</v>
      </c>
      <c r="AX87" s="615">
        <v>0</v>
      </c>
      <c r="AY87" s="615">
        <v>0</v>
      </c>
      <c r="AZ87" s="615">
        <v>0</v>
      </c>
      <c r="BA87" s="615">
        <v>0</v>
      </c>
      <c r="BB87" s="615">
        <v>0</v>
      </c>
      <c r="BC87" s="615">
        <v>0</v>
      </c>
      <c r="BD87" s="615">
        <v>0</v>
      </c>
      <c r="BE87" s="615">
        <v>0</v>
      </c>
      <c r="BF87" s="615">
        <v>0</v>
      </c>
      <c r="BG87" s="615">
        <v>0</v>
      </c>
      <c r="BH87" s="615">
        <v>0</v>
      </c>
      <c r="BI87" s="615">
        <v>0</v>
      </c>
      <c r="BJ87" s="615">
        <v>0</v>
      </c>
      <c r="BK87" s="615">
        <v>0</v>
      </c>
      <c r="BL87" s="615">
        <v>0</v>
      </c>
      <c r="BM87" s="615">
        <v>0</v>
      </c>
      <c r="BN87" s="615">
        <v>0</v>
      </c>
      <c r="BO87" s="615">
        <v>0</v>
      </c>
      <c r="BP87" s="615">
        <v>0</v>
      </c>
      <c r="BQ87" s="615">
        <v>0</v>
      </c>
      <c r="BR87" s="615">
        <v>0</v>
      </c>
      <c r="BS87" s="615">
        <v>0</v>
      </c>
      <c r="BT87" s="615">
        <v>0</v>
      </c>
      <c r="BU87" s="615">
        <v>0</v>
      </c>
      <c r="BV87" s="615">
        <v>0</v>
      </c>
      <c r="BW87" s="615">
        <v>0</v>
      </c>
      <c r="BX87" s="615">
        <v>0</v>
      </c>
      <c r="BY87" s="615">
        <v>0</v>
      </c>
      <c r="BZ87" s="615">
        <v>0</v>
      </c>
      <c r="CA87" s="615">
        <v>0</v>
      </c>
      <c r="CB87" s="615">
        <v>0</v>
      </c>
      <c r="CC87" s="615">
        <v>0</v>
      </c>
      <c r="CD87" s="615">
        <v>0</v>
      </c>
      <c r="CE87" s="629">
        <v>0</v>
      </c>
      <c r="CF87" s="629">
        <v>0</v>
      </c>
      <c r="CG87" s="629">
        <v>0</v>
      </c>
      <c r="CH87" s="629">
        <v>0</v>
      </c>
      <c r="CI87" s="629">
        <v>0</v>
      </c>
      <c r="CJ87" s="629">
        <v>0</v>
      </c>
      <c r="CK87" s="629">
        <v>0</v>
      </c>
      <c r="CL87" s="629">
        <v>0</v>
      </c>
      <c r="CM87" s="629">
        <v>0</v>
      </c>
      <c r="CN87" s="629">
        <v>0</v>
      </c>
      <c r="CO87" s="629">
        <v>0</v>
      </c>
      <c r="CP87" s="629">
        <v>0</v>
      </c>
      <c r="CQ87" s="629">
        <v>0</v>
      </c>
      <c r="CR87" s="629">
        <v>0</v>
      </c>
      <c r="CS87" s="629">
        <v>0</v>
      </c>
      <c r="CT87" s="629">
        <v>0</v>
      </c>
      <c r="CU87" s="629">
        <v>0</v>
      </c>
      <c r="CV87" s="629">
        <v>0</v>
      </c>
      <c r="CW87" s="629">
        <v>0</v>
      </c>
      <c r="CX87" s="629">
        <v>0</v>
      </c>
      <c r="CY87" s="630">
        <v>0</v>
      </c>
      <c r="CZ87" s="619">
        <v>0</v>
      </c>
      <c r="DA87" s="620">
        <v>0</v>
      </c>
      <c r="DB87" s="620">
        <v>0</v>
      </c>
      <c r="DC87" s="620">
        <v>0</v>
      </c>
      <c r="DD87" s="620">
        <v>0</v>
      </c>
      <c r="DE87" s="620">
        <v>0</v>
      </c>
      <c r="DF87" s="620">
        <v>0</v>
      </c>
      <c r="DG87" s="620">
        <v>0</v>
      </c>
      <c r="DH87" s="620">
        <v>0</v>
      </c>
      <c r="DI87" s="620">
        <v>0</v>
      </c>
      <c r="DJ87" s="620">
        <v>0</v>
      </c>
      <c r="DK87" s="620">
        <v>0</v>
      </c>
      <c r="DL87" s="620">
        <v>0</v>
      </c>
      <c r="DM87" s="620">
        <v>0</v>
      </c>
      <c r="DN87" s="620">
        <v>0</v>
      </c>
      <c r="DO87" s="620">
        <v>0</v>
      </c>
      <c r="DP87" s="620">
        <v>0</v>
      </c>
      <c r="DQ87" s="620">
        <v>0</v>
      </c>
      <c r="DR87" s="620">
        <v>0</v>
      </c>
      <c r="DS87" s="620">
        <v>0</v>
      </c>
      <c r="DT87" s="620">
        <v>0</v>
      </c>
      <c r="DU87" s="620">
        <v>0</v>
      </c>
      <c r="DV87" s="620">
        <v>0</v>
      </c>
      <c r="DW87" s="621">
        <v>0</v>
      </c>
      <c r="DX87" s="666"/>
    </row>
    <row r="88" spans="2:128" x14ac:dyDescent="0.2">
      <c r="B88" s="631"/>
      <c r="C88" s="632"/>
      <c r="D88" s="633"/>
      <c r="E88" s="633"/>
      <c r="F88" s="633"/>
      <c r="G88" s="633"/>
      <c r="H88" s="633"/>
      <c r="I88" s="634"/>
      <c r="J88" s="634"/>
      <c r="K88" s="634"/>
      <c r="L88" s="634"/>
      <c r="M88" s="634"/>
      <c r="N88" s="634"/>
      <c r="O88" s="634"/>
      <c r="P88" s="634"/>
      <c r="Q88" s="634"/>
      <c r="R88" s="635"/>
      <c r="S88" s="634"/>
      <c r="T88" s="634"/>
      <c r="U88" s="636" t="s">
        <v>807</v>
      </c>
      <c r="V88" s="637" t="s">
        <v>124</v>
      </c>
      <c r="W88" s="614" t="s">
        <v>495</v>
      </c>
      <c r="X88" s="615">
        <v>0</v>
      </c>
      <c r="Y88" s="615">
        <v>0</v>
      </c>
      <c r="Z88" s="615">
        <v>0</v>
      </c>
      <c r="AA88" s="615">
        <v>0</v>
      </c>
      <c r="AB88" s="615">
        <v>0</v>
      </c>
      <c r="AC88" s="615">
        <v>0</v>
      </c>
      <c r="AD88" s="615">
        <v>0</v>
      </c>
      <c r="AE88" s="615">
        <v>0</v>
      </c>
      <c r="AF88" s="615">
        <v>0</v>
      </c>
      <c r="AG88" s="615">
        <v>0</v>
      </c>
      <c r="AH88" s="615">
        <v>0</v>
      </c>
      <c r="AI88" s="615">
        <v>0</v>
      </c>
      <c r="AJ88" s="615">
        <v>0</v>
      </c>
      <c r="AK88" s="615">
        <v>0</v>
      </c>
      <c r="AL88" s="615">
        <v>0</v>
      </c>
      <c r="AM88" s="615">
        <v>0</v>
      </c>
      <c r="AN88" s="615">
        <v>0</v>
      </c>
      <c r="AO88" s="615">
        <v>0</v>
      </c>
      <c r="AP88" s="615">
        <v>0</v>
      </c>
      <c r="AQ88" s="615">
        <v>0</v>
      </c>
      <c r="AR88" s="615">
        <v>0</v>
      </c>
      <c r="AS88" s="615">
        <v>0</v>
      </c>
      <c r="AT88" s="615">
        <v>0</v>
      </c>
      <c r="AU88" s="615">
        <v>0</v>
      </c>
      <c r="AV88" s="615">
        <v>0</v>
      </c>
      <c r="AW88" s="615">
        <v>0</v>
      </c>
      <c r="AX88" s="615">
        <v>0</v>
      </c>
      <c r="AY88" s="615">
        <v>0</v>
      </c>
      <c r="AZ88" s="615">
        <v>0</v>
      </c>
      <c r="BA88" s="615">
        <v>0</v>
      </c>
      <c r="BB88" s="615">
        <v>0</v>
      </c>
      <c r="BC88" s="615">
        <v>0</v>
      </c>
      <c r="BD88" s="615">
        <v>0</v>
      </c>
      <c r="BE88" s="615">
        <v>0</v>
      </c>
      <c r="BF88" s="615">
        <v>0</v>
      </c>
      <c r="BG88" s="615">
        <v>0</v>
      </c>
      <c r="BH88" s="615">
        <v>0</v>
      </c>
      <c r="BI88" s="615">
        <v>0</v>
      </c>
      <c r="BJ88" s="615">
        <v>0</v>
      </c>
      <c r="BK88" s="615">
        <v>0</v>
      </c>
      <c r="BL88" s="615">
        <v>0</v>
      </c>
      <c r="BM88" s="615">
        <v>0</v>
      </c>
      <c r="BN88" s="615">
        <v>0</v>
      </c>
      <c r="BO88" s="615">
        <v>0</v>
      </c>
      <c r="BP88" s="615">
        <v>0</v>
      </c>
      <c r="BQ88" s="615">
        <v>0</v>
      </c>
      <c r="BR88" s="615">
        <v>0</v>
      </c>
      <c r="BS88" s="615">
        <v>0</v>
      </c>
      <c r="BT88" s="615">
        <v>0</v>
      </c>
      <c r="BU88" s="615">
        <v>0</v>
      </c>
      <c r="BV88" s="615">
        <v>0</v>
      </c>
      <c r="BW88" s="615">
        <v>0</v>
      </c>
      <c r="BX88" s="615">
        <v>0</v>
      </c>
      <c r="BY88" s="615">
        <v>0</v>
      </c>
      <c r="BZ88" s="615">
        <v>0</v>
      </c>
      <c r="CA88" s="615">
        <v>0</v>
      </c>
      <c r="CB88" s="615">
        <v>0</v>
      </c>
      <c r="CC88" s="615">
        <v>0</v>
      </c>
      <c r="CD88" s="615">
        <v>0</v>
      </c>
      <c r="CE88" s="615">
        <v>0</v>
      </c>
      <c r="CF88" s="615">
        <v>0</v>
      </c>
      <c r="CG88" s="615">
        <v>0</v>
      </c>
      <c r="CH88" s="615">
        <v>0</v>
      </c>
      <c r="CI88" s="615">
        <v>0</v>
      </c>
      <c r="CJ88" s="615">
        <v>0</v>
      </c>
      <c r="CK88" s="615">
        <v>0</v>
      </c>
      <c r="CL88" s="615">
        <v>0</v>
      </c>
      <c r="CM88" s="615">
        <v>0</v>
      </c>
      <c r="CN88" s="615">
        <v>0</v>
      </c>
      <c r="CO88" s="615">
        <v>0</v>
      </c>
      <c r="CP88" s="615">
        <v>0</v>
      </c>
      <c r="CQ88" s="615">
        <v>0</v>
      </c>
      <c r="CR88" s="615">
        <v>0</v>
      </c>
      <c r="CS88" s="615">
        <v>0</v>
      </c>
      <c r="CT88" s="615">
        <v>0</v>
      </c>
      <c r="CU88" s="615">
        <v>0</v>
      </c>
      <c r="CV88" s="615">
        <v>0</v>
      </c>
      <c r="CW88" s="615">
        <v>0</v>
      </c>
      <c r="CX88" s="615">
        <v>0</v>
      </c>
      <c r="CY88" s="615">
        <v>0</v>
      </c>
      <c r="CZ88" s="619">
        <v>0</v>
      </c>
      <c r="DA88" s="620">
        <v>0</v>
      </c>
      <c r="DB88" s="620">
        <v>0</v>
      </c>
      <c r="DC88" s="620">
        <v>0</v>
      </c>
      <c r="DD88" s="620">
        <v>0</v>
      </c>
      <c r="DE88" s="620">
        <v>0</v>
      </c>
      <c r="DF88" s="620">
        <v>0</v>
      </c>
      <c r="DG88" s="620">
        <v>0</v>
      </c>
      <c r="DH88" s="620">
        <v>0</v>
      </c>
      <c r="DI88" s="620">
        <v>0</v>
      </c>
      <c r="DJ88" s="620">
        <v>0</v>
      </c>
      <c r="DK88" s="620">
        <v>0</v>
      </c>
      <c r="DL88" s="620">
        <v>0</v>
      </c>
      <c r="DM88" s="620">
        <v>0</v>
      </c>
      <c r="DN88" s="620">
        <v>0</v>
      </c>
      <c r="DO88" s="620">
        <v>0</v>
      </c>
      <c r="DP88" s="620">
        <v>0</v>
      </c>
      <c r="DQ88" s="620">
        <v>0</v>
      </c>
      <c r="DR88" s="620">
        <v>0</v>
      </c>
      <c r="DS88" s="620">
        <v>0</v>
      </c>
      <c r="DT88" s="620">
        <v>0</v>
      </c>
      <c r="DU88" s="620">
        <v>0</v>
      </c>
      <c r="DV88" s="620">
        <v>0</v>
      </c>
      <c r="DW88" s="621">
        <v>0</v>
      </c>
      <c r="DX88" s="666"/>
    </row>
    <row r="89" spans="2:128" x14ac:dyDescent="0.2">
      <c r="B89" s="638"/>
      <c r="C89" s="639"/>
      <c r="D89" s="640"/>
      <c r="E89" s="640"/>
      <c r="F89" s="640"/>
      <c r="G89" s="640"/>
      <c r="H89" s="640"/>
      <c r="I89" s="641"/>
      <c r="J89" s="641"/>
      <c r="K89" s="641"/>
      <c r="L89" s="641"/>
      <c r="M89" s="641"/>
      <c r="N89" s="641"/>
      <c r="O89" s="641"/>
      <c r="P89" s="641"/>
      <c r="Q89" s="641"/>
      <c r="R89" s="642"/>
      <c r="S89" s="641"/>
      <c r="T89" s="641"/>
      <c r="U89" s="628" t="s">
        <v>497</v>
      </c>
      <c r="V89" s="613" t="s">
        <v>124</v>
      </c>
      <c r="W89" s="643" t="s">
        <v>495</v>
      </c>
      <c r="X89" s="615">
        <v>0</v>
      </c>
      <c r="Y89" s="615">
        <v>0</v>
      </c>
      <c r="Z89" s="615">
        <v>0</v>
      </c>
      <c r="AA89" s="615">
        <v>0</v>
      </c>
      <c r="AB89" s="615">
        <v>0</v>
      </c>
      <c r="AC89" s="615">
        <v>0</v>
      </c>
      <c r="AD89" s="615">
        <v>0</v>
      </c>
      <c r="AE89" s="615">
        <v>0</v>
      </c>
      <c r="AF89" s="615">
        <v>0</v>
      </c>
      <c r="AG89" s="615">
        <v>0</v>
      </c>
      <c r="AH89" s="615">
        <v>340.1</v>
      </c>
      <c r="AI89" s="615">
        <v>340.1</v>
      </c>
      <c r="AJ89" s="615">
        <v>340.1</v>
      </c>
      <c r="AK89" s="615">
        <v>340.1</v>
      </c>
      <c r="AL89" s="615">
        <v>340.1</v>
      </c>
      <c r="AM89" s="615">
        <v>340.1</v>
      </c>
      <c r="AN89" s="615">
        <v>340.1</v>
      </c>
      <c r="AO89" s="615">
        <v>340.1</v>
      </c>
      <c r="AP89" s="615">
        <v>340.1</v>
      </c>
      <c r="AQ89" s="615">
        <v>340.1</v>
      </c>
      <c r="AR89" s="615">
        <v>340.1</v>
      </c>
      <c r="AS89" s="615">
        <v>340.1</v>
      </c>
      <c r="AT89" s="615">
        <v>340.1</v>
      </c>
      <c r="AU89" s="615">
        <v>340.1</v>
      </c>
      <c r="AV89" s="615">
        <v>340.1</v>
      </c>
      <c r="AW89" s="615">
        <v>340.1</v>
      </c>
      <c r="AX89" s="615">
        <v>340.1</v>
      </c>
      <c r="AY89" s="615">
        <v>340.1</v>
      </c>
      <c r="AZ89" s="615">
        <v>340.1</v>
      </c>
      <c r="BA89" s="615">
        <v>340.1</v>
      </c>
      <c r="BB89" s="615">
        <v>340.1</v>
      </c>
      <c r="BC89" s="615">
        <v>340.1</v>
      </c>
      <c r="BD89" s="615">
        <v>340.1</v>
      </c>
      <c r="BE89" s="615">
        <v>340.1</v>
      </c>
      <c r="BF89" s="615">
        <v>340.1</v>
      </c>
      <c r="BG89" s="615">
        <v>340.1</v>
      </c>
      <c r="BH89" s="615">
        <v>340.1</v>
      </c>
      <c r="BI89" s="615">
        <v>340.1</v>
      </c>
      <c r="BJ89" s="615">
        <v>340.1</v>
      </c>
      <c r="BK89" s="615">
        <v>340.1</v>
      </c>
      <c r="BL89" s="615">
        <v>340.1</v>
      </c>
      <c r="BM89" s="615">
        <v>340.1</v>
      </c>
      <c r="BN89" s="615">
        <v>340.1</v>
      </c>
      <c r="BO89" s="615">
        <v>340.1</v>
      </c>
      <c r="BP89" s="615">
        <v>340.1</v>
      </c>
      <c r="BQ89" s="615">
        <v>340.1</v>
      </c>
      <c r="BR89" s="615">
        <v>340.1</v>
      </c>
      <c r="BS89" s="615">
        <v>340.1</v>
      </c>
      <c r="BT89" s="615">
        <v>340.1</v>
      </c>
      <c r="BU89" s="615">
        <v>340.1</v>
      </c>
      <c r="BV89" s="615">
        <v>340.1</v>
      </c>
      <c r="BW89" s="615">
        <v>340.1</v>
      </c>
      <c r="BX89" s="615">
        <v>340.1</v>
      </c>
      <c r="BY89" s="615">
        <v>340.1</v>
      </c>
      <c r="BZ89" s="615">
        <v>340.1</v>
      </c>
      <c r="CA89" s="615">
        <v>340.1</v>
      </c>
      <c r="CB89" s="615">
        <v>340.1</v>
      </c>
      <c r="CC89" s="615">
        <v>340.1</v>
      </c>
      <c r="CD89" s="615">
        <v>340.1</v>
      </c>
      <c r="CE89" s="629">
        <v>340.1</v>
      </c>
      <c r="CF89" s="629">
        <v>340.1</v>
      </c>
      <c r="CG89" s="629">
        <v>340.1</v>
      </c>
      <c r="CH89" s="629">
        <v>340.1</v>
      </c>
      <c r="CI89" s="629">
        <v>340.1</v>
      </c>
      <c r="CJ89" s="629">
        <v>340.1</v>
      </c>
      <c r="CK89" s="629">
        <v>340.1</v>
      </c>
      <c r="CL89" s="629">
        <v>340.1</v>
      </c>
      <c r="CM89" s="629">
        <v>340.1</v>
      </c>
      <c r="CN89" s="629">
        <v>340.1</v>
      </c>
      <c r="CO89" s="629">
        <v>340.1</v>
      </c>
      <c r="CP89" s="629">
        <v>340.1</v>
      </c>
      <c r="CQ89" s="629">
        <v>340.1</v>
      </c>
      <c r="CR89" s="629">
        <v>340.1</v>
      </c>
      <c r="CS89" s="629">
        <v>340.1</v>
      </c>
      <c r="CT89" s="629">
        <v>340.1</v>
      </c>
      <c r="CU89" s="629">
        <v>340.1</v>
      </c>
      <c r="CV89" s="629">
        <v>340.1</v>
      </c>
      <c r="CW89" s="629">
        <v>340.1</v>
      </c>
      <c r="CX89" s="629">
        <v>340.1</v>
      </c>
      <c r="CY89" s="630">
        <v>340.1</v>
      </c>
      <c r="CZ89" s="619">
        <v>0</v>
      </c>
      <c r="DA89" s="620">
        <v>0</v>
      </c>
      <c r="DB89" s="620">
        <v>0</v>
      </c>
      <c r="DC89" s="620">
        <v>0</v>
      </c>
      <c r="DD89" s="620">
        <v>0</v>
      </c>
      <c r="DE89" s="620">
        <v>0</v>
      </c>
      <c r="DF89" s="620">
        <v>0</v>
      </c>
      <c r="DG89" s="620">
        <v>0</v>
      </c>
      <c r="DH89" s="620">
        <v>0</v>
      </c>
      <c r="DI89" s="620">
        <v>0</v>
      </c>
      <c r="DJ89" s="620">
        <v>0</v>
      </c>
      <c r="DK89" s="620">
        <v>0</v>
      </c>
      <c r="DL89" s="620">
        <v>0</v>
      </c>
      <c r="DM89" s="620">
        <v>0</v>
      </c>
      <c r="DN89" s="620">
        <v>0</v>
      </c>
      <c r="DO89" s="620">
        <v>0</v>
      </c>
      <c r="DP89" s="620">
        <v>0</v>
      </c>
      <c r="DQ89" s="620">
        <v>0</v>
      </c>
      <c r="DR89" s="620">
        <v>0</v>
      </c>
      <c r="DS89" s="620">
        <v>0</v>
      </c>
      <c r="DT89" s="620">
        <v>0</v>
      </c>
      <c r="DU89" s="620">
        <v>0</v>
      </c>
      <c r="DV89" s="620">
        <v>0</v>
      </c>
      <c r="DW89" s="621">
        <v>0</v>
      </c>
      <c r="DX89" s="666"/>
    </row>
    <row r="90" spans="2:128" x14ac:dyDescent="0.2">
      <c r="B90" s="644"/>
      <c r="C90" s="645"/>
      <c r="D90" s="646"/>
      <c r="E90" s="646"/>
      <c r="F90" s="646"/>
      <c r="G90" s="646"/>
      <c r="H90" s="646"/>
      <c r="I90" s="647"/>
      <c r="J90" s="647"/>
      <c r="K90" s="647"/>
      <c r="L90" s="647"/>
      <c r="M90" s="647"/>
      <c r="N90" s="647"/>
      <c r="O90" s="647"/>
      <c r="P90" s="647"/>
      <c r="Q90" s="647"/>
      <c r="R90" s="648"/>
      <c r="S90" s="647"/>
      <c r="T90" s="647"/>
      <c r="U90" s="636" t="s">
        <v>498</v>
      </c>
      <c r="V90" s="637" t="s">
        <v>124</v>
      </c>
      <c r="W90" s="643" t="s">
        <v>495</v>
      </c>
      <c r="X90" s="615">
        <v>0</v>
      </c>
      <c r="Y90" s="615">
        <v>0</v>
      </c>
      <c r="Z90" s="615">
        <v>0</v>
      </c>
      <c r="AA90" s="615">
        <v>0</v>
      </c>
      <c r="AB90" s="615">
        <v>0</v>
      </c>
      <c r="AC90" s="615">
        <v>0</v>
      </c>
      <c r="AD90" s="615">
        <v>0</v>
      </c>
      <c r="AE90" s="615">
        <v>0</v>
      </c>
      <c r="AF90" s="615">
        <v>0</v>
      </c>
      <c r="AG90" s="615">
        <v>0</v>
      </c>
      <c r="AH90" s="615">
        <v>845.1</v>
      </c>
      <c r="AI90" s="615">
        <v>845.1</v>
      </c>
      <c r="AJ90" s="615">
        <v>845.1</v>
      </c>
      <c r="AK90" s="615">
        <v>845.1</v>
      </c>
      <c r="AL90" s="615">
        <v>845.1</v>
      </c>
      <c r="AM90" s="615">
        <v>845.1</v>
      </c>
      <c r="AN90" s="615">
        <v>845.1</v>
      </c>
      <c r="AO90" s="615">
        <v>845.1</v>
      </c>
      <c r="AP90" s="615">
        <v>845.1</v>
      </c>
      <c r="AQ90" s="615">
        <v>845.1</v>
      </c>
      <c r="AR90" s="615">
        <v>845.1</v>
      </c>
      <c r="AS90" s="615">
        <v>845.1</v>
      </c>
      <c r="AT90" s="615">
        <v>845.1</v>
      </c>
      <c r="AU90" s="615">
        <v>845.1</v>
      </c>
      <c r="AV90" s="615">
        <v>845.1</v>
      </c>
      <c r="AW90" s="615">
        <v>845.1</v>
      </c>
      <c r="AX90" s="615">
        <v>845.1</v>
      </c>
      <c r="AY90" s="615">
        <v>845.1</v>
      </c>
      <c r="AZ90" s="615">
        <v>845.1</v>
      </c>
      <c r="BA90" s="615">
        <v>845.1</v>
      </c>
      <c r="BB90" s="615">
        <v>845.1</v>
      </c>
      <c r="BC90" s="615">
        <v>845.1</v>
      </c>
      <c r="BD90" s="615">
        <v>845.1</v>
      </c>
      <c r="BE90" s="615">
        <v>845.1</v>
      </c>
      <c r="BF90" s="615">
        <v>845.1</v>
      </c>
      <c r="BG90" s="615">
        <v>845.1</v>
      </c>
      <c r="BH90" s="615">
        <v>845.1</v>
      </c>
      <c r="BI90" s="615">
        <v>845.1</v>
      </c>
      <c r="BJ90" s="615">
        <v>845.1</v>
      </c>
      <c r="BK90" s="615">
        <v>845.1</v>
      </c>
      <c r="BL90" s="615">
        <v>845.1</v>
      </c>
      <c r="BM90" s="615">
        <v>845.1</v>
      </c>
      <c r="BN90" s="615">
        <v>845.1</v>
      </c>
      <c r="BO90" s="615">
        <v>845.1</v>
      </c>
      <c r="BP90" s="615">
        <v>845.1</v>
      </c>
      <c r="BQ90" s="615">
        <v>845.1</v>
      </c>
      <c r="BR90" s="615">
        <v>845.1</v>
      </c>
      <c r="BS90" s="615">
        <v>845.1</v>
      </c>
      <c r="BT90" s="615">
        <v>845.1</v>
      </c>
      <c r="BU90" s="615">
        <v>845.1</v>
      </c>
      <c r="BV90" s="615">
        <v>845.1</v>
      </c>
      <c r="BW90" s="615">
        <v>845.1</v>
      </c>
      <c r="BX90" s="615">
        <v>845.1</v>
      </c>
      <c r="BY90" s="615">
        <v>845.1</v>
      </c>
      <c r="BZ90" s="615">
        <v>845.1</v>
      </c>
      <c r="CA90" s="615">
        <v>845.1</v>
      </c>
      <c r="CB90" s="615">
        <v>845.1</v>
      </c>
      <c r="CC90" s="615">
        <v>845.1</v>
      </c>
      <c r="CD90" s="615">
        <v>845.1</v>
      </c>
      <c r="CE90" s="629">
        <v>845.1</v>
      </c>
      <c r="CF90" s="629">
        <v>845.1</v>
      </c>
      <c r="CG90" s="629">
        <v>845.1</v>
      </c>
      <c r="CH90" s="629">
        <v>845.1</v>
      </c>
      <c r="CI90" s="629">
        <v>845.1</v>
      </c>
      <c r="CJ90" s="629">
        <v>845.1</v>
      </c>
      <c r="CK90" s="629">
        <v>845.1</v>
      </c>
      <c r="CL90" s="629">
        <v>845.1</v>
      </c>
      <c r="CM90" s="629">
        <v>845.1</v>
      </c>
      <c r="CN90" s="629">
        <v>845.1</v>
      </c>
      <c r="CO90" s="629">
        <v>845.1</v>
      </c>
      <c r="CP90" s="629">
        <v>845.1</v>
      </c>
      <c r="CQ90" s="629">
        <v>845.1</v>
      </c>
      <c r="CR90" s="629">
        <v>845.1</v>
      </c>
      <c r="CS90" s="629">
        <v>845.1</v>
      </c>
      <c r="CT90" s="629">
        <v>845.1</v>
      </c>
      <c r="CU90" s="629">
        <v>845.1</v>
      </c>
      <c r="CV90" s="629">
        <v>845.1</v>
      </c>
      <c r="CW90" s="629">
        <v>845.1</v>
      </c>
      <c r="CX90" s="629">
        <v>845.1</v>
      </c>
      <c r="CY90" s="630">
        <v>845.1</v>
      </c>
      <c r="CZ90" s="619">
        <v>0</v>
      </c>
      <c r="DA90" s="620">
        <v>0</v>
      </c>
      <c r="DB90" s="620">
        <v>0</v>
      </c>
      <c r="DC90" s="620">
        <v>0</v>
      </c>
      <c r="DD90" s="620">
        <v>0</v>
      </c>
      <c r="DE90" s="620">
        <v>0</v>
      </c>
      <c r="DF90" s="620">
        <v>0</v>
      </c>
      <c r="DG90" s="620">
        <v>0</v>
      </c>
      <c r="DH90" s="620">
        <v>0</v>
      </c>
      <c r="DI90" s="620">
        <v>0</v>
      </c>
      <c r="DJ90" s="620">
        <v>0</v>
      </c>
      <c r="DK90" s="620">
        <v>0</v>
      </c>
      <c r="DL90" s="620">
        <v>0</v>
      </c>
      <c r="DM90" s="620">
        <v>0</v>
      </c>
      <c r="DN90" s="620">
        <v>0</v>
      </c>
      <c r="DO90" s="620">
        <v>0</v>
      </c>
      <c r="DP90" s="620">
        <v>0</v>
      </c>
      <c r="DQ90" s="620">
        <v>0</v>
      </c>
      <c r="DR90" s="620">
        <v>0</v>
      </c>
      <c r="DS90" s="620">
        <v>0</v>
      </c>
      <c r="DT90" s="620">
        <v>0</v>
      </c>
      <c r="DU90" s="620">
        <v>0</v>
      </c>
      <c r="DV90" s="620">
        <v>0</v>
      </c>
      <c r="DW90" s="621">
        <v>0</v>
      </c>
      <c r="DX90" s="666"/>
    </row>
    <row r="91" spans="2:128" x14ac:dyDescent="0.2">
      <c r="B91" s="644"/>
      <c r="C91" s="645"/>
      <c r="D91" s="646"/>
      <c r="E91" s="646"/>
      <c r="F91" s="646"/>
      <c r="G91" s="646"/>
      <c r="H91" s="646"/>
      <c r="I91" s="647"/>
      <c r="J91" s="647"/>
      <c r="K91" s="647"/>
      <c r="L91" s="647"/>
      <c r="M91" s="647"/>
      <c r="N91" s="647"/>
      <c r="O91" s="647"/>
      <c r="P91" s="647"/>
      <c r="Q91" s="647"/>
      <c r="R91" s="648"/>
      <c r="S91" s="647"/>
      <c r="T91" s="647"/>
      <c r="U91" s="649" t="s">
        <v>499</v>
      </c>
      <c r="V91" s="650" t="s">
        <v>124</v>
      </c>
      <c r="W91" s="643" t="s">
        <v>495</v>
      </c>
      <c r="X91" s="615">
        <v>0</v>
      </c>
      <c r="Y91" s="615">
        <v>0</v>
      </c>
      <c r="Z91" s="615">
        <v>0</v>
      </c>
      <c r="AA91" s="615">
        <v>0</v>
      </c>
      <c r="AB91" s="615">
        <v>0</v>
      </c>
      <c r="AC91" s="615">
        <v>0</v>
      </c>
      <c r="AD91" s="615">
        <v>0</v>
      </c>
      <c r="AE91" s="615">
        <v>0</v>
      </c>
      <c r="AF91" s="615">
        <v>0</v>
      </c>
      <c r="AG91" s="615">
        <v>0</v>
      </c>
      <c r="AH91" s="615">
        <v>0</v>
      </c>
      <c r="AI91" s="615">
        <v>0</v>
      </c>
      <c r="AJ91" s="615">
        <v>0</v>
      </c>
      <c r="AK91" s="615">
        <v>0</v>
      </c>
      <c r="AL91" s="615">
        <v>0</v>
      </c>
      <c r="AM91" s="615">
        <v>0</v>
      </c>
      <c r="AN91" s="615">
        <v>0</v>
      </c>
      <c r="AO91" s="615">
        <v>0</v>
      </c>
      <c r="AP91" s="615">
        <v>0</v>
      </c>
      <c r="AQ91" s="615">
        <v>0</v>
      </c>
      <c r="AR91" s="615">
        <v>0</v>
      </c>
      <c r="AS91" s="615">
        <v>0</v>
      </c>
      <c r="AT91" s="615">
        <v>0</v>
      </c>
      <c r="AU91" s="615">
        <v>0</v>
      </c>
      <c r="AV91" s="615">
        <v>0</v>
      </c>
      <c r="AW91" s="615">
        <v>0</v>
      </c>
      <c r="AX91" s="615">
        <v>0</v>
      </c>
      <c r="AY91" s="615">
        <v>0</v>
      </c>
      <c r="AZ91" s="615">
        <v>0</v>
      </c>
      <c r="BA91" s="615">
        <v>0</v>
      </c>
      <c r="BB91" s="615">
        <v>0</v>
      </c>
      <c r="BC91" s="615">
        <v>0</v>
      </c>
      <c r="BD91" s="615">
        <v>0</v>
      </c>
      <c r="BE91" s="615">
        <v>0</v>
      </c>
      <c r="BF91" s="615">
        <v>0</v>
      </c>
      <c r="BG91" s="615">
        <v>0</v>
      </c>
      <c r="BH91" s="615">
        <v>0</v>
      </c>
      <c r="BI91" s="615">
        <v>0</v>
      </c>
      <c r="BJ91" s="615">
        <v>0</v>
      </c>
      <c r="BK91" s="615">
        <v>0</v>
      </c>
      <c r="BL91" s="615">
        <v>0</v>
      </c>
      <c r="BM91" s="615">
        <v>0</v>
      </c>
      <c r="BN91" s="615">
        <v>0</v>
      </c>
      <c r="BO91" s="615">
        <v>0</v>
      </c>
      <c r="BP91" s="615">
        <v>0</v>
      </c>
      <c r="BQ91" s="615">
        <v>0</v>
      </c>
      <c r="BR91" s="615">
        <v>0</v>
      </c>
      <c r="BS91" s="615">
        <v>0</v>
      </c>
      <c r="BT91" s="615">
        <v>0</v>
      </c>
      <c r="BU91" s="615">
        <v>0</v>
      </c>
      <c r="BV91" s="615">
        <v>0</v>
      </c>
      <c r="BW91" s="615">
        <v>0</v>
      </c>
      <c r="BX91" s="615">
        <v>0</v>
      </c>
      <c r="BY91" s="615">
        <v>0</v>
      </c>
      <c r="BZ91" s="615">
        <v>0</v>
      </c>
      <c r="CA91" s="615">
        <v>0</v>
      </c>
      <c r="CB91" s="615">
        <v>0</v>
      </c>
      <c r="CC91" s="615">
        <v>0</v>
      </c>
      <c r="CD91" s="615">
        <v>0</v>
      </c>
      <c r="CE91" s="629">
        <v>0</v>
      </c>
      <c r="CF91" s="629">
        <v>0</v>
      </c>
      <c r="CG91" s="629">
        <v>0</v>
      </c>
      <c r="CH91" s="629">
        <v>0</v>
      </c>
      <c r="CI91" s="629">
        <v>0</v>
      </c>
      <c r="CJ91" s="629">
        <v>0</v>
      </c>
      <c r="CK91" s="629">
        <v>0</v>
      </c>
      <c r="CL91" s="629">
        <v>0</v>
      </c>
      <c r="CM91" s="629">
        <v>0</v>
      </c>
      <c r="CN91" s="629">
        <v>0</v>
      </c>
      <c r="CO91" s="629">
        <v>0</v>
      </c>
      <c r="CP91" s="629">
        <v>0</v>
      </c>
      <c r="CQ91" s="629">
        <v>0</v>
      </c>
      <c r="CR91" s="629">
        <v>0</v>
      </c>
      <c r="CS91" s="629">
        <v>0</v>
      </c>
      <c r="CT91" s="629">
        <v>0</v>
      </c>
      <c r="CU91" s="629">
        <v>0</v>
      </c>
      <c r="CV91" s="629">
        <v>0</v>
      </c>
      <c r="CW91" s="629">
        <v>0</v>
      </c>
      <c r="CX91" s="629">
        <v>0</v>
      </c>
      <c r="CY91" s="630">
        <v>0</v>
      </c>
      <c r="CZ91" s="619">
        <v>0</v>
      </c>
      <c r="DA91" s="620">
        <v>0</v>
      </c>
      <c r="DB91" s="620">
        <v>0</v>
      </c>
      <c r="DC91" s="620">
        <v>0</v>
      </c>
      <c r="DD91" s="620">
        <v>0</v>
      </c>
      <c r="DE91" s="620">
        <v>0</v>
      </c>
      <c r="DF91" s="620">
        <v>0</v>
      </c>
      <c r="DG91" s="620">
        <v>0</v>
      </c>
      <c r="DH91" s="620">
        <v>0</v>
      </c>
      <c r="DI91" s="620">
        <v>0</v>
      </c>
      <c r="DJ91" s="620">
        <v>0</v>
      </c>
      <c r="DK91" s="620">
        <v>0</v>
      </c>
      <c r="DL91" s="620">
        <v>0</v>
      </c>
      <c r="DM91" s="620">
        <v>0</v>
      </c>
      <c r="DN91" s="620">
        <v>0</v>
      </c>
      <c r="DO91" s="620">
        <v>0</v>
      </c>
      <c r="DP91" s="620">
        <v>0</v>
      </c>
      <c r="DQ91" s="620">
        <v>0</v>
      </c>
      <c r="DR91" s="620">
        <v>0</v>
      </c>
      <c r="DS91" s="620">
        <v>0</v>
      </c>
      <c r="DT91" s="620">
        <v>0</v>
      </c>
      <c r="DU91" s="620">
        <v>0</v>
      </c>
      <c r="DV91" s="620">
        <v>0</v>
      </c>
      <c r="DW91" s="621">
        <v>0</v>
      </c>
      <c r="DX91" s="666"/>
    </row>
    <row r="92" spans="2:128" x14ac:dyDescent="0.2">
      <c r="B92" s="644"/>
      <c r="C92" s="645"/>
      <c r="D92" s="646"/>
      <c r="E92" s="646"/>
      <c r="F92" s="646"/>
      <c r="G92" s="646"/>
      <c r="H92" s="646"/>
      <c r="I92" s="647"/>
      <c r="J92" s="647"/>
      <c r="K92" s="647"/>
      <c r="L92" s="647"/>
      <c r="M92" s="647"/>
      <c r="N92" s="647"/>
      <c r="O92" s="647"/>
      <c r="P92" s="647"/>
      <c r="Q92" s="647"/>
      <c r="R92" s="648"/>
      <c r="S92" s="647"/>
      <c r="T92" s="647"/>
      <c r="U92" s="636" t="s">
        <v>500</v>
      </c>
      <c r="V92" s="637" t="s">
        <v>124</v>
      </c>
      <c r="W92" s="643" t="s">
        <v>495</v>
      </c>
      <c r="X92" s="615">
        <v>0.14000000000000001</v>
      </c>
      <c r="Y92" s="615">
        <v>0.21</v>
      </c>
      <c r="Z92" s="615">
        <v>0.42</v>
      </c>
      <c r="AA92" s="615">
        <v>0.49000000000000005</v>
      </c>
      <c r="AB92" s="615">
        <v>0.63</v>
      </c>
      <c r="AC92" s="615">
        <v>0.7</v>
      </c>
      <c r="AD92" s="615">
        <v>0.91</v>
      </c>
      <c r="AE92" s="615">
        <v>1.4</v>
      </c>
      <c r="AF92" s="615">
        <v>1.4</v>
      </c>
      <c r="AG92" s="615">
        <v>0.7</v>
      </c>
      <c r="AH92" s="615">
        <v>0</v>
      </c>
      <c r="AI92" s="615">
        <v>0</v>
      </c>
      <c r="AJ92" s="615">
        <v>0</v>
      </c>
      <c r="AK92" s="615">
        <v>0</v>
      </c>
      <c r="AL92" s="615">
        <v>0</v>
      </c>
      <c r="AM92" s="615">
        <v>0</v>
      </c>
      <c r="AN92" s="615">
        <v>0</v>
      </c>
      <c r="AO92" s="615">
        <v>0</v>
      </c>
      <c r="AP92" s="615">
        <v>0</v>
      </c>
      <c r="AQ92" s="615">
        <v>0</v>
      </c>
      <c r="AR92" s="615">
        <v>6.6541250119773868E-2</v>
      </c>
      <c r="AS92" s="615">
        <v>9.9811875179660808E-2</v>
      </c>
      <c r="AT92" s="615">
        <v>0.19962375035932162</v>
      </c>
      <c r="AU92" s="615">
        <v>0.23289437541920852</v>
      </c>
      <c r="AV92" s="615">
        <v>0.2994356255389824</v>
      </c>
      <c r="AW92" s="615">
        <v>0.33270625059886932</v>
      </c>
      <c r="AX92" s="615">
        <v>0.43251812577853016</v>
      </c>
      <c r="AY92" s="615">
        <v>0.66541250119773865</v>
      </c>
      <c r="AZ92" s="615">
        <v>0.66541250119773865</v>
      </c>
      <c r="BA92" s="615">
        <v>0.33270625059886932</v>
      </c>
      <c r="BB92" s="615">
        <v>0</v>
      </c>
      <c r="BC92" s="615">
        <v>0</v>
      </c>
      <c r="BD92" s="615">
        <v>0</v>
      </c>
      <c r="BE92" s="615">
        <v>0</v>
      </c>
      <c r="BF92" s="615">
        <v>0</v>
      </c>
      <c r="BG92" s="615">
        <v>0</v>
      </c>
      <c r="BH92" s="615">
        <v>0</v>
      </c>
      <c r="BI92" s="615">
        <v>0</v>
      </c>
      <c r="BJ92" s="615">
        <v>0</v>
      </c>
      <c r="BK92" s="615">
        <v>0</v>
      </c>
      <c r="BL92" s="615">
        <v>6.6541250119773868E-2</v>
      </c>
      <c r="BM92" s="615">
        <v>9.9811875179660808E-2</v>
      </c>
      <c r="BN92" s="615">
        <v>0.19962375035932162</v>
      </c>
      <c r="BO92" s="615">
        <v>0.23289437541920852</v>
      </c>
      <c r="BP92" s="615">
        <v>0.2994356255389824</v>
      </c>
      <c r="BQ92" s="615">
        <v>0.33270625059886932</v>
      </c>
      <c r="BR92" s="615">
        <v>0.43251812577853016</v>
      </c>
      <c r="BS92" s="615">
        <v>0.66541250119773865</v>
      </c>
      <c r="BT92" s="615">
        <v>0.66541250119773865</v>
      </c>
      <c r="BU92" s="615">
        <v>0.33270625059886932</v>
      </c>
      <c r="BV92" s="615">
        <v>0</v>
      </c>
      <c r="BW92" s="615">
        <v>0</v>
      </c>
      <c r="BX92" s="615">
        <v>0</v>
      </c>
      <c r="BY92" s="615">
        <v>0</v>
      </c>
      <c r="BZ92" s="615">
        <v>0</v>
      </c>
      <c r="CA92" s="615">
        <v>0</v>
      </c>
      <c r="CB92" s="615">
        <v>0</v>
      </c>
      <c r="CC92" s="615">
        <v>0</v>
      </c>
      <c r="CD92" s="615">
        <v>0</v>
      </c>
      <c r="CE92" s="629">
        <v>0</v>
      </c>
      <c r="CF92" s="629">
        <v>0.13768596889073431</v>
      </c>
      <c r="CG92" s="629">
        <v>0.20652895333610144</v>
      </c>
      <c r="CH92" s="629">
        <v>0.41305790667220288</v>
      </c>
      <c r="CI92" s="629">
        <v>0.48190089111757001</v>
      </c>
      <c r="CJ92" s="629">
        <v>0.61958686000830421</v>
      </c>
      <c r="CK92" s="629">
        <v>0.68842984445367139</v>
      </c>
      <c r="CL92" s="629">
        <v>0.89495879778977283</v>
      </c>
      <c r="CM92" s="629">
        <v>1.3768596889073428</v>
      </c>
      <c r="CN92" s="629">
        <v>1.3768596889073428</v>
      </c>
      <c r="CO92" s="629">
        <v>0.68842984445367139</v>
      </c>
      <c r="CP92" s="629">
        <v>0</v>
      </c>
      <c r="CQ92" s="629">
        <v>0</v>
      </c>
      <c r="CR92" s="629">
        <v>0</v>
      </c>
      <c r="CS92" s="629">
        <v>0</v>
      </c>
      <c r="CT92" s="629">
        <v>0</v>
      </c>
      <c r="CU92" s="629">
        <v>0</v>
      </c>
      <c r="CV92" s="629">
        <v>0</v>
      </c>
      <c r="CW92" s="629">
        <v>0</v>
      </c>
      <c r="CX92" s="629">
        <v>0</v>
      </c>
      <c r="CY92" s="630">
        <v>0</v>
      </c>
      <c r="CZ92" s="619">
        <v>0</v>
      </c>
      <c r="DA92" s="620">
        <v>0</v>
      </c>
      <c r="DB92" s="620">
        <v>0</v>
      </c>
      <c r="DC92" s="620">
        <v>0</v>
      </c>
      <c r="DD92" s="620">
        <v>0</v>
      </c>
      <c r="DE92" s="620">
        <v>0</v>
      </c>
      <c r="DF92" s="620">
        <v>0</v>
      </c>
      <c r="DG92" s="620">
        <v>0</v>
      </c>
      <c r="DH92" s="620">
        <v>0</v>
      </c>
      <c r="DI92" s="620">
        <v>0</v>
      </c>
      <c r="DJ92" s="620">
        <v>0</v>
      </c>
      <c r="DK92" s="620">
        <v>0</v>
      </c>
      <c r="DL92" s="620">
        <v>0</v>
      </c>
      <c r="DM92" s="620">
        <v>0</v>
      </c>
      <c r="DN92" s="620">
        <v>0</v>
      </c>
      <c r="DO92" s="620">
        <v>0</v>
      </c>
      <c r="DP92" s="620">
        <v>0</v>
      </c>
      <c r="DQ92" s="620">
        <v>0</v>
      </c>
      <c r="DR92" s="620">
        <v>0</v>
      </c>
      <c r="DS92" s="620">
        <v>0</v>
      </c>
      <c r="DT92" s="620">
        <v>0</v>
      </c>
      <c r="DU92" s="620">
        <v>0</v>
      </c>
      <c r="DV92" s="620">
        <v>0</v>
      </c>
      <c r="DW92" s="621">
        <v>0</v>
      </c>
      <c r="DX92" s="666"/>
    </row>
    <row r="93" spans="2:128" x14ac:dyDescent="0.2">
      <c r="B93" s="651"/>
      <c r="C93" s="645"/>
      <c r="D93" s="646"/>
      <c r="E93" s="646"/>
      <c r="F93" s="646"/>
      <c r="G93" s="646"/>
      <c r="H93" s="646"/>
      <c r="I93" s="647"/>
      <c r="J93" s="647"/>
      <c r="K93" s="647"/>
      <c r="L93" s="647"/>
      <c r="M93" s="647"/>
      <c r="N93" s="647"/>
      <c r="O93" s="647"/>
      <c r="P93" s="647"/>
      <c r="Q93" s="647"/>
      <c r="R93" s="648"/>
      <c r="S93" s="647"/>
      <c r="T93" s="647"/>
      <c r="U93" s="636" t="s">
        <v>501</v>
      </c>
      <c r="V93" s="637" t="s">
        <v>124</v>
      </c>
      <c r="W93" s="643" t="s">
        <v>495</v>
      </c>
      <c r="X93" s="615">
        <v>0</v>
      </c>
      <c r="Y93" s="615">
        <v>0</v>
      </c>
      <c r="Z93" s="615">
        <v>0</v>
      </c>
      <c r="AA93" s="615">
        <v>0</v>
      </c>
      <c r="AB93" s="615">
        <v>0</v>
      </c>
      <c r="AC93" s="615">
        <v>0</v>
      </c>
      <c r="AD93" s="615">
        <v>0</v>
      </c>
      <c r="AE93" s="615">
        <v>0</v>
      </c>
      <c r="AF93" s="615">
        <v>0</v>
      </c>
      <c r="AG93" s="615">
        <v>0</v>
      </c>
      <c r="AH93" s="615">
        <v>3.33</v>
      </c>
      <c r="AI93" s="615">
        <v>3.33</v>
      </c>
      <c r="AJ93" s="615">
        <v>3.33</v>
      </c>
      <c r="AK93" s="615">
        <v>3.33</v>
      </c>
      <c r="AL93" s="615">
        <v>3.33</v>
      </c>
      <c r="AM93" s="615">
        <v>3.33</v>
      </c>
      <c r="AN93" s="615">
        <v>3.33</v>
      </c>
      <c r="AO93" s="615">
        <v>3.33</v>
      </c>
      <c r="AP93" s="615">
        <v>3.33</v>
      </c>
      <c r="AQ93" s="615">
        <v>3.33</v>
      </c>
      <c r="AR93" s="615">
        <v>3.33</v>
      </c>
      <c r="AS93" s="615">
        <v>3.33</v>
      </c>
      <c r="AT93" s="615">
        <v>3.33</v>
      </c>
      <c r="AU93" s="615">
        <v>3.33</v>
      </c>
      <c r="AV93" s="615">
        <v>3.33</v>
      </c>
      <c r="AW93" s="615">
        <v>3.33</v>
      </c>
      <c r="AX93" s="615">
        <v>3.33</v>
      </c>
      <c r="AY93" s="615">
        <v>3.33</v>
      </c>
      <c r="AZ93" s="615">
        <v>3.33</v>
      </c>
      <c r="BA93" s="615">
        <v>3.33</v>
      </c>
      <c r="BB93" s="615">
        <v>3.33</v>
      </c>
      <c r="BC93" s="615">
        <v>3.33</v>
      </c>
      <c r="BD93" s="615">
        <v>3.33</v>
      </c>
      <c r="BE93" s="615">
        <v>3.33</v>
      </c>
      <c r="BF93" s="615">
        <v>3.33</v>
      </c>
      <c r="BG93" s="615">
        <v>3.33</v>
      </c>
      <c r="BH93" s="615">
        <v>3.33</v>
      </c>
      <c r="BI93" s="615">
        <v>3.33</v>
      </c>
      <c r="BJ93" s="615">
        <v>3.33</v>
      </c>
      <c r="BK93" s="615">
        <v>3.33</v>
      </c>
      <c r="BL93" s="615">
        <v>3.33</v>
      </c>
      <c r="BM93" s="615">
        <v>3.33</v>
      </c>
      <c r="BN93" s="615">
        <v>3.33</v>
      </c>
      <c r="BO93" s="615">
        <v>3.33</v>
      </c>
      <c r="BP93" s="615">
        <v>3.33</v>
      </c>
      <c r="BQ93" s="615">
        <v>3.33</v>
      </c>
      <c r="BR93" s="615">
        <v>3.33</v>
      </c>
      <c r="BS93" s="615">
        <v>3.33</v>
      </c>
      <c r="BT93" s="615">
        <v>3.33</v>
      </c>
      <c r="BU93" s="615">
        <v>3.33</v>
      </c>
      <c r="BV93" s="615">
        <v>3.33</v>
      </c>
      <c r="BW93" s="615">
        <v>3.33</v>
      </c>
      <c r="BX93" s="615">
        <v>3.33</v>
      </c>
      <c r="BY93" s="615">
        <v>3.33</v>
      </c>
      <c r="BZ93" s="615">
        <v>3.33</v>
      </c>
      <c r="CA93" s="615">
        <v>3.33</v>
      </c>
      <c r="CB93" s="615">
        <v>3.33</v>
      </c>
      <c r="CC93" s="615">
        <v>3.33</v>
      </c>
      <c r="CD93" s="615">
        <v>3.33</v>
      </c>
      <c r="CE93" s="629">
        <v>3.33</v>
      </c>
      <c r="CF93" s="629">
        <v>3.33</v>
      </c>
      <c r="CG93" s="629">
        <v>3.33</v>
      </c>
      <c r="CH93" s="629">
        <v>3.33</v>
      </c>
      <c r="CI93" s="629">
        <v>3.33</v>
      </c>
      <c r="CJ93" s="629">
        <v>3.33</v>
      </c>
      <c r="CK93" s="629">
        <v>3.33</v>
      </c>
      <c r="CL93" s="629">
        <v>3.33</v>
      </c>
      <c r="CM93" s="629">
        <v>3.33</v>
      </c>
      <c r="CN93" s="629">
        <v>3.33</v>
      </c>
      <c r="CO93" s="629">
        <v>3.33</v>
      </c>
      <c r="CP93" s="629">
        <v>3.33</v>
      </c>
      <c r="CQ93" s="629">
        <v>3.33</v>
      </c>
      <c r="CR93" s="629">
        <v>3.33</v>
      </c>
      <c r="CS93" s="629">
        <v>3.33</v>
      </c>
      <c r="CT93" s="629">
        <v>3.33</v>
      </c>
      <c r="CU93" s="629">
        <v>3.33</v>
      </c>
      <c r="CV93" s="629">
        <v>3.33</v>
      </c>
      <c r="CW93" s="629">
        <v>3.33</v>
      </c>
      <c r="CX93" s="629">
        <v>3.33</v>
      </c>
      <c r="CY93" s="630">
        <v>3.33</v>
      </c>
      <c r="CZ93" s="619">
        <v>0</v>
      </c>
      <c r="DA93" s="620">
        <v>0</v>
      </c>
      <c r="DB93" s="620">
        <v>0</v>
      </c>
      <c r="DC93" s="620">
        <v>0</v>
      </c>
      <c r="DD93" s="620">
        <v>0</v>
      </c>
      <c r="DE93" s="620">
        <v>0</v>
      </c>
      <c r="DF93" s="620">
        <v>0</v>
      </c>
      <c r="DG93" s="620">
        <v>0</v>
      </c>
      <c r="DH93" s="620">
        <v>0</v>
      </c>
      <c r="DI93" s="620">
        <v>0</v>
      </c>
      <c r="DJ93" s="620">
        <v>0</v>
      </c>
      <c r="DK93" s="620">
        <v>0</v>
      </c>
      <c r="DL93" s="620">
        <v>0</v>
      </c>
      <c r="DM93" s="620">
        <v>0</v>
      </c>
      <c r="DN93" s="620">
        <v>0</v>
      </c>
      <c r="DO93" s="620">
        <v>0</v>
      </c>
      <c r="DP93" s="620">
        <v>0</v>
      </c>
      <c r="DQ93" s="620">
        <v>0</v>
      </c>
      <c r="DR93" s="620">
        <v>0</v>
      </c>
      <c r="DS93" s="620">
        <v>0</v>
      </c>
      <c r="DT93" s="620">
        <v>0</v>
      </c>
      <c r="DU93" s="620">
        <v>0</v>
      </c>
      <c r="DV93" s="620">
        <v>0</v>
      </c>
      <c r="DW93" s="621">
        <v>0</v>
      </c>
      <c r="DX93" s="666"/>
    </row>
    <row r="94" spans="2:128" x14ac:dyDescent="0.2">
      <c r="B94" s="651"/>
      <c r="C94" s="645"/>
      <c r="D94" s="646"/>
      <c r="E94" s="646"/>
      <c r="F94" s="646"/>
      <c r="G94" s="646"/>
      <c r="H94" s="646"/>
      <c r="I94" s="647"/>
      <c r="J94" s="647"/>
      <c r="K94" s="647"/>
      <c r="L94" s="647"/>
      <c r="M94" s="647"/>
      <c r="N94" s="647"/>
      <c r="O94" s="647"/>
      <c r="P94" s="647"/>
      <c r="Q94" s="647"/>
      <c r="R94" s="648"/>
      <c r="S94" s="647"/>
      <c r="T94" s="647"/>
      <c r="U94" s="636" t="s">
        <v>502</v>
      </c>
      <c r="V94" s="637" t="s">
        <v>124</v>
      </c>
      <c r="W94" s="643" t="s">
        <v>495</v>
      </c>
      <c r="X94" s="615">
        <v>2.7500640000000001</v>
      </c>
      <c r="Y94" s="615">
        <v>4.1250959999999992</v>
      </c>
      <c r="Z94" s="615">
        <v>8.2501919999999984</v>
      </c>
      <c r="AA94" s="615">
        <v>9.6252239999999993</v>
      </c>
      <c r="AB94" s="615">
        <v>12.375287999999999</v>
      </c>
      <c r="AC94" s="615">
        <v>13.75032</v>
      </c>
      <c r="AD94" s="615">
        <v>17.875415999999998</v>
      </c>
      <c r="AE94" s="615">
        <v>27.500640000000001</v>
      </c>
      <c r="AF94" s="615">
        <v>27.500640000000001</v>
      </c>
      <c r="AG94" s="615">
        <v>13.75032</v>
      </c>
      <c r="AH94" s="615">
        <v>0</v>
      </c>
      <c r="AI94" s="615">
        <v>0</v>
      </c>
      <c r="AJ94" s="615">
        <v>0</v>
      </c>
      <c r="AK94" s="615">
        <v>0</v>
      </c>
      <c r="AL94" s="615">
        <v>0</v>
      </c>
      <c r="AM94" s="615">
        <v>0</v>
      </c>
      <c r="AN94" s="615">
        <v>0</v>
      </c>
      <c r="AO94" s="615">
        <v>0</v>
      </c>
      <c r="AP94" s="615">
        <v>0</v>
      </c>
      <c r="AQ94" s="615">
        <v>0</v>
      </c>
      <c r="AR94" s="615">
        <v>1.3070906890670413</v>
      </c>
      <c r="AS94" s="615">
        <v>1.9606360336005622</v>
      </c>
      <c r="AT94" s="615">
        <v>3.9212720672011243</v>
      </c>
      <c r="AU94" s="615">
        <v>4.5748174117346441</v>
      </c>
      <c r="AV94" s="615">
        <v>5.8819081008016854</v>
      </c>
      <c r="AW94" s="615">
        <v>6.5354534453352064</v>
      </c>
      <c r="AX94" s="615">
        <v>8.4960894789357688</v>
      </c>
      <c r="AY94" s="615">
        <v>13.070906890670413</v>
      </c>
      <c r="AZ94" s="615">
        <v>13.070906890670413</v>
      </c>
      <c r="BA94" s="615">
        <v>6.5354534453352064</v>
      </c>
      <c r="BB94" s="615">
        <v>0</v>
      </c>
      <c r="BC94" s="615">
        <v>0</v>
      </c>
      <c r="BD94" s="615">
        <v>0</v>
      </c>
      <c r="BE94" s="615">
        <v>0</v>
      </c>
      <c r="BF94" s="615">
        <v>0</v>
      </c>
      <c r="BG94" s="615">
        <v>0</v>
      </c>
      <c r="BH94" s="615">
        <v>0</v>
      </c>
      <c r="BI94" s="615">
        <v>0</v>
      </c>
      <c r="BJ94" s="615">
        <v>0</v>
      </c>
      <c r="BK94" s="615">
        <v>0</v>
      </c>
      <c r="BL94" s="615">
        <v>1.3070906890670413</v>
      </c>
      <c r="BM94" s="615">
        <v>1.9606360336005622</v>
      </c>
      <c r="BN94" s="615">
        <v>3.9212720672011243</v>
      </c>
      <c r="BO94" s="615">
        <v>4.5748174117346441</v>
      </c>
      <c r="BP94" s="615">
        <v>5.8819081008016854</v>
      </c>
      <c r="BQ94" s="615">
        <v>6.5354534453352064</v>
      </c>
      <c r="BR94" s="615">
        <v>8.4960894789357688</v>
      </c>
      <c r="BS94" s="615">
        <v>13.070906890670413</v>
      </c>
      <c r="BT94" s="615">
        <v>13.070906890670413</v>
      </c>
      <c r="BU94" s="615">
        <v>6.5354534453352064</v>
      </c>
      <c r="BV94" s="615">
        <v>0</v>
      </c>
      <c r="BW94" s="615">
        <v>0</v>
      </c>
      <c r="BX94" s="615">
        <v>0</v>
      </c>
      <c r="BY94" s="615">
        <v>0</v>
      </c>
      <c r="BZ94" s="615">
        <v>0</v>
      </c>
      <c r="CA94" s="615">
        <v>0</v>
      </c>
      <c r="CB94" s="615">
        <v>0</v>
      </c>
      <c r="CC94" s="615">
        <v>0</v>
      </c>
      <c r="CD94" s="615">
        <v>0</v>
      </c>
      <c r="CE94" s="629">
        <v>0</v>
      </c>
      <c r="CF94" s="629">
        <v>2.7046087596537731</v>
      </c>
      <c r="CG94" s="629">
        <v>4.0569131394806597</v>
      </c>
      <c r="CH94" s="629">
        <v>8.1138262789613194</v>
      </c>
      <c r="CI94" s="629">
        <v>9.4661306587882059</v>
      </c>
      <c r="CJ94" s="629">
        <v>12.170739418441979</v>
      </c>
      <c r="CK94" s="629">
        <v>13.523043798268867</v>
      </c>
      <c r="CL94" s="629">
        <v>17.579956937749525</v>
      </c>
      <c r="CM94" s="629">
        <v>27.046087596537735</v>
      </c>
      <c r="CN94" s="629">
        <v>27.046087596537735</v>
      </c>
      <c r="CO94" s="629">
        <v>13.523043798268867</v>
      </c>
      <c r="CP94" s="629">
        <v>0</v>
      </c>
      <c r="CQ94" s="629">
        <v>0</v>
      </c>
      <c r="CR94" s="629">
        <v>0</v>
      </c>
      <c r="CS94" s="629">
        <v>0</v>
      </c>
      <c r="CT94" s="629">
        <v>0</v>
      </c>
      <c r="CU94" s="629">
        <v>0</v>
      </c>
      <c r="CV94" s="629">
        <v>0</v>
      </c>
      <c r="CW94" s="629">
        <v>0</v>
      </c>
      <c r="CX94" s="629">
        <v>0</v>
      </c>
      <c r="CY94" s="630">
        <v>0</v>
      </c>
      <c r="CZ94" s="619">
        <v>0</v>
      </c>
      <c r="DA94" s="620">
        <v>0</v>
      </c>
      <c r="DB94" s="620">
        <v>0</v>
      </c>
      <c r="DC94" s="620">
        <v>0</v>
      </c>
      <c r="DD94" s="620">
        <v>0</v>
      </c>
      <c r="DE94" s="620">
        <v>0</v>
      </c>
      <c r="DF94" s="620">
        <v>0</v>
      </c>
      <c r="DG94" s="620">
        <v>0</v>
      </c>
      <c r="DH94" s="620">
        <v>0</v>
      </c>
      <c r="DI94" s="620">
        <v>0</v>
      </c>
      <c r="DJ94" s="620">
        <v>0</v>
      </c>
      <c r="DK94" s="620">
        <v>0</v>
      </c>
      <c r="DL94" s="620">
        <v>0</v>
      </c>
      <c r="DM94" s="620">
        <v>0</v>
      </c>
      <c r="DN94" s="620">
        <v>0</v>
      </c>
      <c r="DO94" s="620">
        <v>0</v>
      </c>
      <c r="DP94" s="620">
        <v>0</v>
      </c>
      <c r="DQ94" s="620">
        <v>0</v>
      </c>
      <c r="DR94" s="620">
        <v>0</v>
      </c>
      <c r="DS94" s="620">
        <v>0</v>
      </c>
      <c r="DT94" s="620">
        <v>0</v>
      </c>
      <c r="DU94" s="620">
        <v>0</v>
      </c>
      <c r="DV94" s="620">
        <v>0</v>
      </c>
      <c r="DW94" s="621">
        <v>0</v>
      </c>
      <c r="DX94" s="666"/>
    </row>
    <row r="95" spans="2:128" x14ac:dyDescent="0.2">
      <c r="B95" s="651"/>
      <c r="C95" s="645"/>
      <c r="D95" s="646"/>
      <c r="E95" s="646"/>
      <c r="F95" s="646"/>
      <c r="G95" s="646"/>
      <c r="H95" s="646"/>
      <c r="I95" s="647"/>
      <c r="J95" s="647"/>
      <c r="K95" s="647"/>
      <c r="L95" s="647"/>
      <c r="M95" s="647"/>
      <c r="N95" s="647"/>
      <c r="O95" s="647"/>
      <c r="P95" s="647"/>
      <c r="Q95" s="647"/>
      <c r="R95" s="648"/>
      <c r="S95" s="647"/>
      <c r="T95" s="647"/>
      <c r="U95" s="636" t="s">
        <v>503</v>
      </c>
      <c r="V95" s="637" t="s">
        <v>124</v>
      </c>
      <c r="W95" s="643" t="s">
        <v>495</v>
      </c>
      <c r="X95" s="615">
        <v>0</v>
      </c>
      <c r="Y95" s="615">
        <v>0</v>
      </c>
      <c r="Z95" s="615">
        <v>0</v>
      </c>
      <c r="AA95" s="615">
        <v>0</v>
      </c>
      <c r="AB95" s="615">
        <v>0</v>
      </c>
      <c r="AC95" s="615">
        <v>0</v>
      </c>
      <c r="AD95" s="615">
        <v>0</v>
      </c>
      <c r="AE95" s="615">
        <v>0</v>
      </c>
      <c r="AF95" s="615">
        <v>0</v>
      </c>
      <c r="AG95" s="615">
        <v>0</v>
      </c>
      <c r="AH95" s="615">
        <v>66.552738463202161</v>
      </c>
      <c r="AI95" s="615">
        <v>62.604150264709773</v>
      </c>
      <c r="AJ95" s="615">
        <v>58.655562066217399</v>
      </c>
      <c r="AK95" s="615">
        <v>54.706973867725026</v>
      </c>
      <c r="AL95" s="615">
        <v>50.758385669232645</v>
      </c>
      <c r="AM95" s="615">
        <v>46.809797470740264</v>
      </c>
      <c r="AN95" s="615">
        <v>42.861209272247869</v>
      </c>
      <c r="AO95" s="615">
        <v>38.912621073755496</v>
      </c>
      <c r="AP95" s="615">
        <v>34.964032875263122</v>
      </c>
      <c r="AQ95" s="615">
        <v>31.015444676770748</v>
      </c>
      <c r="AR95" s="615">
        <v>27.066856478278371</v>
      </c>
      <c r="AS95" s="615">
        <v>23.118268279785998</v>
      </c>
      <c r="AT95" s="615">
        <v>19.169680081293617</v>
      </c>
      <c r="AU95" s="615">
        <v>15.22109188280124</v>
      </c>
      <c r="AV95" s="615">
        <v>11.272503684308866</v>
      </c>
      <c r="AW95" s="615">
        <v>11.272503684308866</v>
      </c>
      <c r="AX95" s="615">
        <v>11.272503684308866</v>
      </c>
      <c r="AY95" s="615">
        <v>11.272503684308866</v>
      </c>
      <c r="AZ95" s="615">
        <v>11.272503684308866</v>
      </c>
      <c r="BA95" s="615">
        <v>11.272503684308866</v>
      </c>
      <c r="BB95" s="615">
        <v>11.272503684308866</v>
      </c>
      <c r="BC95" s="615">
        <v>11.272503684308866</v>
      </c>
      <c r="BD95" s="615">
        <v>11.272503684308866</v>
      </c>
      <c r="BE95" s="615">
        <v>11.272503684308866</v>
      </c>
      <c r="BF95" s="615">
        <v>11.272503684308866</v>
      </c>
      <c r="BG95" s="615">
        <v>11.272503684308866</v>
      </c>
      <c r="BH95" s="615">
        <v>11.272503684308866</v>
      </c>
      <c r="BI95" s="615">
        <v>11.272503684308866</v>
      </c>
      <c r="BJ95" s="615">
        <v>11.272503684308866</v>
      </c>
      <c r="BK95" s="615">
        <v>11.272503684308866</v>
      </c>
      <c r="BL95" s="615">
        <v>11.272503684308866</v>
      </c>
      <c r="BM95" s="615">
        <v>11.272503684308866</v>
      </c>
      <c r="BN95" s="615">
        <v>11.272503684308866</v>
      </c>
      <c r="BO95" s="615">
        <v>11.272503684308866</v>
      </c>
      <c r="BP95" s="615">
        <v>11.272503684308866</v>
      </c>
      <c r="BQ95" s="615">
        <v>11.272503684308866</v>
      </c>
      <c r="BR95" s="615">
        <v>11.272503684308866</v>
      </c>
      <c r="BS95" s="615">
        <v>11.272503684308866</v>
      </c>
      <c r="BT95" s="615">
        <v>11.272503684308866</v>
      </c>
      <c r="BU95" s="615">
        <v>11.272503684308866</v>
      </c>
      <c r="BV95" s="615">
        <v>11.272503684308866</v>
      </c>
      <c r="BW95" s="615">
        <v>11.272503684308866</v>
      </c>
      <c r="BX95" s="615">
        <v>11.272503684308866</v>
      </c>
      <c r="BY95" s="615">
        <v>11.272503684308866</v>
      </c>
      <c r="BZ95" s="615">
        <v>11.272503684308866</v>
      </c>
      <c r="CA95" s="615">
        <v>11.272503684308866</v>
      </c>
      <c r="CB95" s="615">
        <v>11.272503684308866</v>
      </c>
      <c r="CC95" s="615">
        <v>11.272503684308866</v>
      </c>
      <c r="CD95" s="615">
        <v>11.272503684308866</v>
      </c>
      <c r="CE95" s="629">
        <v>11.272503684308866</v>
      </c>
      <c r="CF95" s="629">
        <v>11.272503684308866</v>
      </c>
      <c r="CG95" s="629">
        <v>11.272503684308866</v>
      </c>
      <c r="CH95" s="629">
        <v>11.272503684308866</v>
      </c>
      <c r="CI95" s="629">
        <v>11.272503684308866</v>
      </c>
      <c r="CJ95" s="629">
        <v>11.272503684308866</v>
      </c>
      <c r="CK95" s="629">
        <v>11.272503684308866</v>
      </c>
      <c r="CL95" s="629">
        <v>11.272503684308866</v>
      </c>
      <c r="CM95" s="629">
        <v>11.272503684308866</v>
      </c>
      <c r="CN95" s="629">
        <v>11.272503684308866</v>
      </c>
      <c r="CO95" s="629">
        <v>11.272503684308866</v>
      </c>
      <c r="CP95" s="629">
        <v>11.272503684308866</v>
      </c>
      <c r="CQ95" s="629">
        <v>11.272503684308866</v>
      </c>
      <c r="CR95" s="629">
        <v>11.272503684308866</v>
      </c>
      <c r="CS95" s="629">
        <v>11.272503684308866</v>
      </c>
      <c r="CT95" s="629">
        <v>11.272503684308866</v>
      </c>
      <c r="CU95" s="629">
        <v>11.272503684308866</v>
      </c>
      <c r="CV95" s="629">
        <v>11.272503684308866</v>
      </c>
      <c r="CW95" s="629">
        <v>11.272503684308866</v>
      </c>
      <c r="CX95" s="629">
        <v>11.272503684308866</v>
      </c>
      <c r="CY95" s="630">
        <v>11.272503684308866</v>
      </c>
      <c r="CZ95" s="619">
        <v>0</v>
      </c>
      <c r="DA95" s="620">
        <v>0</v>
      </c>
      <c r="DB95" s="620">
        <v>0</v>
      </c>
      <c r="DC95" s="620">
        <v>0</v>
      </c>
      <c r="DD95" s="620">
        <v>0</v>
      </c>
      <c r="DE95" s="620">
        <v>0</v>
      </c>
      <c r="DF95" s="620">
        <v>0</v>
      </c>
      <c r="DG95" s="620">
        <v>0</v>
      </c>
      <c r="DH95" s="620">
        <v>0</v>
      </c>
      <c r="DI95" s="620">
        <v>0</v>
      </c>
      <c r="DJ95" s="620">
        <v>0</v>
      </c>
      <c r="DK95" s="620">
        <v>0</v>
      </c>
      <c r="DL95" s="620">
        <v>0</v>
      </c>
      <c r="DM95" s="620">
        <v>0</v>
      </c>
      <c r="DN95" s="620">
        <v>0</v>
      </c>
      <c r="DO95" s="620">
        <v>0</v>
      </c>
      <c r="DP95" s="620">
        <v>0</v>
      </c>
      <c r="DQ95" s="620">
        <v>0</v>
      </c>
      <c r="DR95" s="620">
        <v>0</v>
      </c>
      <c r="DS95" s="620">
        <v>0</v>
      </c>
      <c r="DT95" s="620">
        <v>0</v>
      </c>
      <c r="DU95" s="620">
        <v>0</v>
      </c>
      <c r="DV95" s="620">
        <v>0</v>
      </c>
      <c r="DW95" s="621">
        <v>0</v>
      </c>
      <c r="DX95" s="666"/>
    </row>
    <row r="96" spans="2:128" x14ac:dyDescent="0.2">
      <c r="B96" s="651"/>
      <c r="C96" s="645"/>
      <c r="D96" s="646"/>
      <c r="E96" s="646"/>
      <c r="F96" s="646"/>
      <c r="G96" s="646"/>
      <c r="H96" s="646"/>
      <c r="I96" s="647"/>
      <c r="J96" s="647"/>
      <c r="K96" s="647"/>
      <c r="L96" s="647"/>
      <c r="M96" s="647"/>
      <c r="N96" s="647"/>
      <c r="O96" s="647"/>
      <c r="P96" s="647"/>
      <c r="Q96" s="647"/>
      <c r="R96" s="648"/>
      <c r="S96" s="647"/>
      <c r="T96" s="647"/>
      <c r="U96" s="652" t="s">
        <v>504</v>
      </c>
      <c r="V96" s="637" t="s">
        <v>124</v>
      </c>
      <c r="W96" s="643" t="s">
        <v>495</v>
      </c>
      <c r="X96" s="615">
        <v>0</v>
      </c>
      <c r="Y96" s="615">
        <v>0</v>
      </c>
      <c r="Z96" s="615">
        <v>0</v>
      </c>
      <c r="AA96" s="615">
        <v>0</v>
      </c>
      <c r="AB96" s="615">
        <v>0</v>
      </c>
      <c r="AC96" s="615">
        <v>0</v>
      </c>
      <c r="AD96" s="615">
        <v>0</v>
      </c>
      <c r="AE96" s="615">
        <v>0</v>
      </c>
      <c r="AF96" s="615">
        <v>0</v>
      </c>
      <c r="AG96" s="615">
        <v>0</v>
      </c>
      <c r="AH96" s="615">
        <v>0</v>
      </c>
      <c r="AI96" s="615">
        <v>0</v>
      </c>
      <c r="AJ96" s="615">
        <v>0</v>
      </c>
      <c r="AK96" s="615">
        <v>0</v>
      </c>
      <c r="AL96" s="615">
        <v>0</v>
      </c>
      <c r="AM96" s="615">
        <v>0</v>
      </c>
      <c r="AN96" s="615">
        <v>0</v>
      </c>
      <c r="AO96" s="615">
        <v>0</v>
      </c>
      <c r="AP96" s="615">
        <v>0</v>
      </c>
      <c r="AQ96" s="615">
        <v>0</v>
      </c>
      <c r="AR96" s="615">
        <v>0</v>
      </c>
      <c r="AS96" s="615">
        <v>0</v>
      </c>
      <c r="AT96" s="615">
        <v>0</v>
      </c>
      <c r="AU96" s="615">
        <v>0</v>
      </c>
      <c r="AV96" s="615">
        <v>0</v>
      </c>
      <c r="AW96" s="615">
        <v>0</v>
      </c>
      <c r="AX96" s="615">
        <v>0</v>
      </c>
      <c r="AY96" s="615">
        <v>0</v>
      </c>
      <c r="AZ96" s="615">
        <v>0</v>
      </c>
      <c r="BA96" s="615">
        <v>0</v>
      </c>
      <c r="BB96" s="615">
        <v>0</v>
      </c>
      <c r="BC96" s="615">
        <v>0</v>
      </c>
      <c r="BD96" s="615">
        <v>0</v>
      </c>
      <c r="BE96" s="615">
        <v>0</v>
      </c>
      <c r="BF96" s="615">
        <v>0</v>
      </c>
      <c r="BG96" s="615">
        <v>0</v>
      </c>
      <c r="BH96" s="615">
        <v>0</v>
      </c>
      <c r="BI96" s="615">
        <v>0</v>
      </c>
      <c r="BJ96" s="615">
        <v>0</v>
      </c>
      <c r="BK96" s="615">
        <v>0</v>
      </c>
      <c r="BL96" s="615">
        <v>0</v>
      </c>
      <c r="BM96" s="615">
        <v>0</v>
      </c>
      <c r="BN96" s="615">
        <v>0</v>
      </c>
      <c r="BO96" s="615">
        <v>0</v>
      </c>
      <c r="BP96" s="615">
        <v>0</v>
      </c>
      <c r="BQ96" s="615">
        <v>0</v>
      </c>
      <c r="BR96" s="615">
        <v>0</v>
      </c>
      <c r="BS96" s="615">
        <v>0</v>
      </c>
      <c r="BT96" s="615">
        <v>0</v>
      </c>
      <c r="BU96" s="615">
        <v>0</v>
      </c>
      <c r="BV96" s="615">
        <v>0</v>
      </c>
      <c r="BW96" s="615">
        <v>0</v>
      </c>
      <c r="BX96" s="615">
        <v>0</v>
      </c>
      <c r="BY96" s="615">
        <v>0</v>
      </c>
      <c r="BZ96" s="615">
        <v>0</v>
      </c>
      <c r="CA96" s="615">
        <v>0</v>
      </c>
      <c r="CB96" s="615">
        <v>0</v>
      </c>
      <c r="CC96" s="615">
        <v>0</v>
      </c>
      <c r="CD96" s="615">
        <v>0</v>
      </c>
      <c r="CE96" s="615">
        <v>0</v>
      </c>
      <c r="CF96" s="615">
        <v>0</v>
      </c>
      <c r="CG96" s="615">
        <v>0</v>
      </c>
      <c r="CH96" s="615">
        <v>0</v>
      </c>
      <c r="CI96" s="615">
        <v>0</v>
      </c>
      <c r="CJ96" s="615">
        <v>0</v>
      </c>
      <c r="CK96" s="615">
        <v>0</v>
      </c>
      <c r="CL96" s="615">
        <v>0</v>
      </c>
      <c r="CM96" s="615">
        <v>0</v>
      </c>
      <c r="CN96" s="615">
        <v>0</v>
      </c>
      <c r="CO96" s="615">
        <v>0</v>
      </c>
      <c r="CP96" s="615">
        <v>0</v>
      </c>
      <c r="CQ96" s="615">
        <v>0</v>
      </c>
      <c r="CR96" s="615">
        <v>0</v>
      </c>
      <c r="CS96" s="615">
        <v>0</v>
      </c>
      <c r="CT96" s="615">
        <v>0</v>
      </c>
      <c r="CU96" s="615">
        <v>0</v>
      </c>
      <c r="CV96" s="615">
        <v>0</v>
      </c>
      <c r="CW96" s="615">
        <v>0</v>
      </c>
      <c r="CX96" s="615">
        <v>0</v>
      </c>
      <c r="CY96" s="615">
        <v>0</v>
      </c>
      <c r="CZ96" s="619">
        <v>0</v>
      </c>
      <c r="DA96" s="620">
        <v>0</v>
      </c>
      <c r="DB96" s="620">
        <v>0</v>
      </c>
      <c r="DC96" s="620">
        <v>0</v>
      </c>
      <c r="DD96" s="620">
        <v>0</v>
      </c>
      <c r="DE96" s="620">
        <v>0</v>
      </c>
      <c r="DF96" s="620">
        <v>0</v>
      </c>
      <c r="DG96" s="620">
        <v>0</v>
      </c>
      <c r="DH96" s="620">
        <v>0</v>
      </c>
      <c r="DI96" s="620">
        <v>0</v>
      </c>
      <c r="DJ96" s="620">
        <v>0</v>
      </c>
      <c r="DK96" s="620">
        <v>0</v>
      </c>
      <c r="DL96" s="620">
        <v>0</v>
      </c>
      <c r="DM96" s="620">
        <v>0</v>
      </c>
      <c r="DN96" s="620">
        <v>0</v>
      </c>
      <c r="DO96" s="620">
        <v>0</v>
      </c>
      <c r="DP96" s="620">
        <v>0</v>
      </c>
      <c r="DQ96" s="620">
        <v>0</v>
      </c>
      <c r="DR96" s="620">
        <v>0</v>
      </c>
      <c r="DS96" s="620">
        <v>0</v>
      </c>
      <c r="DT96" s="620">
        <v>0</v>
      </c>
      <c r="DU96" s="620">
        <v>0</v>
      </c>
      <c r="DV96" s="620">
        <v>0</v>
      </c>
      <c r="DW96" s="621">
        <v>0</v>
      </c>
      <c r="DX96" s="666"/>
    </row>
    <row r="97" spans="2:128" ht="15.75" thickBot="1" x14ac:dyDescent="0.25">
      <c r="B97" s="653"/>
      <c r="C97" s="654"/>
      <c r="D97" s="655"/>
      <c r="E97" s="655"/>
      <c r="F97" s="655"/>
      <c r="G97" s="655"/>
      <c r="H97" s="655"/>
      <c r="I97" s="656"/>
      <c r="J97" s="656"/>
      <c r="K97" s="656"/>
      <c r="L97" s="656"/>
      <c r="M97" s="656"/>
      <c r="N97" s="656"/>
      <c r="O97" s="656"/>
      <c r="P97" s="656"/>
      <c r="Q97" s="656"/>
      <c r="R97" s="657"/>
      <c r="S97" s="656"/>
      <c r="T97" s="656"/>
      <c r="U97" s="658" t="s">
        <v>127</v>
      </c>
      <c r="V97" s="659" t="s">
        <v>505</v>
      </c>
      <c r="W97" s="660" t="s">
        <v>495</v>
      </c>
      <c r="X97" s="661">
        <f t="shared" ref="X97:BC97" si="26">SUM(X86:X96)</f>
        <v>1255.2500640000001</v>
      </c>
      <c r="Y97" s="661">
        <f t="shared" si="26"/>
        <v>1882.875096</v>
      </c>
      <c r="Z97" s="661">
        <f t="shared" si="26"/>
        <v>3765.750192</v>
      </c>
      <c r="AA97" s="661">
        <f t="shared" si="26"/>
        <v>4393.3752240000003</v>
      </c>
      <c r="AB97" s="661">
        <f t="shared" si="26"/>
        <v>5648.6252880000002</v>
      </c>
      <c r="AC97" s="661">
        <f t="shared" si="26"/>
        <v>6276.2503200000001</v>
      </c>
      <c r="AD97" s="661">
        <f t="shared" si="26"/>
        <v>8159.1254159999999</v>
      </c>
      <c r="AE97" s="661">
        <f t="shared" si="26"/>
        <v>12552.50064</v>
      </c>
      <c r="AF97" s="661">
        <f t="shared" si="26"/>
        <v>12552.50064</v>
      </c>
      <c r="AG97" s="661">
        <f t="shared" si="26"/>
        <v>6276.2503200000001</v>
      </c>
      <c r="AH97" s="661">
        <f t="shared" si="26"/>
        <v>1255.0827384632021</v>
      </c>
      <c r="AI97" s="661">
        <f t="shared" si="26"/>
        <v>1251.1341502647097</v>
      </c>
      <c r="AJ97" s="661">
        <f t="shared" si="26"/>
        <v>1247.1855620662175</v>
      </c>
      <c r="AK97" s="661">
        <f t="shared" si="26"/>
        <v>1243.2369738677251</v>
      </c>
      <c r="AL97" s="661">
        <f t="shared" si="26"/>
        <v>1239.2883856692326</v>
      </c>
      <c r="AM97" s="661">
        <f t="shared" si="26"/>
        <v>1235.3397974707402</v>
      </c>
      <c r="AN97" s="661">
        <f t="shared" si="26"/>
        <v>1231.3912092722478</v>
      </c>
      <c r="AO97" s="661">
        <f t="shared" si="26"/>
        <v>1227.4426210737554</v>
      </c>
      <c r="AP97" s="661">
        <f t="shared" si="26"/>
        <v>1223.4940328752632</v>
      </c>
      <c r="AQ97" s="661">
        <f t="shared" si="26"/>
        <v>1219.5454446767708</v>
      </c>
      <c r="AR97" s="661">
        <f t="shared" si="26"/>
        <v>1812.2104884174653</v>
      </c>
      <c r="AS97" s="661">
        <f t="shared" si="26"/>
        <v>2106.5687161885662</v>
      </c>
      <c r="AT97" s="661">
        <f t="shared" si="26"/>
        <v>2997.5405758988545</v>
      </c>
      <c r="AU97" s="661">
        <f t="shared" si="26"/>
        <v>3291.8988036699552</v>
      </c>
      <c r="AV97" s="661">
        <f t="shared" si="26"/>
        <v>3884.5638474106495</v>
      </c>
      <c r="AW97" s="661">
        <f t="shared" si="26"/>
        <v>4182.8706633802421</v>
      </c>
      <c r="AX97" s="661">
        <f t="shared" si="26"/>
        <v>5077.7911112890224</v>
      </c>
      <c r="AY97" s="661">
        <f t="shared" si="26"/>
        <v>7165.938823076177</v>
      </c>
      <c r="AZ97" s="661">
        <f t="shared" si="26"/>
        <v>7165.938823076177</v>
      </c>
      <c r="BA97" s="661">
        <f t="shared" si="26"/>
        <v>4182.8706633802421</v>
      </c>
      <c r="BB97" s="661">
        <f t="shared" si="26"/>
        <v>1199.8025036843089</v>
      </c>
      <c r="BC97" s="661">
        <f t="shared" si="26"/>
        <v>1199.8025036843089</v>
      </c>
      <c r="BD97" s="661">
        <f t="shared" ref="BD97:DO97" si="27">SUM(BD86:BD96)</f>
        <v>1199.8025036843089</v>
      </c>
      <c r="BE97" s="661">
        <f t="shared" si="27"/>
        <v>1199.8025036843089</v>
      </c>
      <c r="BF97" s="661">
        <f t="shared" si="27"/>
        <v>1199.8025036843089</v>
      </c>
      <c r="BG97" s="661">
        <f t="shared" si="27"/>
        <v>1199.8025036843089</v>
      </c>
      <c r="BH97" s="661">
        <f t="shared" si="27"/>
        <v>1199.8025036843089</v>
      </c>
      <c r="BI97" s="661">
        <f t="shared" si="27"/>
        <v>1199.8025036843089</v>
      </c>
      <c r="BJ97" s="661">
        <f t="shared" si="27"/>
        <v>1199.8025036843089</v>
      </c>
      <c r="BK97" s="661">
        <f t="shared" si="27"/>
        <v>1199.8025036843089</v>
      </c>
      <c r="BL97" s="661">
        <f t="shared" si="27"/>
        <v>1796.4161356234958</v>
      </c>
      <c r="BM97" s="661">
        <f t="shared" si="27"/>
        <v>2094.722951593089</v>
      </c>
      <c r="BN97" s="661">
        <f t="shared" si="27"/>
        <v>2989.6433995018697</v>
      </c>
      <c r="BO97" s="661">
        <f t="shared" si="27"/>
        <v>3287.9502154714628</v>
      </c>
      <c r="BP97" s="661">
        <f t="shared" si="27"/>
        <v>3884.5638474106495</v>
      </c>
      <c r="BQ97" s="661">
        <f t="shared" si="27"/>
        <v>4182.8706633802421</v>
      </c>
      <c r="BR97" s="661">
        <f t="shared" si="27"/>
        <v>5077.7911112890224</v>
      </c>
      <c r="BS97" s="661">
        <f t="shared" si="27"/>
        <v>7165.938823076177</v>
      </c>
      <c r="BT97" s="661">
        <f t="shared" si="27"/>
        <v>7165.938823076177</v>
      </c>
      <c r="BU97" s="661">
        <f t="shared" si="27"/>
        <v>4182.8706633802421</v>
      </c>
      <c r="BV97" s="661">
        <f t="shared" si="27"/>
        <v>1199.8025036843089</v>
      </c>
      <c r="BW97" s="661">
        <f t="shared" si="27"/>
        <v>1199.8025036843089</v>
      </c>
      <c r="BX97" s="661">
        <f t="shared" si="27"/>
        <v>1199.8025036843089</v>
      </c>
      <c r="BY97" s="661">
        <f t="shared" si="27"/>
        <v>1199.8025036843089</v>
      </c>
      <c r="BZ97" s="661">
        <f t="shared" si="27"/>
        <v>1199.8025036843089</v>
      </c>
      <c r="CA97" s="661">
        <f t="shared" si="27"/>
        <v>1199.8025036843089</v>
      </c>
      <c r="CB97" s="661">
        <f t="shared" si="27"/>
        <v>1199.8025036843089</v>
      </c>
      <c r="CC97" s="661">
        <f t="shared" si="27"/>
        <v>1199.8025036843089</v>
      </c>
      <c r="CD97" s="661">
        <f t="shared" si="27"/>
        <v>1199.8025036843089</v>
      </c>
      <c r="CE97" s="661">
        <f t="shared" si="27"/>
        <v>1199.8025036843089</v>
      </c>
      <c r="CF97" s="661">
        <f t="shared" si="27"/>
        <v>2434.3047984128534</v>
      </c>
      <c r="CG97" s="661">
        <f t="shared" si="27"/>
        <v>3051.5559457771255</v>
      </c>
      <c r="CH97" s="661">
        <f t="shared" si="27"/>
        <v>4903.3093878699419</v>
      </c>
      <c r="CI97" s="661">
        <f t="shared" si="27"/>
        <v>5520.5605352342154</v>
      </c>
      <c r="CJ97" s="661">
        <f t="shared" si="27"/>
        <v>6755.0628299627597</v>
      </c>
      <c r="CK97" s="661">
        <f t="shared" si="27"/>
        <v>7372.3139773270323</v>
      </c>
      <c r="CL97" s="661">
        <f t="shared" si="27"/>
        <v>9224.0674194198473</v>
      </c>
      <c r="CM97" s="661">
        <f t="shared" si="27"/>
        <v>13544.825450969756</v>
      </c>
      <c r="CN97" s="661">
        <f t="shared" si="27"/>
        <v>13544.825450969756</v>
      </c>
      <c r="CO97" s="661">
        <f t="shared" si="27"/>
        <v>7372.3139773270323</v>
      </c>
      <c r="CP97" s="661">
        <f t="shared" si="27"/>
        <v>1199.8025036843089</v>
      </c>
      <c r="CQ97" s="661">
        <f t="shared" si="27"/>
        <v>1199.8025036843089</v>
      </c>
      <c r="CR97" s="661">
        <f t="shared" si="27"/>
        <v>1199.8025036843089</v>
      </c>
      <c r="CS97" s="661">
        <f t="shared" si="27"/>
        <v>1199.8025036843089</v>
      </c>
      <c r="CT97" s="661">
        <f t="shared" si="27"/>
        <v>1199.8025036843089</v>
      </c>
      <c r="CU97" s="661">
        <f t="shared" si="27"/>
        <v>1199.8025036843089</v>
      </c>
      <c r="CV97" s="661">
        <f t="shared" si="27"/>
        <v>1199.8025036843089</v>
      </c>
      <c r="CW97" s="661">
        <f t="shared" si="27"/>
        <v>1199.8025036843089</v>
      </c>
      <c r="CX97" s="661">
        <f t="shared" si="27"/>
        <v>1199.8025036843089</v>
      </c>
      <c r="CY97" s="662">
        <f t="shared" si="27"/>
        <v>1199.8025036843089</v>
      </c>
      <c r="CZ97" s="663">
        <f t="shared" si="27"/>
        <v>0</v>
      </c>
      <c r="DA97" s="664">
        <f t="shared" si="27"/>
        <v>0</v>
      </c>
      <c r="DB97" s="664">
        <f t="shared" si="27"/>
        <v>0</v>
      </c>
      <c r="DC97" s="664">
        <f t="shared" si="27"/>
        <v>0</v>
      </c>
      <c r="DD97" s="664">
        <f t="shared" si="27"/>
        <v>0</v>
      </c>
      <c r="DE97" s="664">
        <f t="shared" si="27"/>
        <v>0</v>
      </c>
      <c r="DF97" s="664">
        <f t="shared" si="27"/>
        <v>0</v>
      </c>
      <c r="DG97" s="664">
        <f t="shared" si="27"/>
        <v>0</v>
      </c>
      <c r="DH97" s="664">
        <f t="shared" si="27"/>
        <v>0</v>
      </c>
      <c r="DI97" s="664">
        <f t="shared" si="27"/>
        <v>0</v>
      </c>
      <c r="DJ97" s="664">
        <f t="shared" si="27"/>
        <v>0</v>
      </c>
      <c r="DK97" s="664">
        <f t="shared" si="27"/>
        <v>0</v>
      </c>
      <c r="DL97" s="664">
        <f t="shared" si="27"/>
        <v>0</v>
      </c>
      <c r="DM97" s="664">
        <f t="shared" si="27"/>
        <v>0</v>
      </c>
      <c r="DN97" s="664">
        <f t="shared" si="27"/>
        <v>0</v>
      </c>
      <c r="DO97" s="664">
        <f t="shared" si="27"/>
        <v>0</v>
      </c>
      <c r="DP97" s="664">
        <f t="shared" ref="DP97:DW97" si="28">SUM(DP86:DP96)</f>
        <v>0</v>
      </c>
      <c r="DQ97" s="664">
        <f t="shared" si="28"/>
        <v>0</v>
      </c>
      <c r="DR97" s="664">
        <f t="shared" si="28"/>
        <v>0</v>
      </c>
      <c r="DS97" s="664">
        <f t="shared" si="28"/>
        <v>0</v>
      </c>
      <c r="DT97" s="664">
        <f t="shared" si="28"/>
        <v>0</v>
      </c>
      <c r="DU97" s="664">
        <f t="shared" si="28"/>
        <v>0</v>
      </c>
      <c r="DV97" s="664">
        <f t="shared" si="28"/>
        <v>0</v>
      </c>
      <c r="DW97" s="665">
        <f t="shared" si="28"/>
        <v>0</v>
      </c>
      <c r="DX97" s="666"/>
    </row>
    <row r="98" spans="2:128" ht="25.5" x14ac:dyDescent="0.2">
      <c r="B98" s="601" t="s">
        <v>490</v>
      </c>
      <c r="C98" s="602" t="s">
        <v>885</v>
      </c>
      <c r="D98" s="603" t="s">
        <v>785</v>
      </c>
      <c r="E98" s="604" t="s">
        <v>545</v>
      </c>
      <c r="F98" s="605" t="s">
        <v>775</v>
      </c>
      <c r="G98" s="606" t="s">
        <v>546</v>
      </c>
      <c r="H98" s="607" t="s">
        <v>492</v>
      </c>
      <c r="I98" s="608">
        <f>MAX(X98:AV98)</f>
        <v>20</v>
      </c>
      <c r="J98" s="608">
        <f>SUMPRODUCT($X$2:$CY$2,$X98:$CY98)*365</f>
        <v>145433.0168045657</v>
      </c>
      <c r="K98" s="608">
        <f>SUMPRODUCT($X$2:$CY$2,$X99:$CY99)+SUMPRODUCT($X$2:$CY$2,$X100:$CY100)+SUMPRODUCT($X$2:$CY$2,$X101:$CY101)</f>
        <v>135026.19183260947</v>
      </c>
      <c r="L98" s="608">
        <f>SUMPRODUCT($X$2:$CY$2,$X102:$CY102) +SUMPRODUCT($X$2:$CY$2,$X103:$CY103)</f>
        <v>27666.141155684985</v>
      </c>
      <c r="M98" s="608">
        <f>SUMPRODUCT($X$2:$CY$2,$X104:$CY104)</f>
        <v>0</v>
      </c>
      <c r="N98" s="608">
        <f>SUMPRODUCT($X$2:$CY$2,$X107:$CY107) +SUMPRODUCT($X$2:$CY$2,$X108:$CY108)</f>
        <v>1054.2642845310752</v>
      </c>
      <c r="O98" s="608">
        <f>SUMPRODUCT($X$2:$CY$2,$X105:$CY105) +SUMPRODUCT($X$2:$CY$2,$X106:$CY106) +SUMPRODUCT($X$2:$CY$2,$X109:$CY109)</f>
        <v>313.30457683547564</v>
      </c>
      <c r="P98" s="608">
        <f>SUM(K98:O98)</f>
        <v>164059.90184966099</v>
      </c>
      <c r="Q98" s="608">
        <f>(SUM(K98:M98)*100000)/(J98*1000)</f>
        <v>111.86753638406744</v>
      </c>
      <c r="R98" s="609">
        <f>(P98*100000)/(J98*1000)</f>
        <v>112.8078791558909</v>
      </c>
      <c r="S98" s="610">
        <v>1</v>
      </c>
      <c r="T98" s="611">
        <v>3</v>
      </c>
      <c r="U98" s="612" t="s">
        <v>493</v>
      </c>
      <c r="V98" s="613" t="s">
        <v>124</v>
      </c>
      <c r="W98" s="614" t="s">
        <v>75</v>
      </c>
      <c r="X98" s="615">
        <v>0</v>
      </c>
      <c r="Y98" s="615">
        <v>0</v>
      </c>
      <c r="Z98" s="615">
        <v>0</v>
      </c>
      <c r="AA98" s="615">
        <v>0</v>
      </c>
      <c r="AB98" s="615">
        <v>0</v>
      </c>
      <c r="AC98" s="615">
        <v>0</v>
      </c>
      <c r="AD98" s="615">
        <v>0</v>
      </c>
      <c r="AE98" s="615">
        <v>0</v>
      </c>
      <c r="AF98" s="615">
        <v>0</v>
      </c>
      <c r="AG98" s="615">
        <v>0</v>
      </c>
      <c r="AH98" s="615">
        <v>20</v>
      </c>
      <c r="AI98" s="615">
        <v>20</v>
      </c>
      <c r="AJ98" s="615">
        <v>20</v>
      </c>
      <c r="AK98" s="615">
        <v>20</v>
      </c>
      <c r="AL98" s="615">
        <v>20</v>
      </c>
      <c r="AM98" s="615">
        <v>20</v>
      </c>
      <c r="AN98" s="615">
        <v>20</v>
      </c>
      <c r="AO98" s="615">
        <v>20</v>
      </c>
      <c r="AP98" s="615">
        <v>20</v>
      </c>
      <c r="AQ98" s="615">
        <v>20</v>
      </c>
      <c r="AR98" s="615">
        <v>20</v>
      </c>
      <c r="AS98" s="615">
        <v>20</v>
      </c>
      <c r="AT98" s="615">
        <v>20</v>
      </c>
      <c r="AU98" s="615">
        <v>20</v>
      </c>
      <c r="AV98" s="615">
        <v>20</v>
      </c>
      <c r="AW98" s="615">
        <v>20</v>
      </c>
      <c r="AX98" s="615">
        <v>20</v>
      </c>
      <c r="AY98" s="615">
        <v>20</v>
      </c>
      <c r="AZ98" s="615">
        <v>20</v>
      </c>
      <c r="BA98" s="615">
        <v>20</v>
      </c>
      <c r="BB98" s="615">
        <v>20</v>
      </c>
      <c r="BC98" s="615">
        <v>20</v>
      </c>
      <c r="BD98" s="615">
        <v>20</v>
      </c>
      <c r="BE98" s="615">
        <v>20</v>
      </c>
      <c r="BF98" s="615">
        <v>20</v>
      </c>
      <c r="BG98" s="615">
        <v>20</v>
      </c>
      <c r="BH98" s="615">
        <v>20</v>
      </c>
      <c r="BI98" s="615">
        <v>20</v>
      </c>
      <c r="BJ98" s="615">
        <v>20</v>
      </c>
      <c r="BK98" s="615">
        <v>20</v>
      </c>
      <c r="BL98" s="615">
        <v>20</v>
      </c>
      <c r="BM98" s="615">
        <v>20</v>
      </c>
      <c r="BN98" s="615">
        <v>20</v>
      </c>
      <c r="BO98" s="615">
        <v>20</v>
      </c>
      <c r="BP98" s="615">
        <v>20</v>
      </c>
      <c r="BQ98" s="615">
        <v>20</v>
      </c>
      <c r="BR98" s="615">
        <v>20</v>
      </c>
      <c r="BS98" s="615">
        <v>20</v>
      </c>
      <c r="BT98" s="615">
        <v>20</v>
      </c>
      <c r="BU98" s="615">
        <v>20</v>
      </c>
      <c r="BV98" s="615">
        <v>20</v>
      </c>
      <c r="BW98" s="615">
        <v>20</v>
      </c>
      <c r="BX98" s="615">
        <v>20</v>
      </c>
      <c r="BY98" s="615">
        <v>20</v>
      </c>
      <c r="BZ98" s="615">
        <v>20</v>
      </c>
      <c r="CA98" s="615">
        <v>20</v>
      </c>
      <c r="CB98" s="615">
        <v>20</v>
      </c>
      <c r="CC98" s="615">
        <v>20</v>
      </c>
      <c r="CD98" s="615">
        <v>20</v>
      </c>
      <c r="CE98" s="629">
        <v>20</v>
      </c>
      <c r="CF98" s="629">
        <v>20</v>
      </c>
      <c r="CG98" s="629">
        <v>20</v>
      </c>
      <c r="CH98" s="629">
        <v>20</v>
      </c>
      <c r="CI98" s="629">
        <v>20</v>
      </c>
      <c r="CJ98" s="629">
        <v>20</v>
      </c>
      <c r="CK98" s="629">
        <v>20</v>
      </c>
      <c r="CL98" s="629">
        <v>20</v>
      </c>
      <c r="CM98" s="629">
        <v>20</v>
      </c>
      <c r="CN98" s="629">
        <v>20</v>
      </c>
      <c r="CO98" s="629">
        <v>20</v>
      </c>
      <c r="CP98" s="629">
        <v>20</v>
      </c>
      <c r="CQ98" s="629">
        <v>20</v>
      </c>
      <c r="CR98" s="629">
        <v>20</v>
      </c>
      <c r="CS98" s="629">
        <v>20</v>
      </c>
      <c r="CT98" s="629">
        <v>20</v>
      </c>
      <c r="CU98" s="629">
        <v>20</v>
      </c>
      <c r="CV98" s="629">
        <v>20</v>
      </c>
      <c r="CW98" s="629">
        <v>20</v>
      </c>
      <c r="CX98" s="629">
        <v>20</v>
      </c>
      <c r="CY98" s="630">
        <v>20</v>
      </c>
      <c r="CZ98" s="619">
        <v>0</v>
      </c>
      <c r="DA98" s="620">
        <v>0</v>
      </c>
      <c r="DB98" s="620">
        <v>0</v>
      </c>
      <c r="DC98" s="620">
        <v>0</v>
      </c>
      <c r="DD98" s="620">
        <v>0</v>
      </c>
      <c r="DE98" s="620">
        <v>0</v>
      </c>
      <c r="DF98" s="620">
        <v>0</v>
      </c>
      <c r="DG98" s="620">
        <v>0</v>
      </c>
      <c r="DH98" s="620">
        <v>0</v>
      </c>
      <c r="DI98" s="620">
        <v>0</v>
      </c>
      <c r="DJ98" s="620">
        <v>0</v>
      </c>
      <c r="DK98" s="620">
        <v>0</v>
      </c>
      <c r="DL98" s="620">
        <v>0</v>
      </c>
      <c r="DM98" s="620">
        <v>0</v>
      </c>
      <c r="DN98" s="620">
        <v>0</v>
      </c>
      <c r="DO98" s="620">
        <v>0</v>
      </c>
      <c r="DP98" s="620">
        <v>0</v>
      </c>
      <c r="DQ98" s="620">
        <v>0</v>
      </c>
      <c r="DR98" s="620">
        <v>0</v>
      </c>
      <c r="DS98" s="620">
        <v>0</v>
      </c>
      <c r="DT98" s="620">
        <v>0</v>
      </c>
      <c r="DU98" s="620">
        <v>0</v>
      </c>
      <c r="DV98" s="620">
        <v>0</v>
      </c>
      <c r="DW98" s="621">
        <v>0</v>
      </c>
      <c r="DX98" s="666"/>
    </row>
    <row r="99" spans="2:128" x14ac:dyDescent="0.2">
      <c r="B99" s="622"/>
      <c r="C99" s="623"/>
      <c r="D99" s="624"/>
      <c r="E99" s="625"/>
      <c r="F99" s="625"/>
      <c r="G99" s="624"/>
      <c r="H99" s="625"/>
      <c r="I99" s="626"/>
      <c r="J99" s="626"/>
      <c r="K99" s="626"/>
      <c r="L99" s="626"/>
      <c r="M99" s="626"/>
      <c r="N99" s="626"/>
      <c r="O99" s="626"/>
      <c r="P99" s="626"/>
      <c r="Q99" s="626"/>
      <c r="R99" s="627"/>
      <c r="S99" s="626"/>
      <c r="T99" s="626"/>
      <c r="U99" s="628" t="s">
        <v>494</v>
      </c>
      <c r="V99" s="613" t="s">
        <v>124</v>
      </c>
      <c r="W99" s="614" t="s">
        <v>495</v>
      </c>
      <c r="X99" s="615">
        <v>2851.7</v>
      </c>
      <c r="Y99" s="615">
        <v>4277.55</v>
      </c>
      <c r="Z99" s="615">
        <v>8555.1</v>
      </c>
      <c r="AA99" s="615">
        <v>9980.9500000000025</v>
      </c>
      <c r="AB99" s="615">
        <v>12832.65</v>
      </c>
      <c r="AC99" s="615">
        <v>14258.5</v>
      </c>
      <c r="AD99" s="615">
        <v>18536.05</v>
      </c>
      <c r="AE99" s="615">
        <v>28517</v>
      </c>
      <c r="AF99" s="615">
        <v>28517</v>
      </c>
      <c r="AG99" s="615">
        <v>14258.5</v>
      </c>
      <c r="AH99" s="615">
        <v>0</v>
      </c>
      <c r="AI99" s="615">
        <v>0</v>
      </c>
      <c r="AJ99" s="615">
        <v>0</v>
      </c>
      <c r="AK99" s="615">
        <v>0</v>
      </c>
      <c r="AL99" s="615">
        <v>0</v>
      </c>
      <c r="AM99" s="615">
        <v>0</v>
      </c>
      <c r="AN99" s="615">
        <v>0</v>
      </c>
      <c r="AO99" s="615">
        <v>0</v>
      </c>
      <c r="AP99" s="615">
        <v>0</v>
      </c>
      <c r="AQ99" s="615">
        <v>0</v>
      </c>
      <c r="AR99" s="615">
        <v>412.26</v>
      </c>
      <c r="AS99" s="615">
        <v>618.39</v>
      </c>
      <c r="AT99" s="615">
        <v>1236.78</v>
      </c>
      <c r="AU99" s="615">
        <v>1442.91</v>
      </c>
      <c r="AV99" s="615">
        <v>1855.17</v>
      </c>
      <c r="AW99" s="615">
        <v>2061.3000000000002</v>
      </c>
      <c r="AX99" s="615">
        <v>2679.69</v>
      </c>
      <c r="AY99" s="615">
        <v>4122.6000000000004</v>
      </c>
      <c r="AZ99" s="615">
        <v>4122.6000000000004</v>
      </c>
      <c r="BA99" s="615">
        <v>2061.3000000000002</v>
      </c>
      <c r="BB99" s="615">
        <v>0</v>
      </c>
      <c r="BC99" s="615">
        <v>0</v>
      </c>
      <c r="BD99" s="615">
        <v>0</v>
      </c>
      <c r="BE99" s="615">
        <v>0</v>
      </c>
      <c r="BF99" s="615">
        <v>0</v>
      </c>
      <c r="BG99" s="615">
        <v>0</v>
      </c>
      <c r="BH99" s="615">
        <v>0</v>
      </c>
      <c r="BI99" s="615">
        <v>0</v>
      </c>
      <c r="BJ99" s="615">
        <v>0</v>
      </c>
      <c r="BK99" s="615">
        <v>0</v>
      </c>
      <c r="BL99" s="615">
        <v>412.26</v>
      </c>
      <c r="BM99" s="615">
        <v>618.39</v>
      </c>
      <c r="BN99" s="615">
        <v>1236.78</v>
      </c>
      <c r="BO99" s="615">
        <v>1442.91</v>
      </c>
      <c r="BP99" s="615">
        <v>1855.17</v>
      </c>
      <c r="BQ99" s="615">
        <v>2061.3000000000002</v>
      </c>
      <c r="BR99" s="615">
        <v>2679.69</v>
      </c>
      <c r="BS99" s="615">
        <v>4122.6000000000004</v>
      </c>
      <c r="BT99" s="615">
        <v>4122.6000000000004</v>
      </c>
      <c r="BU99" s="615">
        <v>2061.3000000000002</v>
      </c>
      <c r="BV99" s="615">
        <v>0</v>
      </c>
      <c r="BW99" s="615">
        <v>0</v>
      </c>
      <c r="BX99" s="615">
        <v>0</v>
      </c>
      <c r="BY99" s="615">
        <v>0</v>
      </c>
      <c r="BZ99" s="615">
        <v>0</v>
      </c>
      <c r="CA99" s="615">
        <v>0</v>
      </c>
      <c r="CB99" s="615">
        <v>0</v>
      </c>
      <c r="CC99" s="615">
        <v>0</v>
      </c>
      <c r="CD99" s="615">
        <v>0</v>
      </c>
      <c r="CE99" s="629">
        <v>0</v>
      </c>
      <c r="CF99" s="629">
        <v>828.78</v>
      </c>
      <c r="CG99" s="629">
        <v>1243.17</v>
      </c>
      <c r="CH99" s="629">
        <v>2486.34</v>
      </c>
      <c r="CI99" s="629">
        <v>2900.73</v>
      </c>
      <c r="CJ99" s="629">
        <v>3729.51</v>
      </c>
      <c r="CK99" s="629">
        <v>4143.8999999999996</v>
      </c>
      <c r="CL99" s="629">
        <v>5387.07</v>
      </c>
      <c r="CM99" s="629">
        <v>8287.7999999999993</v>
      </c>
      <c r="CN99" s="629">
        <v>8287.7999999999993</v>
      </c>
      <c r="CO99" s="629">
        <v>4143.8999999999996</v>
      </c>
      <c r="CP99" s="629">
        <v>0</v>
      </c>
      <c r="CQ99" s="629">
        <v>0</v>
      </c>
      <c r="CR99" s="629">
        <v>0</v>
      </c>
      <c r="CS99" s="629">
        <v>0</v>
      </c>
      <c r="CT99" s="629">
        <v>0</v>
      </c>
      <c r="CU99" s="629">
        <v>0</v>
      </c>
      <c r="CV99" s="629">
        <v>0</v>
      </c>
      <c r="CW99" s="629">
        <v>0</v>
      </c>
      <c r="CX99" s="629">
        <v>0</v>
      </c>
      <c r="CY99" s="630">
        <v>0</v>
      </c>
      <c r="CZ99" s="619">
        <v>0</v>
      </c>
      <c r="DA99" s="620">
        <v>0</v>
      </c>
      <c r="DB99" s="620">
        <v>0</v>
      </c>
      <c r="DC99" s="620">
        <v>0</v>
      </c>
      <c r="DD99" s="620">
        <v>0</v>
      </c>
      <c r="DE99" s="620">
        <v>0</v>
      </c>
      <c r="DF99" s="620">
        <v>0</v>
      </c>
      <c r="DG99" s="620">
        <v>0</v>
      </c>
      <c r="DH99" s="620">
        <v>0</v>
      </c>
      <c r="DI99" s="620">
        <v>0</v>
      </c>
      <c r="DJ99" s="620">
        <v>0</v>
      </c>
      <c r="DK99" s="620">
        <v>0</v>
      </c>
      <c r="DL99" s="620">
        <v>0</v>
      </c>
      <c r="DM99" s="620">
        <v>0</v>
      </c>
      <c r="DN99" s="620">
        <v>0</v>
      </c>
      <c r="DO99" s="620">
        <v>0</v>
      </c>
      <c r="DP99" s="620">
        <v>0</v>
      </c>
      <c r="DQ99" s="620">
        <v>0</v>
      </c>
      <c r="DR99" s="620">
        <v>0</v>
      </c>
      <c r="DS99" s="620">
        <v>0</v>
      </c>
      <c r="DT99" s="620">
        <v>0</v>
      </c>
      <c r="DU99" s="620">
        <v>0</v>
      </c>
      <c r="DV99" s="620">
        <v>0</v>
      </c>
      <c r="DW99" s="621">
        <v>0</v>
      </c>
      <c r="DX99" s="666"/>
    </row>
    <row r="100" spans="2:128" x14ac:dyDescent="0.2">
      <c r="B100" s="631"/>
      <c r="C100" s="632"/>
      <c r="D100" s="633"/>
      <c r="E100" s="633"/>
      <c r="F100" s="633"/>
      <c r="G100" s="633"/>
      <c r="H100" s="633"/>
      <c r="I100" s="634"/>
      <c r="J100" s="634"/>
      <c r="K100" s="634"/>
      <c r="L100" s="634"/>
      <c r="M100" s="634"/>
      <c r="N100" s="634"/>
      <c r="O100" s="634"/>
      <c r="P100" s="634"/>
      <c r="Q100" s="634"/>
      <c r="R100" s="635"/>
      <c r="S100" s="634"/>
      <c r="T100" s="634"/>
      <c r="U100" s="628" t="s">
        <v>496</v>
      </c>
      <c r="V100" s="613" t="s">
        <v>124</v>
      </c>
      <c r="W100" s="614" t="s">
        <v>495</v>
      </c>
      <c r="X100" s="615">
        <v>0</v>
      </c>
      <c r="Y100" s="615">
        <v>0</v>
      </c>
      <c r="Z100" s="615">
        <v>0</v>
      </c>
      <c r="AA100" s="615">
        <v>0</v>
      </c>
      <c r="AB100" s="615">
        <v>0</v>
      </c>
      <c r="AC100" s="615">
        <v>0</v>
      </c>
      <c r="AD100" s="615">
        <v>0</v>
      </c>
      <c r="AE100" s="615">
        <v>0</v>
      </c>
      <c r="AF100" s="615">
        <v>0</v>
      </c>
      <c r="AG100" s="615">
        <v>0</v>
      </c>
      <c r="AH100" s="615">
        <v>0</v>
      </c>
      <c r="AI100" s="615">
        <v>0</v>
      </c>
      <c r="AJ100" s="615">
        <v>0</v>
      </c>
      <c r="AK100" s="615">
        <v>0</v>
      </c>
      <c r="AL100" s="615">
        <v>0</v>
      </c>
      <c r="AM100" s="615">
        <v>0</v>
      </c>
      <c r="AN100" s="615">
        <v>0</v>
      </c>
      <c r="AO100" s="615">
        <v>0</v>
      </c>
      <c r="AP100" s="615">
        <v>0</v>
      </c>
      <c r="AQ100" s="615">
        <v>0</v>
      </c>
      <c r="AR100" s="615">
        <v>0</v>
      </c>
      <c r="AS100" s="615">
        <v>0</v>
      </c>
      <c r="AT100" s="615">
        <v>0</v>
      </c>
      <c r="AU100" s="615">
        <v>0</v>
      </c>
      <c r="AV100" s="615">
        <v>0</v>
      </c>
      <c r="AW100" s="615">
        <v>0</v>
      </c>
      <c r="AX100" s="615">
        <v>0</v>
      </c>
      <c r="AY100" s="615">
        <v>0</v>
      </c>
      <c r="AZ100" s="615">
        <v>0</v>
      </c>
      <c r="BA100" s="615">
        <v>0</v>
      </c>
      <c r="BB100" s="615">
        <v>0</v>
      </c>
      <c r="BC100" s="615">
        <v>0</v>
      </c>
      <c r="BD100" s="615">
        <v>0</v>
      </c>
      <c r="BE100" s="615">
        <v>0</v>
      </c>
      <c r="BF100" s="615">
        <v>0</v>
      </c>
      <c r="BG100" s="615">
        <v>0</v>
      </c>
      <c r="BH100" s="615">
        <v>0</v>
      </c>
      <c r="BI100" s="615">
        <v>0</v>
      </c>
      <c r="BJ100" s="615">
        <v>0</v>
      </c>
      <c r="BK100" s="615">
        <v>0</v>
      </c>
      <c r="BL100" s="615">
        <v>0</v>
      </c>
      <c r="BM100" s="615">
        <v>0</v>
      </c>
      <c r="BN100" s="615">
        <v>0</v>
      </c>
      <c r="BO100" s="615">
        <v>0</v>
      </c>
      <c r="BP100" s="615">
        <v>0</v>
      </c>
      <c r="BQ100" s="615">
        <v>0</v>
      </c>
      <c r="BR100" s="615">
        <v>0</v>
      </c>
      <c r="BS100" s="615">
        <v>0</v>
      </c>
      <c r="BT100" s="615">
        <v>0</v>
      </c>
      <c r="BU100" s="615">
        <v>0</v>
      </c>
      <c r="BV100" s="615">
        <v>0</v>
      </c>
      <c r="BW100" s="615">
        <v>0</v>
      </c>
      <c r="BX100" s="615">
        <v>0</v>
      </c>
      <c r="BY100" s="615">
        <v>0</v>
      </c>
      <c r="BZ100" s="615">
        <v>0</v>
      </c>
      <c r="CA100" s="615">
        <v>0</v>
      </c>
      <c r="CB100" s="615">
        <v>0</v>
      </c>
      <c r="CC100" s="615">
        <v>0</v>
      </c>
      <c r="CD100" s="615">
        <v>0</v>
      </c>
      <c r="CE100" s="629">
        <v>0</v>
      </c>
      <c r="CF100" s="629">
        <v>0</v>
      </c>
      <c r="CG100" s="629">
        <v>0</v>
      </c>
      <c r="CH100" s="629">
        <v>0</v>
      </c>
      <c r="CI100" s="629">
        <v>0</v>
      </c>
      <c r="CJ100" s="629">
        <v>0</v>
      </c>
      <c r="CK100" s="629">
        <v>0</v>
      </c>
      <c r="CL100" s="629">
        <v>0</v>
      </c>
      <c r="CM100" s="629">
        <v>0</v>
      </c>
      <c r="CN100" s="629">
        <v>0</v>
      </c>
      <c r="CO100" s="629">
        <v>0</v>
      </c>
      <c r="CP100" s="629">
        <v>0</v>
      </c>
      <c r="CQ100" s="629">
        <v>0</v>
      </c>
      <c r="CR100" s="629">
        <v>0</v>
      </c>
      <c r="CS100" s="629">
        <v>0</v>
      </c>
      <c r="CT100" s="629">
        <v>0</v>
      </c>
      <c r="CU100" s="629">
        <v>0</v>
      </c>
      <c r="CV100" s="629">
        <v>0</v>
      </c>
      <c r="CW100" s="629">
        <v>0</v>
      </c>
      <c r="CX100" s="629">
        <v>0</v>
      </c>
      <c r="CY100" s="630">
        <v>0</v>
      </c>
      <c r="CZ100" s="619">
        <v>0</v>
      </c>
      <c r="DA100" s="620">
        <v>0</v>
      </c>
      <c r="DB100" s="620">
        <v>0</v>
      </c>
      <c r="DC100" s="620">
        <v>0</v>
      </c>
      <c r="DD100" s="620">
        <v>0</v>
      </c>
      <c r="DE100" s="620">
        <v>0</v>
      </c>
      <c r="DF100" s="620">
        <v>0</v>
      </c>
      <c r="DG100" s="620">
        <v>0</v>
      </c>
      <c r="DH100" s="620">
        <v>0</v>
      </c>
      <c r="DI100" s="620">
        <v>0</v>
      </c>
      <c r="DJ100" s="620">
        <v>0</v>
      </c>
      <c r="DK100" s="620">
        <v>0</v>
      </c>
      <c r="DL100" s="620">
        <v>0</v>
      </c>
      <c r="DM100" s="620">
        <v>0</v>
      </c>
      <c r="DN100" s="620">
        <v>0</v>
      </c>
      <c r="DO100" s="620">
        <v>0</v>
      </c>
      <c r="DP100" s="620">
        <v>0</v>
      </c>
      <c r="DQ100" s="620">
        <v>0</v>
      </c>
      <c r="DR100" s="620">
        <v>0</v>
      </c>
      <c r="DS100" s="620">
        <v>0</v>
      </c>
      <c r="DT100" s="620">
        <v>0</v>
      </c>
      <c r="DU100" s="620">
        <v>0</v>
      </c>
      <c r="DV100" s="620">
        <v>0</v>
      </c>
      <c r="DW100" s="621">
        <v>0</v>
      </c>
      <c r="DX100" s="666"/>
    </row>
    <row r="101" spans="2:128" x14ac:dyDescent="0.2">
      <c r="B101" s="631"/>
      <c r="C101" s="632"/>
      <c r="D101" s="633"/>
      <c r="E101" s="633"/>
      <c r="F101" s="633"/>
      <c r="G101" s="633"/>
      <c r="H101" s="633"/>
      <c r="I101" s="634"/>
      <c r="J101" s="634"/>
      <c r="K101" s="634"/>
      <c r="L101" s="634"/>
      <c r="M101" s="634"/>
      <c r="N101" s="634"/>
      <c r="O101" s="634"/>
      <c r="P101" s="634"/>
      <c r="Q101" s="634"/>
      <c r="R101" s="635"/>
      <c r="S101" s="634"/>
      <c r="T101" s="634"/>
      <c r="U101" s="636" t="s">
        <v>807</v>
      </c>
      <c r="V101" s="637" t="s">
        <v>124</v>
      </c>
      <c r="W101" s="614" t="s">
        <v>495</v>
      </c>
      <c r="X101" s="615">
        <v>0</v>
      </c>
      <c r="Y101" s="615">
        <v>0</v>
      </c>
      <c r="Z101" s="615">
        <v>0</v>
      </c>
      <c r="AA101" s="615">
        <v>0</v>
      </c>
      <c r="AB101" s="615">
        <v>0</v>
      </c>
      <c r="AC101" s="615">
        <v>0</v>
      </c>
      <c r="AD101" s="615">
        <v>0</v>
      </c>
      <c r="AE101" s="615">
        <v>0</v>
      </c>
      <c r="AF101" s="615">
        <v>0</v>
      </c>
      <c r="AG101" s="615">
        <v>0</v>
      </c>
      <c r="AH101" s="615">
        <v>0</v>
      </c>
      <c r="AI101" s="615">
        <v>0</v>
      </c>
      <c r="AJ101" s="615">
        <v>0</v>
      </c>
      <c r="AK101" s="615">
        <v>0</v>
      </c>
      <c r="AL101" s="615">
        <v>0</v>
      </c>
      <c r="AM101" s="615">
        <v>0</v>
      </c>
      <c r="AN101" s="615">
        <v>0</v>
      </c>
      <c r="AO101" s="615">
        <v>0</v>
      </c>
      <c r="AP101" s="615">
        <v>0</v>
      </c>
      <c r="AQ101" s="615">
        <v>0</v>
      </c>
      <c r="AR101" s="615">
        <v>0</v>
      </c>
      <c r="AS101" s="615">
        <v>0</v>
      </c>
      <c r="AT101" s="615">
        <v>0</v>
      </c>
      <c r="AU101" s="615">
        <v>0</v>
      </c>
      <c r="AV101" s="615">
        <v>0</v>
      </c>
      <c r="AW101" s="615">
        <v>0</v>
      </c>
      <c r="AX101" s="615">
        <v>0</v>
      </c>
      <c r="AY101" s="615">
        <v>0</v>
      </c>
      <c r="AZ101" s="615">
        <v>0</v>
      </c>
      <c r="BA101" s="615">
        <v>0</v>
      </c>
      <c r="BB101" s="615">
        <v>0</v>
      </c>
      <c r="BC101" s="615">
        <v>0</v>
      </c>
      <c r="BD101" s="615">
        <v>0</v>
      </c>
      <c r="BE101" s="615">
        <v>0</v>
      </c>
      <c r="BF101" s="615">
        <v>0</v>
      </c>
      <c r="BG101" s="615">
        <v>0</v>
      </c>
      <c r="BH101" s="615">
        <v>0</v>
      </c>
      <c r="BI101" s="615">
        <v>0</v>
      </c>
      <c r="BJ101" s="615">
        <v>0</v>
      </c>
      <c r="BK101" s="615">
        <v>0</v>
      </c>
      <c r="BL101" s="615">
        <v>0</v>
      </c>
      <c r="BM101" s="615">
        <v>0</v>
      </c>
      <c r="BN101" s="615">
        <v>0</v>
      </c>
      <c r="BO101" s="615">
        <v>0</v>
      </c>
      <c r="BP101" s="615">
        <v>0</v>
      </c>
      <c r="BQ101" s="615">
        <v>0</v>
      </c>
      <c r="BR101" s="615">
        <v>0</v>
      </c>
      <c r="BS101" s="615">
        <v>0</v>
      </c>
      <c r="BT101" s="615">
        <v>0</v>
      </c>
      <c r="BU101" s="615">
        <v>0</v>
      </c>
      <c r="BV101" s="615">
        <v>0</v>
      </c>
      <c r="BW101" s="615">
        <v>0</v>
      </c>
      <c r="BX101" s="615">
        <v>0</v>
      </c>
      <c r="BY101" s="615">
        <v>0</v>
      </c>
      <c r="BZ101" s="615">
        <v>0</v>
      </c>
      <c r="CA101" s="615">
        <v>0</v>
      </c>
      <c r="CB101" s="615">
        <v>0</v>
      </c>
      <c r="CC101" s="615">
        <v>0</v>
      </c>
      <c r="CD101" s="615">
        <v>0</v>
      </c>
      <c r="CE101" s="615">
        <v>0</v>
      </c>
      <c r="CF101" s="615">
        <v>0</v>
      </c>
      <c r="CG101" s="615">
        <v>0</v>
      </c>
      <c r="CH101" s="615">
        <v>0</v>
      </c>
      <c r="CI101" s="615">
        <v>0</v>
      </c>
      <c r="CJ101" s="615">
        <v>0</v>
      </c>
      <c r="CK101" s="615">
        <v>0</v>
      </c>
      <c r="CL101" s="615">
        <v>0</v>
      </c>
      <c r="CM101" s="615">
        <v>0</v>
      </c>
      <c r="CN101" s="615">
        <v>0</v>
      </c>
      <c r="CO101" s="615">
        <v>0</v>
      </c>
      <c r="CP101" s="615">
        <v>0</v>
      </c>
      <c r="CQ101" s="615">
        <v>0</v>
      </c>
      <c r="CR101" s="615">
        <v>0</v>
      </c>
      <c r="CS101" s="615">
        <v>0</v>
      </c>
      <c r="CT101" s="615">
        <v>0</v>
      </c>
      <c r="CU101" s="615">
        <v>0</v>
      </c>
      <c r="CV101" s="615">
        <v>0</v>
      </c>
      <c r="CW101" s="615">
        <v>0</v>
      </c>
      <c r="CX101" s="615">
        <v>0</v>
      </c>
      <c r="CY101" s="615">
        <v>0</v>
      </c>
      <c r="CZ101" s="619">
        <v>0</v>
      </c>
      <c r="DA101" s="620">
        <v>0</v>
      </c>
      <c r="DB101" s="620">
        <v>0</v>
      </c>
      <c r="DC101" s="620">
        <v>0</v>
      </c>
      <c r="DD101" s="620">
        <v>0</v>
      </c>
      <c r="DE101" s="620">
        <v>0</v>
      </c>
      <c r="DF101" s="620">
        <v>0</v>
      </c>
      <c r="DG101" s="620">
        <v>0</v>
      </c>
      <c r="DH101" s="620">
        <v>0</v>
      </c>
      <c r="DI101" s="620">
        <v>0</v>
      </c>
      <c r="DJ101" s="620">
        <v>0</v>
      </c>
      <c r="DK101" s="620">
        <v>0</v>
      </c>
      <c r="DL101" s="620">
        <v>0</v>
      </c>
      <c r="DM101" s="620">
        <v>0</v>
      </c>
      <c r="DN101" s="620">
        <v>0</v>
      </c>
      <c r="DO101" s="620">
        <v>0</v>
      </c>
      <c r="DP101" s="620">
        <v>0</v>
      </c>
      <c r="DQ101" s="620">
        <v>0</v>
      </c>
      <c r="DR101" s="620">
        <v>0</v>
      </c>
      <c r="DS101" s="620">
        <v>0</v>
      </c>
      <c r="DT101" s="620">
        <v>0</v>
      </c>
      <c r="DU101" s="620">
        <v>0</v>
      </c>
      <c r="DV101" s="620">
        <v>0</v>
      </c>
      <c r="DW101" s="621">
        <v>0</v>
      </c>
      <c r="DX101" s="666"/>
    </row>
    <row r="102" spans="2:128" x14ac:dyDescent="0.2">
      <c r="B102" s="638"/>
      <c r="C102" s="639"/>
      <c r="D102" s="640"/>
      <c r="E102" s="640"/>
      <c r="F102" s="640"/>
      <c r="G102" s="640"/>
      <c r="H102" s="640"/>
      <c r="I102" s="641"/>
      <c r="J102" s="641"/>
      <c r="K102" s="641"/>
      <c r="L102" s="641"/>
      <c r="M102" s="641"/>
      <c r="N102" s="641"/>
      <c r="O102" s="641"/>
      <c r="P102" s="641"/>
      <c r="Q102" s="641"/>
      <c r="R102" s="642"/>
      <c r="S102" s="641"/>
      <c r="T102" s="641"/>
      <c r="U102" s="628" t="s">
        <v>497</v>
      </c>
      <c r="V102" s="613" t="s">
        <v>124</v>
      </c>
      <c r="W102" s="643" t="s">
        <v>495</v>
      </c>
      <c r="X102" s="615">
        <v>0</v>
      </c>
      <c r="Y102" s="615">
        <v>0</v>
      </c>
      <c r="Z102" s="615">
        <v>0</v>
      </c>
      <c r="AA102" s="615">
        <v>0</v>
      </c>
      <c r="AB102" s="615">
        <v>0</v>
      </c>
      <c r="AC102" s="615">
        <v>0</v>
      </c>
      <c r="AD102" s="615">
        <v>0</v>
      </c>
      <c r="AE102" s="615">
        <v>0</v>
      </c>
      <c r="AF102" s="615">
        <v>0</v>
      </c>
      <c r="AG102" s="615">
        <v>0</v>
      </c>
      <c r="AH102" s="615">
        <v>248.2</v>
      </c>
      <c r="AI102" s="615">
        <v>248.2</v>
      </c>
      <c r="AJ102" s="615">
        <v>248.2</v>
      </c>
      <c r="AK102" s="615">
        <v>248.2</v>
      </c>
      <c r="AL102" s="615">
        <v>248.2</v>
      </c>
      <c r="AM102" s="615">
        <v>248.2</v>
      </c>
      <c r="AN102" s="615">
        <v>248.2</v>
      </c>
      <c r="AO102" s="615">
        <v>248.2</v>
      </c>
      <c r="AP102" s="615">
        <v>248.2</v>
      </c>
      <c r="AQ102" s="615">
        <v>248.2</v>
      </c>
      <c r="AR102" s="615">
        <v>248.2</v>
      </c>
      <c r="AS102" s="615">
        <v>248.2</v>
      </c>
      <c r="AT102" s="615">
        <v>248.2</v>
      </c>
      <c r="AU102" s="615">
        <v>248.2</v>
      </c>
      <c r="AV102" s="615">
        <v>248.2</v>
      </c>
      <c r="AW102" s="615">
        <v>248.2</v>
      </c>
      <c r="AX102" s="615">
        <v>248.2</v>
      </c>
      <c r="AY102" s="615">
        <v>248.2</v>
      </c>
      <c r="AZ102" s="615">
        <v>248.2</v>
      </c>
      <c r="BA102" s="615">
        <v>248.2</v>
      </c>
      <c r="BB102" s="615">
        <v>248.2</v>
      </c>
      <c r="BC102" s="615">
        <v>248.2</v>
      </c>
      <c r="BD102" s="615">
        <v>248.2</v>
      </c>
      <c r="BE102" s="615">
        <v>248.2</v>
      </c>
      <c r="BF102" s="615">
        <v>248.2</v>
      </c>
      <c r="BG102" s="615">
        <v>248.2</v>
      </c>
      <c r="BH102" s="615">
        <v>248.2</v>
      </c>
      <c r="BI102" s="615">
        <v>248.2</v>
      </c>
      <c r="BJ102" s="615">
        <v>248.2</v>
      </c>
      <c r="BK102" s="615">
        <v>248.2</v>
      </c>
      <c r="BL102" s="615">
        <v>248.2</v>
      </c>
      <c r="BM102" s="615">
        <v>248.2</v>
      </c>
      <c r="BN102" s="615">
        <v>248.2</v>
      </c>
      <c r="BO102" s="615">
        <v>248.2</v>
      </c>
      <c r="BP102" s="615">
        <v>248.2</v>
      </c>
      <c r="BQ102" s="615">
        <v>248.2</v>
      </c>
      <c r="BR102" s="615">
        <v>248.2</v>
      </c>
      <c r="BS102" s="615">
        <v>248.2</v>
      </c>
      <c r="BT102" s="615">
        <v>248.2</v>
      </c>
      <c r="BU102" s="615">
        <v>248.2</v>
      </c>
      <c r="BV102" s="615">
        <v>248.2</v>
      </c>
      <c r="BW102" s="615">
        <v>248.2</v>
      </c>
      <c r="BX102" s="615">
        <v>248.2</v>
      </c>
      <c r="BY102" s="615">
        <v>248.2</v>
      </c>
      <c r="BZ102" s="615">
        <v>248.2</v>
      </c>
      <c r="CA102" s="615">
        <v>248.2</v>
      </c>
      <c r="CB102" s="615">
        <v>248.2</v>
      </c>
      <c r="CC102" s="615">
        <v>248.2</v>
      </c>
      <c r="CD102" s="615">
        <v>248.2</v>
      </c>
      <c r="CE102" s="629">
        <v>248.2</v>
      </c>
      <c r="CF102" s="629">
        <v>248.2</v>
      </c>
      <c r="CG102" s="629">
        <v>248.2</v>
      </c>
      <c r="CH102" s="629">
        <v>248.2</v>
      </c>
      <c r="CI102" s="629">
        <v>248.2</v>
      </c>
      <c r="CJ102" s="629">
        <v>248.2</v>
      </c>
      <c r="CK102" s="629">
        <v>248.2</v>
      </c>
      <c r="CL102" s="629">
        <v>248.2</v>
      </c>
      <c r="CM102" s="629">
        <v>248.2</v>
      </c>
      <c r="CN102" s="629">
        <v>248.2</v>
      </c>
      <c r="CO102" s="629">
        <v>248.2</v>
      </c>
      <c r="CP102" s="629">
        <v>248.2</v>
      </c>
      <c r="CQ102" s="629">
        <v>248.2</v>
      </c>
      <c r="CR102" s="629">
        <v>248.2</v>
      </c>
      <c r="CS102" s="629">
        <v>248.2</v>
      </c>
      <c r="CT102" s="629">
        <v>248.2</v>
      </c>
      <c r="CU102" s="629">
        <v>248.2</v>
      </c>
      <c r="CV102" s="629">
        <v>248.2</v>
      </c>
      <c r="CW102" s="629">
        <v>248.2</v>
      </c>
      <c r="CX102" s="629">
        <v>248.2</v>
      </c>
      <c r="CY102" s="630">
        <v>248.2</v>
      </c>
      <c r="CZ102" s="619">
        <v>0</v>
      </c>
      <c r="DA102" s="620">
        <v>0</v>
      </c>
      <c r="DB102" s="620">
        <v>0</v>
      </c>
      <c r="DC102" s="620">
        <v>0</v>
      </c>
      <c r="DD102" s="620">
        <v>0</v>
      </c>
      <c r="DE102" s="620">
        <v>0</v>
      </c>
      <c r="DF102" s="620">
        <v>0</v>
      </c>
      <c r="DG102" s="620">
        <v>0</v>
      </c>
      <c r="DH102" s="620">
        <v>0</v>
      </c>
      <c r="DI102" s="620">
        <v>0</v>
      </c>
      <c r="DJ102" s="620">
        <v>0</v>
      </c>
      <c r="DK102" s="620">
        <v>0</v>
      </c>
      <c r="DL102" s="620">
        <v>0</v>
      </c>
      <c r="DM102" s="620">
        <v>0</v>
      </c>
      <c r="DN102" s="620">
        <v>0</v>
      </c>
      <c r="DO102" s="620">
        <v>0</v>
      </c>
      <c r="DP102" s="620">
        <v>0</v>
      </c>
      <c r="DQ102" s="620">
        <v>0</v>
      </c>
      <c r="DR102" s="620">
        <v>0</v>
      </c>
      <c r="DS102" s="620">
        <v>0</v>
      </c>
      <c r="DT102" s="620">
        <v>0</v>
      </c>
      <c r="DU102" s="620">
        <v>0</v>
      </c>
      <c r="DV102" s="620">
        <v>0</v>
      </c>
      <c r="DW102" s="621">
        <v>0</v>
      </c>
      <c r="DX102" s="666"/>
    </row>
    <row r="103" spans="2:128" x14ac:dyDescent="0.2">
      <c r="B103" s="644"/>
      <c r="C103" s="645"/>
      <c r="D103" s="646"/>
      <c r="E103" s="646"/>
      <c r="F103" s="646"/>
      <c r="G103" s="646"/>
      <c r="H103" s="646"/>
      <c r="I103" s="647"/>
      <c r="J103" s="647"/>
      <c r="K103" s="647"/>
      <c r="L103" s="647"/>
      <c r="M103" s="647"/>
      <c r="N103" s="647"/>
      <c r="O103" s="647"/>
      <c r="P103" s="647"/>
      <c r="Q103" s="647"/>
      <c r="R103" s="648"/>
      <c r="S103" s="647"/>
      <c r="T103" s="647"/>
      <c r="U103" s="636" t="s">
        <v>498</v>
      </c>
      <c r="V103" s="637" t="s">
        <v>124</v>
      </c>
      <c r="W103" s="643" t="s">
        <v>495</v>
      </c>
      <c r="X103" s="615">
        <v>0</v>
      </c>
      <c r="Y103" s="615">
        <v>0</v>
      </c>
      <c r="Z103" s="615">
        <v>0</v>
      </c>
      <c r="AA103" s="615">
        <v>0</v>
      </c>
      <c r="AB103" s="615">
        <v>0</v>
      </c>
      <c r="AC103" s="615">
        <v>0</v>
      </c>
      <c r="AD103" s="615">
        <v>0</v>
      </c>
      <c r="AE103" s="615">
        <v>0</v>
      </c>
      <c r="AF103" s="615">
        <v>0</v>
      </c>
      <c r="AG103" s="615">
        <v>0</v>
      </c>
      <c r="AH103" s="615">
        <v>1140.5</v>
      </c>
      <c r="AI103" s="615">
        <v>1140.5</v>
      </c>
      <c r="AJ103" s="615">
        <v>1140.5</v>
      </c>
      <c r="AK103" s="615">
        <v>1140.5</v>
      </c>
      <c r="AL103" s="615">
        <v>1140.5</v>
      </c>
      <c r="AM103" s="615">
        <v>1140.5</v>
      </c>
      <c r="AN103" s="615">
        <v>1140.5</v>
      </c>
      <c r="AO103" s="615">
        <v>1140.5</v>
      </c>
      <c r="AP103" s="615">
        <v>1140.5</v>
      </c>
      <c r="AQ103" s="615">
        <v>1140.5</v>
      </c>
      <c r="AR103" s="615">
        <v>1140.5</v>
      </c>
      <c r="AS103" s="615">
        <v>1140.5</v>
      </c>
      <c r="AT103" s="615">
        <v>1140.5</v>
      </c>
      <c r="AU103" s="615">
        <v>1140.5</v>
      </c>
      <c r="AV103" s="615">
        <v>1140.5</v>
      </c>
      <c r="AW103" s="615">
        <v>1140.5</v>
      </c>
      <c r="AX103" s="615">
        <v>1140.5</v>
      </c>
      <c r="AY103" s="615">
        <v>1140.5</v>
      </c>
      <c r="AZ103" s="615">
        <v>1140.5</v>
      </c>
      <c r="BA103" s="615">
        <v>1140.5</v>
      </c>
      <c r="BB103" s="615">
        <v>1140.5</v>
      </c>
      <c r="BC103" s="615">
        <v>1140.5</v>
      </c>
      <c r="BD103" s="615">
        <v>1140.5</v>
      </c>
      <c r="BE103" s="615">
        <v>1140.5</v>
      </c>
      <c r="BF103" s="615">
        <v>1140.5</v>
      </c>
      <c r="BG103" s="615">
        <v>1140.5</v>
      </c>
      <c r="BH103" s="615">
        <v>1140.5</v>
      </c>
      <c r="BI103" s="615">
        <v>1140.5</v>
      </c>
      <c r="BJ103" s="615">
        <v>1140.5</v>
      </c>
      <c r="BK103" s="615">
        <v>1140.5</v>
      </c>
      <c r="BL103" s="615">
        <v>1140.5</v>
      </c>
      <c r="BM103" s="615">
        <v>1140.5</v>
      </c>
      <c r="BN103" s="615">
        <v>1140.5</v>
      </c>
      <c r="BO103" s="615">
        <v>1140.5</v>
      </c>
      <c r="BP103" s="615">
        <v>1140.5</v>
      </c>
      <c r="BQ103" s="615">
        <v>1140.5</v>
      </c>
      <c r="BR103" s="615">
        <v>1140.5</v>
      </c>
      <c r="BS103" s="615">
        <v>1140.5</v>
      </c>
      <c r="BT103" s="615">
        <v>1140.5</v>
      </c>
      <c r="BU103" s="615">
        <v>1140.5</v>
      </c>
      <c r="BV103" s="615">
        <v>1140.5</v>
      </c>
      <c r="BW103" s="615">
        <v>1140.5</v>
      </c>
      <c r="BX103" s="615">
        <v>1140.5</v>
      </c>
      <c r="BY103" s="615">
        <v>1140.5</v>
      </c>
      <c r="BZ103" s="615">
        <v>1140.5</v>
      </c>
      <c r="CA103" s="615">
        <v>1140.5</v>
      </c>
      <c r="CB103" s="615">
        <v>1140.5</v>
      </c>
      <c r="CC103" s="615">
        <v>1140.5</v>
      </c>
      <c r="CD103" s="615">
        <v>1140.5</v>
      </c>
      <c r="CE103" s="629">
        <v>1140.5</v>
      </c>
      <c r="CF103" s="629">
        <v>1140.5</v>
      </c>
      <c r="CG103" s="629">
        <v>1140.5</v>
      </c>
      <c r="CH103" s="629">
        <v>1140.5</v>
      </c>
      <c r="CI103" s="629">
        <v>1140.5</v>
      </c>
      <c r="CJ103" s="629">
        <v>1140.5</v>
      </c>
      <c r="CK103" s="629">
        <v>1140.5</v>
      </c>
      <c r="CL103" s="629">
        <v>1140.5</v>
      </c>
      <c r="CM103" s="629">
        <v>1140.5</v>
      </c>
      <c r="CN103" s="629">
        <v>1140.5</v>
      </c>
      <c r="CO103" s="629">
        <v>1140.5</v>
      </c>
      <c r="CP103" s="629">
        <v>1140.5</v>
      </c>
      <c r="CQ103" s="629">
        <v>1140.5</v>
      </c>
      <c r="CR103" s="629">
        <v>1140.5</v>
      </c>
      <c r="CS103" s="629">
        <v>1140.5</v>
      </c>
      <c r="CT103" s="629">
        <v>1140.5</v>
      </c>
      <c r="CU103" s="629">
        <v>1140.5</v>
      </c>
      <c r="CV103" s="629">
        <v>1140.5</v>
      </c>
      <c r="CW103" s="629">
        <v>1140.5</v>
      </c>
      <c r="CX103" s="629">
        <v>1140.5</v>
      </c>
      <c r="CY103" s="630">
        <v>1140.5</v>
      </c>
      <c r="CZ103" s="619">
        <v>0</v>
      </c>
      <c r="DA103" s="620">
        <v>0</v>
      </c>
      <c r="DB103" s="620">
        <v>0</v>
      </c>
      <c r="DC103" s="620">
        <v>0</v>
      </c>
      <c r="DD103" s="620">
        <v>0</v>
      </c>
      <c r="DE103" s="620">
        <v>0</v>
      </c>
      <c r="DF103" s="620">
        <v>0</v>
      </c>
      <c r="DG103" s="620">
        <v>0</v>
      </c>
      <c r="DH103" s="620">
        <v>0</v>
      </c>
      <c r="DI103" s="620">
        <v>0</v>
      </c>
      <c r="DJ103" s="620">
        <v>0</v>
      </c>
      <c r="DK103" s="620">
        <v>0</v>
      </c>
      <c r="DL103" s="620">
        <v>0</v>
      </c>
      <c r="DM103" s="620">
        <v>0</v>
      </c>
      <c r="DN103" s="620">
        <v>0</v>
      </c>
      <c r="DO103" s="620">
        <v>0</v>
      </c>
      <c r="DP103" s="620">
        <v>0</v>
      </c>
      <c r="DQ103" s="620">
        <v>0</v>
      </c>
      <c r="DR103" s="620">
        <v>0</v>
      </c>
      <c r="DS103" s="620">
        <v>0</v>
      </c>
      <c r="DT103" s="620">
        <v>0</v>
      </c>
      <c r="DU103" s="620">
        <v>0</v>
      </c>
      <c r="DV103" s="620">
        <v>0</v>
      </c>
      <c r="DW103" s="621">
        <v>0</v>
      </c>
    </row>
    <row r="104" spans="2:128" x14ac:dyDescent="0.2">
      <c r="B104" s="644"/>
      <c r="C104" s="645"/>
      <c r="D104" s="646"/>
      <c r="E104" s="646"/>
      <c r="F104" s="646"/>
      <c r="G104" s="646"/>
      <c r="H104" s="646"/>
      <c r="I104" s="647"/>
      <c r="J104" s="647"/>
      <c r="K104" s="647"/>
      <c r="L104" s="647"/>
      <c r="M104" s="647"/>
      <c r="N104" s="647"/>
      <c r="O104" s="647"/>
      <c r="P104" s="647"/>
      <c r="Q104" s="647"/>
      <c r="R104" s="648"/>
      <c r="S104" s="647"/>
      <c r="T104" s="647"/>
      <c r="U104" s="649" t="s">
        <v>499</v>
      </c>
      <c r="V104" s="650" t="s">
        <v>124</v>
      </c>
      <c r="W104" s="643" t="s">
        <v>495</v>
      </c>
      <c r="X104" s="615">
        <v>0</v>
      </c>
      <c r="Y104" s="615">
        <v>0</v>
      </c>
      <c r="Z104" s="615">
        <v>0</v>
      </c>
      <c r="AA104" s="615">
        <v>0</v>
      </c>
      <c r="AB104" s="615">
        <v>0</v>
      </c>
      <c r="AC104" s="615">
        <v>0</v>
      </c>
      <c r="AD104" s="615">
        <v>0</v>
      </c>
      <c r="AE104" s="615">
        <v>0</v>
      </c>
      <c r="AF104" s="615">
        <v>0</v>
      </c>
      <c r="AG104" s="615">
        <v>0</v>
      </c>
      <c r="AH104" s="615">
        <v>0</v>
      </c>
      <c r="AI104" s="615">
        <v>0</v>
      </c>
      <c r="AJ104" s="615">
        <v>0</v>
      </c>
      <c r="AK104" s="615">
        <v>0</v>
      </c>
      <c r="AL104" s="615">
        <v>0</v>
      </c>
      <c r="AM104" s="615">
        <v>0</v>
      </c>
      <c r="AN104" s="615">
        <v>0</v>
      </c>
      <c r="AO104" s="615">
        <v>0</v>
      </c>
      <c r="AP104" s="615">
        <v>0</v>
      </c>
      <c r="AQ104" s="615">
        <v>0</v>
      </c>
      <c r="AR104" s="615">
        <v>0</v>
      </c>
      <c r="AS104" s="615">
        <v>0</v>
      </c>
      <c r="AT104" s="615">
        <v>0</v>
      </c>
      <c r="AU104" s="615">
        <v>0</v>
      </c>
      <c r="AV104" s="615">
        <v>0</v>
      </c>
      <c r="AW104" s="615">
        <v>0</v>
      </c>
      <c r="AX104" s="615">
        <v>0</v>
      </c>
      <c r="AY104" s="615">
        <v>0</v>
      </c>
      <c r="AZ104" s="615">
        <v>0</v>
      </c>
      <c r="BA104" s="615">
        <v>0</v>
      </c>
      <c r="BB104" s="615">
        <v>0</v>
      </c>
      <c r="BC104" s="615">
        <v>0</v>
      </c>
      <c r="BD104" s="615">
        <v>0</v>
      </c>
      <c r="BE104" s="615">
        <v>0</v>
      </c>
      <c r="BF104" s="615">
        <v>0</v>
      </c>
      <c r="BG104" s="615">
        <v>0</v>
      </c>
      <c r="BH104" s="615">
        <v>0</v>
      </c>
      <c r="BI104" s="615">
        <v>0</v>
      </c>
      <c r="BJ104" s="615">
        <v>0</v>
      </c>
      <c r="BK104" s="615">
        <v>0</v>
      </c>
      <c r="BL104" s="615">
        <v>0</v>
      </c>
      <c r="BM104" s="615">
        <v>0</v>
      </c>
      <c r="BN104" s="615">
        <v>0</v>
      </c>
      <c r="BO104" s="615">
        <v>0</v>
      </c>
      <c r="BP104" s="615">
        <v>0</v>
      </c>
      <c r="BQ104" s="615">
        <v>0</v>
      </c>
      <c r="BR104" s="615">
        <v>0</v>
      </c>
      <c r="BS104" s="615">
        <v>0</v>
      </c>
      <c r="BT104" s="615">
        <v>0</v>
      </c>
      <c r="BU104" s="615">
        <v>0</v>
      </c>
      <c r="BV104" s="615">
        <v>0</v>
      </c>
      <c r="BW104" s="615">
        <v>0</v>
      </c>
      <c r="BX104" s="615">
        <v>0</v>
      </c>
      <c r="BY104" s="615">
        <v>0</v>
      </c>
      <c r="BZ104" s="615">
        <v>0</v>
      </c>
      <c r="CA104" s="615">
        <v>0</v>
      </c>
      <c r="CB104" s="615">
        <v>0</v>
      </c>
      <c r="CC104" s="615">
        <v>0</v>
      </c>
      <c r="CD104" s="615">
        <v>0</v>
      </c>
      <c r="CE104" s="629">
        <v>0</v>
      </c>
      <c r="CF104" s="629">
        <v>0</v>
      </c>
      <c r="CG104" s="629">
        <v>0</v>
      </c>
      <c r="CH104" s="629">
        <v>0</v>
      </c>
      <c r="CI104" s="629">
        <v>0</v>
      </c>
      <c r="CJ104" s="629">
        <v>0</v>
      </c>
      <c r="CK104" s="629">
        <v>0</v>
      </c>
      <c r="CL104" s="629">
        <v>0</v>
      </c>
      <c r="CM104" s="629">
        <v>0</v>
      </c>
      <c r="CN104" s="629">
        <v>0</v>
      </c>
      <c r="CO104" s="629">
        <v>0</v>
      </c>
      <c r="CP104" s="629">
        <v>0</v>
      </c>
      <c r="CQ104" s="629">
        <v>0</v>
      </c>
      <c r="CR104" s="629">
        <v>0</v>
      </c>
      <c r="CS104" s="629">
        <v>0</v>
      </c>
      <c r="CT104" s="629">
        <v>0</v>
      </c>
      <c r="CU104" s="629">
        <v>0</v>
      </c>
      <c r="CV104" s="629">
        <v>0</v>
      </c>
      <c r="CW104" s="629">
        <v>0</v>
      </c>
      <c r="CX104" s="629">
        <v>0</v>
      </c>
      <c r="CY104" s="630">
        <v>0</v>
      </c>
      <c r="CZ104" s="619">
        <v>0</v>
      </c>
      <c r="DA104" s="620">
        <v>0</v>
      </c>
      <c r="DB104" s="620">
        <v>0</v>
      </c>
      <c r="DC104" s="620">
        <v>0</v>
      </c>
      <c r="DD104" s="620">
        <v>0</v>
      </c>
      <c r="DE104" s="620">
        <v>0</v>
      </c>
      <c r="DF104" s="620">
        <v>0</v>
      </c>
      <c r="DG104" s="620">
        <v>0</v>
      </c>
      <c r="DH104" s="620">
        <v>0</v>
      </c>
      <c r="DI104" s="620">
        <v>0</v>
      </c>
      <c r="DJ104" s="620">
        <v>0</v>
      </c>
      <c r="DK104" s="620">
        <v>0</v>
      </c>
      <c r="DL104" s="620">
        <v>0</v>
      </c>
      <c r="DM104" s="620">
        <v>0</v>
      </c>
      <c r="DN104" s="620">
        <v>0</v>
      </c>
      <c r="DO104" s="620">
        <v>0</v>
      </c>
      <c r="DP104" s="620">
        <v>0</v>
      </c>
      <c r="DQ104" s="620">
        <v>0</v>
      </c>
      <c r="DR104" s="620">
        <v>0</v>
      </c>
      <c r="DS104" s="620">
        <v>0</v>
      </c>
      <c r="DT104" s="620">
        <v>0</v>
      </c>
      <c r="DU104" s="620">
        <v>0</v>
      </c>
      <c r="DV104" s="620">
        <v>0</v>
      </c>
      <c r="DW104" s="621">
        <v>0</v>
      </c>
    </row>
    <row r="105" spans="2:128" x14ac:dyDescent="0.2">
      <c r="B105" s="644"/>
      <c r="C105" s="645"/>
      <c r="D105" s="646"/>
      <c r="E105" s="646"/>
      <c r="F105" s="646"/>
      <c r="G105" s="646"/>
      <c r="H105" s="646"/>
      <c r="I105" s="647"/>
      <c r="J105" s="647"/>
      <c r="K105" s="647"/>
      <c r="L105" s="647"/>
      <c r="M105" s="647"/>
      <c r="N105" s="647"/>
      <c r="O105" s="647"/>
      <c r="P105" s="647"/>
      <c r="Q105" s="647"/>
      <c r="R105" s="648"/>
      <c r="S105" s="647"/>
      <c r="T105" s="647"/>
      <c r="U105" s="636" t="s">
        <v>500</v>
      </c>
      <c r="V105" s="637" t="s">
        <v>124</v>
      </c>
      <c r="W105" s="643" t="s">
        <v>495</v>
      </c>
      <c r="X105" s="615">
        <v>0.30980000000000002</v>
      </c>
      <c r="Y105" s="615">
        <v>0.4647</v>
      </c>
      <c r="Z105" s="615">
        <v>0.9294</v>
      </c>
      <c r="AA105" s="615">
        <v>1.0843000000000003</v>
      </c>
      <c r="AB105" s="615">
        <v>1.3940999999999999</v>
      </c>
      <c r="AC105" s="615">
        <v>1.5489999999999999</v>
      </c>
      <c r="AD105" s="615">
        <v>2.0137</v>
      </c>
      <c r="AE105" s="615">
        <v>3.0979999999999999</v>
      </c>
      <c r="AF105" s="615">
        <v>3.0979999999999999</v>
      </c>
      <c r="AG105" s="615">
        <v>1.5489999999999999</v>
      </c>
      <c r="AH105" s="615">
        <v>0</v>
      </c>
      <c r="AI105" s="615">
        <v>0</v>
      </c>
      <c r="AJ105" s="615">
        <v>0</v>
      </c>
      <c r="AK105" s="615">
        <v>0</v>
      </c>
      <c r="AL105" s="615">
        <v>0</v>
      </c>
      <c r="AM105" s="615">
        <v>0</v>
      </c>
      <c r="AN105" s="615">
        <v>0</v>
      </c>
      <c r="AO105" s="615">
        <v>0</v>
      </c>
      <c r="AP105" s="615">
        <v>0</v>
      </c>
      <c r="AQ105" s="615">
        <v>0</v>
      </c>
      <c r="AR105" s="615">
        <v>4.4786670407125577E-2</v>
      </c>
      <c r="AS105" s="615">
        <v>6.7180005610688362E-2</v>
      </c>
      <c r="AT105" s="615">
        <v>0.13436001122137672</v>
      </c>
      <c r="AU105" s="615">
        <v>0.15675334642493952</v>
      </c>
      <c r="AV105" s="615">
        <v>0.20154001683206507</v>
      </c>
      <c r="AW105" s="615">
        <v>0.22393335203562786</v>
      </c>
      <c r="AX105" s="615">
        <v>0.2911133576463163</v>
      </c>
      <c r="AY105" s="615">
        <v>0.44786670407125573</v>
      </c>
      <c r="AZ105" s="615">
        <v>0.44786670407125573</v>
      </c>
      <c r="BA105" s="615">
        <v>0.22393335203562786</v>
      </c>
      <c r="BB105" s="615">
        <v>0</v>
      </c>
      <c r="BC105" s="615">
        <v>0</v>
      </c>
      <c r="BD105" s="615">
        <v>0</v>
      </c>
      <c r="BE105" s="615">
        <v>0</v>
      </c>
      <c r="BF105" s="615">
        <v>0</v>
      </c>
      <c r="BG105" s="615">
        <v>0</v>
      </c>
      <c r="BH105" s="615">
        <v>0</v>
      </c>
      <c r="BI105" s="615">
        <v>0</v>
      </c>
      <c r="BJ105" s="615">
        <v>0</v>
      </c>
      <c r="BK105" s="615">
        <v>0</v>
      </c>
      <c r="BL105" s="615">
        <v>4.4786670407125577E-2</v>
      </c>
      <c r="BM105" s="615">
        <v>6.7180005610688362E-2</v>
      </c>
      <c r="BN105" s="615">
        <v>0.13436001122137672</v>
      </c>
      <c r="BO105" s="615">
        <v>0.15675334642493952</v>
      </c>
      <c r="BP105" s="615">
        <v>0.20154001683206507</v>
      </c>
      <c r="BQ105" s="615">
        <v>0.22393335203562786</v>
      </c>
      <c r="BR105" s="615">
        <v>0.2911133576463163</v>
      </c>
      <c r="BS105" s="615">
        <v>0.44786670407125573</v>
      </c>
      <c r="BT105" s="615">
        <v>0.44786670407125573</v>
      </c>
      <c r="BU105" s="615">
        <v>0.22393335203562786</v>
      </c>
      <c r="BV105" s="615">
        <v>0</v>
      </c>
      <c r="BW105" s="615">
        <v>0</v>
      </c>
      <c r="BX105" s="615">
        <v>0</v>
      </c>
      <c r="BY105" s="615">
        <v>0</v>
      </c>
      <c r="BZ105" s="615">
        <v>0</v>
      </c>
      <c r="CA105" s="615">
        <v>0</v>
      </c>
      <c r="CB105" s="615">
        <v>0</v>
      </c>
      <c r="CC105" s="615">
        <v>0</v>
      </c>
      <c r="CD105" s="615">
        <v>0</v>
      </c>
      <c r="CE105" s="629">
        <v>0</v>
      </c>
      <c r="CF105" s="629">
        <v>9.0036134235719045E-2</v>
      </c>
      <c r="CG105" s="629">
        <v>0.13505420135357857</v>
      </c>
      <c r="CH105" s="629">
        <v>0.27010840270715714</v>
      </c>
      <c r="CI105" s="629">
        <v>0.31512646982501663</v>
      </c>
      <c r="CJ105" s="629">
        <v>0.40516260406073568</v>
      </c>
      <c r="CK105" s="629">
        <v>0.45018067117859523</v>
      </c>
      <c r="CL105" s="629">
        <v>0.58523487253217377</v>
      </c>
      <c r="CM105" s="629">
        <v>0.90036134235719045</v>
      </c>
      <c r="CN105" s="629">
        <v>0.90036134235719045</v>
      </c>
      <c r="CO105" s="629">
        <v>0.45018067117859523</v>
      </c>
      <c r="CP105" s="629">
        <v>0</v>
      </c>
      <c r="CQ105" s="629">
        <v>0</v>
      </c>
      <c r="CR105" s="629">
        <v>0</v>
      </c>
      <c r="CS105" s="629">
        <v>0</v>
      </c>
      <c r="CT105" s="629">
        <v>0</v>
      </c>
      <c r="CU105" s="629">
        <v>0</v>
      </c>
      <c r="CV105" s="629">
        <v>0</v>
      </c>
      <c r="CW105" s="629">
        <v>0</v>
      </c>
      <c r="CX105" s="629">
        <v>0</v>
      </c>
      <c r="CY105" s="630">
        <v>0</v>
      </c>
      <c r="CZ105" s="619">
        <v>0</v>
      </c>
      <c r="DA105" s="620">
        <v>0</v>
      </c>
      <c r="DB105" s="620">
        <v>0</v>
      </c>
      <c r="DC105" s="620">
        <v>0</v>
      </c>
      <c r="DD105" s="620">
        <v>0</v>
      </c>
      <c r="DE105" s="620">
        <v>0</v>
      </c>
      <c r="DF105" s="620">
        <v>0</v>
      </c>
      <c r="DG105" s="620">
        <v>0</v>
      </c>
      <c r="DH105" s="620">
        <v>0</v>
      </c>
      <c r="DI105" s="620">
        <v>0</v>
      </c>
      <c r="DJ105" s="620">
        <v>0</v>
      </c>
      <c r="DK105" s="620">
        <v>0</v>
      </c>
      <c r="DL105" s="620">
        <v>0</v>
      </c>
      <c r="DM105" s="620">
        <v>0</v>
      </c>
      <c r="DN105" s="620">
        <v>0</v>
      </c>
      <c r="DO105" s="620">
        <v>0</v>
      </c>
      <c r="DP105" s="620">
        <v>0</v>
      </c>
      <c r="DQ105" s="620">
        <v>0</v>
      </c>
      <c r="DR105" s="620">
        <v>0</v>
      </c>
      <c r="DS105" s="620">
        <v>0</v>
      </c>
      <c r="DT105" s="620">
        <v>0</v>
      </c>
      <c r="DU105" s="620">
        <v>0</v>
      </c>
      <c r="DV105" s="620">
        <v>0</v>
      </c>
      <c r="DW105" s="621">
        <v>0</v>
      </c>
    </row>
    <row r="106" spans="2:128" x14ac:dyDescent="0.2">
      <c r="B106" s="651"/>
      <c r="C106" s="645"/>
      <c r="D106" s="646"/>
      <c r="E106" s="646"/>
      <c r="F106" s="646"/>
      <c r="G106" s="646"/>
      <c r="H106" s="646"/>
      <c r="I106" s="647"/>
      <c r="J106" s="647"/>
      <c r="K106" s="647"/>
      <c r="L106" s="647"/>
      <c r="M106" s="647"/>
      <c r="N106" s="647"/>
      <c r="O106" s="647"/>
      <c r="P106" s="647"/>
      <c r="Q106" s="647"/>
      <c r="R106" s="648"/>
      <c r="S106" s="647"/>
      <c r="T106" s="647"/>
      <c r="U106" s="636" t="s">
        <v>501</v>
      </c>
      <c r="V106" s="637" t="s">
        <v>124</v>
      </c>
      <c r="W106" s="643" t="s">
        <v>495</v>
      </c>
      <c r="X106" s="615">
        <v>0</v>
      </c>
      <c r="Y106" s="615">
        <v>0</v>
      </c>
      <c r="Z106" s="615">
        <v>0</v>
      </c>
      <c r="AA106" s="615">
        <v>0</v>
      </c>
      <c r="AB106" s="615">
        <v>0</v>
      </c>
      <c r="AC106" s="615">
        <v>0</v>
      </c>
      <c r="AD106" s="615">
        <v>0</v>
      </c>
      <c r="AE106" s="615">
        <v>0</v>
      </c>
      <c r="AF106" s="615">
        <v>0</v>
      </c>
      <c r="AG106" s="615">
        <v>0</v>
      </c>
      <c r="AH106" s="615">
        <v>14.99</v>
      </c>
      <c r="AI106" s="615">
        <v>14.99</v>
      </c>
      <c r="AJ106" s="615">
        <v>14.99</v>
      </c>
      <c r="AK106" s="615">
        <v>14.99</v>
      </c>
      <c r="AL106" s="615">
        <v>14.99</v>
      </c>
      <c r="AM106" s="615">
        <v>14.99</v>
      </c>
      <c r="AN106" s="615">
        <v>14.99</v>
      </c>
      <c r="AO106" s="615">
        <v>14.99</v>
      </c>
      <c r="AP106" s="615">
        <v>14.99</v>
      </c>
      <c r="AQ106" s="615">
        <v>14.99</v>
      </c>
      <c r="AR106" s="615">
        <v>14.99</v>
      </c>
      <c r="AS106" s="615">
        <v>14.99</v>
      </c>
      <c r="AT106" s="615">
        <v>14.99</v>
      </c>
      <c r="AU106" s="615">
        <v>14.99</v>
      </c>
      <c r="AV106" s="615">
        <v>14.99</v>
      </c>
      <c r="AW106" s="615">
        <v>14.99</v>
      </c>
      <c r="AX106" s="615">
        <v>14.99</v>
      </c>
      <c r="AY106" s="615">
        <v>14.99</v>
      </c>
      <c r="AZ106" s="615">
        <v>14.99</v>
      </c>
      <c r="BA106" s="615">
        <v>14.99</v>
      </c>
      <c r="BB106" s="615">
        <v>14.99</v>
      </c>
      <c r="BC106" s="615">
        <v>14.99</v>
      </c>
      <c r="BD106" s="615">
        <v>14.99</v>
      </c>
      <c r="BE106" s="615">
        <v>14.99</v>
      </c>
      <c r="BF106" s="615">
        <v>14.99</v>
      </c>
      <c r="BG106" s="615">
        <v>14.99</v>
      </c>
      <c r="BH106" s="615">
        <v>14.99</v>
      </c>
      <c r="BI106" s="615">
        <v>14.99</v>
      </c>
      <c r="BJ106" s="615">
        <v>14.99</v>
      </c>
      <c r="BK106" s="615">
        <v>14.99</v>
      </c>
      <c r="BL106" s="615">
        <v>14.99</v>
      </c>
      <c r="BM106" s="615">
        <v>14.99</v>
      </c>
      <c r="BN106" s="615">
        <v>14.99</v>
      </c>
      <c r="BO106" s="615">
        <v>14.99</v>
      </c>
      <c r="BP106" s="615">
        <v>14.99</v>
      </c>
      <c r="BQ106" s="615">
        <v>14.99</v>
      </c>
      <c r="BR106" s="615">
        <v>14.99</v>
      </c>
      <c r="BS106" s="615">
        <v>14.99</v>
      </c>
      <c r="BT106" s="615">
        <v>14.99</v>
      </c>
      <c r="BU106" s="615">
        <v>14.99</v>
      </c>
      <c r="BV106" s="615">
        <v>14.99</v>
      </c>
      <c r="BW106" s="615">
        <v>14.99</v>
      </c>
      <c r="BX106" s="615">
        <v>14.99</v>
      </c>
      <c r="BY106" s="615">
        <v>14.99</v>
      </c>
      <c r="BZ106" s="615">
        <v>14.99</v>
      </c>
      <c r="CA106" s="615">
        <v>14.99</v>
      </c>
      <c r="CB106" s="615">
        <v>14.99</v>
      </c>
      <c r="CC106" s="615">
        <v>14.99</v>
      </c>
      <c r="CD106" s="615">
        <v>14.99</v>
      </c>
      <c r="CE106" s="629">
        <v>14.99</v>
      </c>
      <c r="CF106" s="629">
        <v>14.99</v>
      </c>
      <c r="CG106" s="629">
        <v>14.99</v>
      </c>
      <c r="CH106" s="629">
        <v>14.99</v>
      </c>
      <c r="CI106" s="629">
        <v>14.99</v>
      </c>
      <c r="CJ106" s="629">
        <v>14.99</v>
      </c>
      <c r="CK106" s="629">
        <v>14.99</v>
      </c>
      <c r="CL106" s="629">
        <v>14.99</v>
      </c>
      <c r="CM106" s="629">
        <v>14.99</v>
      </c>
      <c r="CN106" s="629">
        <v>14.99</v>
      </c>
      <c r="CO106" s="629">
        <v>14.99</v>
      </c>
      <c r="CP106" s="629">
        <v>14.99</v>
      </c>
      <c r="CQ106" s="629">
        <v>14.99</v>
      </c>
      <c r="CR106" s="629">
        <v>14.99</v>
      </c>
      <c r="CS106" s="629">
        <v>14.99</v>
      </c>
      <c r="CT106" s="629">
        <v>14.99</v>
      </c>
      <c r="CU106" s="629">
        <v>14.99</v>
      </c>
      <c r="CV106" s="629">
        <v>14.99</v>
      </c>
      <c r="CW106" s="629">
        <v>14.99</v>
      </c>
      <c r="CX106" s="629">
        <v>14.99</v>
      </c>
      <c r="CY106" s="630">
        <v>14.99</v>
      </c>
      <c r="CZ106" s="619">
        <v>0</v>
      </c>
      <c r="DA106" s="620">
        <v>0</v>
      </c>
      <c r="DB106" s="620">
        <v>0</v>
      </c>
      <c r="DC106" s="620">
        <v>0</v>
      </c>
      <c r="DD106" s="620">
        <v>0</v>
      </c>
      <c r="DE106" s="620">
        <v>0</v>
      </c>
      <c r="DF106" s="620">
        <v>0</v>
      </c>
      <c r="DG106" s="620">
        <v>0</v>
      </c>
      <c r="DH106" s="620">
        <v>0</v>
      </c>
      <c r="DI106" s="620">
        <v>0</v>
      </c>
      <c r="DJ106" s="620">
        <v>0</v>
      </c>
      <c r="DK106" s="620">
        <v>0</v>
      </c>
      <c r="DL106" s="620">
        <v>0</v>
      </c>
      <c r="DM106" s="620">
        <v>0</v>
      </c>
      <c r="DN106" s="620">
        <v>0</v>
      </c>
      <c r="DO106" s="620">
        <v>0</v>
      </c>
      <c r="DP106" s="620">
        <v>0</v>
      </c>
      <c r="DQ106" s="620">
        <v>0</v>
      </c>
      <c r="DR106" s="620">
        <v>0</v>
      </c>
      <c r="DS106" s="620">
        <v>0</v>
      </c>
      <c r="DT106" s="620">
        <v>0</v>
      </c>
      <c r="DU106" s="620">
        <v>0</v>
      </c>
      <c r="DV106" s="620">
        <v>0</v>
      </c>
      <c r="DW106" s="621">
        <v>0</v>
      </c>
    </row>
    <row r="107" spans="2:128" x14ac:dyDescent="0.2">
      <c r="B107" s="651"/>
      <c r="C107" s="645"/>
      <c r="D107" s="646"/>
      <c r="E107" s="646"/>
      <c r="F107" s="646"/>
      <c r="G107" s="646"/>
      <c r="H107" s="646"/>
      <c r="I107" s="647"/>
      <c r="J107" s="647"/>
      <c r="K107" s="647"/>
      <c r="L107" s="647"/>
      <c r="M107" s="647"/>
      <c r="N107" s="647"/>
      <c r="O107" s="647"/>
      <c r="P107" s="647"/>
      <c r="Q107" s="647"/>
      <c r="R107" s="648"/>
      <c r="S107" s="647"/>
      <c r="T107" s="647"/>
      <c r="U107" s="636" t="s">
        <v>502</v>
      </c>
      <c r="V107" s="637" t="s">
        <v>124</v>
      </c>
      <c r="W107" s="643" t="s">
        <v>495</v>
      </c>
      <c r="X107" s="615">
        <v>16.178568000000002</v>
      </c>
      <c r="Y107" s="615">
        <v>24.267851999999998</v>
      </c>
      <c r="Z107" s="615">
        <v>48.535703999999996</v>
      </c>
      <c r="AA107" s="615">
        <v>56.624988000000002</v>
      </c>
      <c r="AB107" s="615">
        <v>72.803556</v>
      </c>
      <c r="AC107" s="615">
        <v>80.892840000000007</v>
      </c>
      <c r="AD107" s="615">
        <v>105.16069200000001</v>
      </c>
      <c r="AE107" s="615">
        <v>161.78568000000001</v>
      </c>
      <c r="AF107" s="615">
        <v>161.78568000000001</v>
      </c>
      <c r="AG107" s="615">
        <v>80.892840000000007</v>
      </c>
      <c r="AH107" s="615">
        <v>0</v>
      </c>
      <c r="AI107" s="615">
        <v>0</v>
      </c>
      <c r="AJ107" s="615">
        <v>0</v>
      </c>
      <c r="AK107" s="615">
        <v>0</v>
      </c>
      <c r="AL107" s="615">
        <v>0</v>
      </c>
      <c r="AM107" s="615">
        <v>0</v>
      </c>
      <c r="AN107" s="615">
        <v>0</v>
      </c>
      <c r="AO107" s="615">
        <v>0</v>
      </c>
      <c r="AP107" s="615">
        <v>0</v>
      </c>
      <c r="AQ107" s="615">
        <v>0</v>
      </c>
      <c r="AR107" s="615">
        <v>2.3388773165760774</v>
      </c>
      <c r="AS107" s="615">
        <v>3.5083159748641166</v>
      </c>
      <c r="AT107" s="615">
        <v>7.0166319497282332</v>
      </c>
      <c r="AU107" s="615">
        <v>8.1860706080162711</v>
      </c>
      <c r="AV107" s="615">
        <v>10.524947924592349</v>
      </c>
      <c r="AW107" s="615">
        <v>11.694386582880389</v>
      </c>
      <c r="AX107" s="615">
        <v>15.202702557744505</v>
      </c>
      <c r="AY107" s="615">
        <v>23.388773165760778</v>
      </c>
      <c r="AZ107" s="615">
        <v>23.388773165760778</v>
      </c>
      <c r="BA107" s="615">
        <v>11.694386582880389</v>
      </c>
      <c r="BB107" s="615">
        <v>0</v>
      </c>
      <c r="BC107" s="615">
        <v>0</v>
      </c>
      <c r="BD107" s="615">
        <v>0</v>
      </c>
      <c r="BE107" s="615">
        <v>0</v>
      </c>
      <c r="BF107" s="615">
        <v>0</v>
      </c>
      <c r="BG107" s="615">
        <v>0</v>
      </c>
      <c r="BH107" s="615">
        <v>0</v>
      </c>
      <c r="BI107" s="615">
        <v>0</v>
      </c>
      <c r="BJ107" s="615">
        <v>0</v>
      </c>
      <c r="BK107" s="615">
        <v>0</v>
      </c>
      <c r="BL107" s="615">
        <v>2.3388773165760774</v>
      </c>
      <c r="BM107" s="615">
        <v>3.5083159748641166</v>
      </c>
      <c r="BN107" s="615">
        <v>7.0166319497282332</v>
      </c>
      <c r="BO107" s="615">
        <v>8.1860706080162711</v>
      </c>
      <c r="BP107" s="615">
        <v>10.524947924592349</v>
      </c>
      <c r="BQ107" s="615">
        <v>11.694386582880389</v>
      </c>
      <c r="BR107" s="615">
        <v>15.202702557744505</v>
      </c>
      <c r="BS107" s="615">
        <v>23.388773165760778</v>
      </c>
      <c r="BT107" s="615">
        <v>23.388773165760778</v>
      </c>
      <c r="BU107" s="615">
        <v>11.694386582880389</v>
      </c>
      <c r="BV107" s="615">
        <v>0</v>
      </c>
      <c r="BW107" s="615">
        <v>0</v>
      </c>
      <c r="BX107" s="615">
        <v>0</v>
      </c>
      <c r="BY107" s="615">
        <v>0</v>
      </c>
      <c r="BZ107" s="615">
        <v>0</v>
      </c>
      <c r="CA107" s="615">
        <v>0</v>
      </c>
      <c r="CB107" s="615">
        <v>0</v>
      </c>
      <c r="CC107" s="615">
        <v>0</v>
      </c>
      <c r="CD107" s="615">
        <v>0</v>
      </c>
      <c r="CE107" s="629">
        <v>0</v>
      </c>
      <c r="CF107" s="629">
        <v>4.7019229186239793</v>
      </c>
      <c r="CG107" s="629">
        <v>7.0528843779359685</v>
      </c>
      <c r="CH107" s="629">
        <v>14.105768755871937</v>
      </c>
      <c r="CI107" s="629">
        <v>16.456730215183924</v>
      </c>
      <c r="CJ107" s="629">
        <v>21.158653133807903</v>
      </c>
      <c r="CK107" s="629">
        <v>23.509614593119895</v>
      </c>
      <c r="CL107" s="629">
        <v>30.562498971055859</v>
      </c>
      <c r="CM107" s="629">
        <v>47.019229186239791</v>
      </c>
      <c r="CN107" s="629">
        <v>47.019229186239791</v>
      </c>
      <c r="CO107" s="629">
        <v>23.509614593119895</v>
      </c>
      <c r="CP107" s="629">
        <v>0</v>
      </c>
      <c r="CQ107" s="629">
        <v>0</v>
      </c>
      <c r="CR107" s="629">
        <v>0</v>
      </c>
      <c r="CS107" s="629">
        <v>0</v>
      </c>
      <c r="CT107" s="629">
        <v>0</v>
      </c>
      <c r="CU107" s="629">
        <v>0</v>
      </c>
      <c r="CV107" s="629">
        <v>0</v>
      </c>
      <c r="CW107" s="629">
        <v>0</v>
      </c>
      <c r="CX107" s="629">
        <v>0</v>
      </c>
      <c r="CY107" s="630">
        <v>0</v>
      </c>
      <c r="CZ107" s="619">
        <v>0</v>
      </c>
      <c r="DA107" s="620">
        <v>0</v>
      </c>
      <c r="DB107" s="620">
        <v>0</v>
      </c>
      <c r="DC107" s="620">
        <v>0</v>
      </c>
      <c r="DD107" s="620">
        <v>0</v>
      </c>
      <c r="DE107" s="620">
        <v>0</v>
      </c>
      <c r="DF107" s="620">
        <v>0</v>
      </c>
      <c r="DG107" s="620">
        <v>0</v>
      </c>
      <c r="DH107" s="620">
        <v>0</v>
      </c>
      <c r="DI107" s="620">
        <v>0</v>
      </c>
      <c r="DJ107" s="620">
        <v>0</v>
      </c>
      <c r="DK107" s="620">
        <v>0</v>
      </c>
      <c r="DL107" s="620">
        <v>0</v>
      </c>
      <c r="DM107" s="620">
        <v>0</v>
      </c>
      <c r="DN107" s="620">
        <v>0</v>
      </c>
      <c r="DO107" s="620">
        <v>0</v>
      </c>
      <c r="DP107" s="620">
        <v>0</v>
      </c>
      <c r="DQ107" s="620">
        <v>0</v>
      </c>
      <c r="DR107" s="620">
        <v>0</v>
      </c>
      <c r="DS107" s="620">
        <v>0</v>
      </c>
      <c r="DT107" s="620">
        <v>0</v>
      </c>
      <c r="DU107" s="620">
        <v>0</v>
      </c>
      <c r="DV107" s="620">
        <v>0</v>
      </c>
      <c r="DW107" s="621">
        <v>0</v>
      </c>
    </row>
    <row r="108" spans="2:128" x14ac:dyDescent="0.2">
      <c r="B108" s="651"/>
      <c r="C108" s="645"/>
      <c r="D108" s="646"/>
      <c r="E108" s="646"/>
      <c r="F108" s="646"/>
      <c r="G108" s="646"/>
      <c r="H108" s="646"/>
      <c r="I108" s="647"/>
      <c r="J108" s="647"/>
      <c r="K108" s="647"/>
      <c r="L108" s="647"/>
      <c r="M108" s="647"/>
      <c r="N108" s="647"/>
      <c r="O108" s="647"/>
      <c r="P108" s="647"/>
      <c r="Q108" s="647"/>
      <c r="R108" s="648"/>
      <c r="S108" s="647"/>
      <c r="T108" s="647"/>
      <c r="U108" s="636" t="s">
        <v>503</v>
      </c>
      <c r="V108" s="637" t="s">
        <v>124</v>
      </c>
      <c r="W108" s="643" t="s">
        <v>495</v>
      </c>
      <c r="X108" s="615">
        <v>0</v>
      </c>
      <c r="Y108" s="615">
        <v>0</v>
      </c>
      <c r="Z108" s="615">
        <v>0</v>
      </c>
      <c r="AA108" s="615">
        <v>0</v>
      </c>
      <c r="AB108" s="615">
        <v>0</v>
      </c>
      <c r="AC108" s="615">
        <v>0</v>
      </c>
      <c r="AD108" s="615">
        <v>0</v>
      </c>
      <c r="AE108" s="615">
        <v>0</v>
      </c>
      <c r="AF108" s="615">
        <v>0</v>
      </c>
      <c r="AG108" s="615">
        <v>0</v>
      </c>
      <c r="AH108" s="615">
        <v>40.004956440937427</v>
      </c>
      <c r="AI108" s="615">
        <v>37.631453824343716</v>
      </c>
      <c r="AJ108" s="615">
        <v>35.257951207750004</v>
      </c>
      <c r="AK108" s="615">
        <v>32.8844485911563</v>
      </c>
      <c r="AL108" s="615">
        <v>30.510945974562588</v>
      </c>
      <c r="AM108" s="615">
        <v>28.137443357968873</v>
      </c>
      <c r="AN108" s="615">
        <v>25.763940741375162</v>
      </c>
      <c r="AO108" s="615">
        <v>23.390438124781451</v>
      </c>
      <c r="AP108" s="615">
        <v>21.016935508187743</v>
      </c>
      <c r="AQ108" s="615">
        <v>18.643432891594031</v>
      </c>
      <c r="AR108" s="615">
        <v>16.269930275000323</v>
      </c>
      <c r="AS108" s="615">
        <v>13.896427658406616</v>
      </c>
      <c r="AT108" s="615">
        <v>11.522925041812904</v>
      </c>
      <c r="AU108" s="615">
        <v>9.1494224252191962</v>
      </c>
      <c r="AV108" s="615">
        <v>6.7759198086254866</v>
      </c>
      <c r="AW108" s="615">
        <v>6.7759198086254866</v>
      </c>
      <c r="AX108" s="615">
        <v>6.7759198086254866</v>
      </c>
      <c r="AY108" s="615">
        <v>6.7759198086254866</v>
      </c>
      <c r="AZ108" s="615">
        <v>6.7759198086254866</v>
      </c>
      <c r="BA108" s="615">
        <v>6.7759198086254866</v>
      </c>
      <c r="BB108" s="615">
        <v>6.7759198086254866</v>
      </c>
      <c r="BC108" s="615">
        <v>6.7759198086254866</v>
      </c>
      <c r="BD108" s="615">
        <v>6.7759198086254866</v>
      </c>
      <c r="BE108" s="615">
        <v>6.7759198086254866</v>
      </c>
      <c r="BF108" s="615">
        <v>6.7759198086254866</v>
      </c>
      <c r="BG108" s="615">
        <v>6.7759198086254866</v>
      </c>
      <c r="BH108" s="615">
        <v>6.7759198086254866</v>
      </c>
      <c r="BI108" s="615">
        <v>6.7759198086254866</v>
      </c>
      <c r="BJ108" s="615">
        <v>6.7759198086254866</v>
      </c>
      <c r="BK108" s="615">
        <v>6.7759198086254866</v>
      </c>
      <c r="BL108" s="615">
        <v>6.7759198086254866</v>
      </c>
      <c r="BM108" s="615">
        <v>6.7759198086254866</v>
      </c>
      <c r="BN108" s="615">
        <v>6.7759198086254866</v>
      </c>
      <c r="BO108" s="615">
        <v>6.7759198086254866</v>
      </c>
      <c r="BP108" s="615">
        <v>6.7759198086254866</v>
      </c>
      <c r="BQ108" s="615">
        <v>6.7759198086254866</v>
      </c>
      <c r="BR108" s="615">
        <v>6.7759198086254866</v>
      </c>
      <c r="BS108" s="615">
        <v>6.7759198086254866</v>
      </c>
      <c r="BT108" s="615">
        <v>6.7759198086254866</v>
      </c>
      <c r="BU108" s="615">
        <v>6.7759198086254866</v>
      </c>
      <c r="BV108" s="615">
        <v>6.7759198086254866</v>
      </c>
      <c r="BW108" s="615">
        <v>6.7759198086254866</v>
      </c>
      <c r="BX108" s="615">
        <v>6.7759198086254866</v>
      </c>
      <c r="BY108" s="615">
        <v>6.7759198086254866</v>
      </c>
      <c r="BZ108" s="615">
        <v>6.7759198086254866</v>
      </c>
      <c r="CA108" s="615">
        <v>6.7759198086254866</v>
      </c>
      <c r="CB108" s="615">
        <v>6.7759198086254866</v>
      </c>
      <c r="CC108" s="615">
        <v>6.7759198086254866</v>
      </c>
      <c r="CD108" s="615">
        <v>6.7759198086254866</v>
      </c>
      <c r="CE108" s="629">
        <v>6.7759198086254866</v>
      </c>
      <c r="CF108" s="629">
        <v>6.7759198086254866</v>
      </c>
      <c r="CG108" s="629">
        <v>6.7759198086254866</v>
      </c>
      <c r="CH108" s="629">
        <v>6.7759198086254866</v>
      </c>
      <c r="CI108" s="629">
        <v>6.7759198086254866</v>
      </c>
      <c r="CJ108" s="629">
        <v>6.7759198086254866</v>
      </c>
      <c r="CK108" s="629">
        <v>6.7759198086254866</v>
      </c>
      <c r="CL108" s="629">
        <v>6.7759198086254866</v>
      </c>
      <c r="CM108" s="629">
        <v>6.7759198086254866</v>
      </c>
      <c r="CN108" s="629">
        <v>6.7759198086254866</v>
      </c>
      <c r="CO108" s="629">
        <v>6.7759198086254866</v>
      </c>
      <c r="CP108" s="629">
        <v>6.7759198086254866</v>
      </c>
      <c r="CQ108" s="629">
        <v>6.7759198086254866</v>
      </c>
      <c r="CR108" s="629">
        <v>6.7759198086254866</v>
      </c>
      <c r="CS108" s="629">
        <v>6.7759198086254866</v>
      </c>
      <c r="CT108" s="629">
        <v>6.7759198086254866</v>
      </c>
      <c r="CU108" s="629">
        <v>6.7759198086254866</v>
      </c>
      <c r="CV108" s="629">
        <v>6.7759198086254866</v>
      </c>
      <c r="CW108" s="629">
        <v>6.7759198086254866</v>
      </c>
      <c r="CX108" s="629">
        <v>6.7759198086254866</v>
      </c>
      <c r="CY108" s="630">
        <v>6.7759198086254866</v>
      </c>
      <c r="CZ108" s="619">
        <v>0</v>
      </c>
      <c r="DA108" s="620">
        <v>0</v>
      </c>
      <c r="DB108" s="620">
        <v>0</v>
      </c>
      <c r="DC108" s="620">
        <v>0</v>
      </c>
      <c r="DD108" s="620">
        <v>0</v>
      </c>
      <c r="DE108" s="620">
        <v>0</v>
      </c>
      <c r="DF108" s="620">
        <v>0</v>
      </c>
      <c r="DG108" s="620">
        <v>0</v>
      </c>
      <c r="DH108" s="620">
        <v>0</v>
      </c>
      <c r="DI108" s="620">
        <v>0</v>
      </c>
      <c r="DJ108" s="620">
        <v>0</v>
      </c>
      <c r="DK108" s="620">
        <v>0</v>
      </c>
      <c r="DL108" s="620">
        <v>0</v>
      </c>
      <c r="DM108" s="620">
        <v>0</v>
      </c>
      <c r="DN108" s="620">
        <v>0</v>
      </c>
      <c r="DO108" s="620">
        <v>0</v>
      </c>
      <c r="DP108" s="620">
        <v>0</v>
      </c>
      <c r="DQ108" s="620">
        <v>0</v>
      </c>
      <c r="DR108" s="620">
        <v>0</v>
      </c>
      <c r="DS108" s="620">
        <v>0</v>
      </c>
      <c r="DT108" s="620">
        <v>0</v>
      </c>
      <c r="DU108" s="620">
        <v>0</v>
      </c>
      <c r="DV108" s="620">
        <v>0</v>
      </c>
      <c r="DW108" s="621">
        <v>0</v>
      </c>
    </row>
    <row r="109" spans="2:128" x14ac:dyDescent="0.2">
      <c r="B109" s="651"/>
      <c r="C109" s="645"/>
      <c r="D109" s="646"/>
      <c r="E109" s="646"/>
      <c r="F109" s="646"/>
      <c r="G109" s="646"/>
      <c r="H109" s="646"/>
      <c r="I109" s="647"/>
      <c r="J109" s="647"/>
      <c r="K109" s="647"/>
      <c r="L109" s="647"/>
      <c r="M109" s="647"/>
      <c r="N109" s="647"/>
      <c r="O109" s="647"/>
      <c r="P109" s="647"/>
      <c r="Q109" s="647"/>
      <c r="R109" s="648"/>
      <c r="S109" s="647"/>
      <c r="T109" s="647"/>
      <c r="U109" s="652" t="s">
        <v>504</v>
      </c>
      <c r="V109" s="637" t="s">
        <v>124</v>
      </c>
      <c r="W109" s="643" t="s">
        <v>495</v>
      </c>
      <c r="X109" s="615">
        <v>0</v>
      </c>
      <c r="Y109" s="615">
        <v>0</v>
      </c>
      <c r="Z109" s="615">
        <v>0</v>
      </c>
      <c r="AA109" s="615">
        <v>0</v>
      </c>
      <c r="AB109" s="615">
        <v>0</v>
      </c>
      <c r="AC109" s="615">
        <v>0</v>
      </c>
      <c r="AD109" s="615">
        <v>0</v>
      </c>
      <c r="AE109" s="615">
        <v>0</v>
      </c>
      <c r="AF109" s="615">
        <v>0</v>
      </c>
      <c r="AG109" s="615">
        <v>0</v>
      </c>
      <c r="AH109" s="615">
        <v>0</v>
      </c>
      <c r="AI109" s="615">
        <v>0</v>
      </c>
      <c r="AJ109" s="615">
        <v>0</v>
      </c>
      <c r="AK109" s="615">
        <v>0</v>
      </c>
      <c r="AL109" s="615">
        <v>0</v>
      </c>
      <c r="AM109" s="615">
        <v>0</v>
      </c>
      <c r="AN109" s="615">
        <v>0</v>
      </c>
      <c r="AO109" s="615">
        <v>0</v>
      </c>
      <c r="AP109" s="615">
        <v>0</v>
      </c>
      <c r="AQ109" s="615">
        <v>0</v>
      </c>
      <c r="AR109" s="615">
        <v>0</v>
      </c>
      <c r="AS109" s="615">
        <v>0</v>
      </c>
      <c r="AT109" s="615">
        <v>0</v>
      </c>
      <c r="AU109" s="615">
        <v>0</v>
      </c>
      <c r="AV109" s="615">
        <v>0</v>
      </c>
      <c r="AW109" s="615">
        <v>0</v>
      </c>
      <c r="AX109" s="615">
        <v>0</v>
      </c>
      <c r="AY109" s="615">
        <v>0</v>
      </c>
      <c r="AZ109" s="615">
        <v>0</v>
      </c>
      <c r="BA109" s="615">
        <v>0</v>
      </c>
      <c r="BB109" s="615">
        <v>0</v>
      </c>
      <c r="BC109" s="615">
        <v>0</v>
      </c>
      <c r="BD109" s="615">
        <v>0</v>
      </c>
      <c r="BE109" s="615">
        <v>0</v>
      </c>
      <c r="BF109" s="615">
        <v>0</v>
      </c>
      <c r="BG109" s="615">
        <v>0</v>
      </c>
      <c r="BH109" s="615">
        <v>0</v>
      </c>
      <c r="BI109" s="615">
        <v>0</v>
      </c>
      <c r="BJ109" s="615">
        <v>0</v>
      </c>
      <c r="BK109" s="615">
        <v>0</v>
      </c>
      <c r="BL109" s="615">
        <v>0</v>
      </c>
      <c r="BM109" s="615">
        <v>0</v>
      </c>
      <c r="BN109" s="615">
        <v>0</v>
      </c>
      <c r="BO109" s="615">
        <v>0</v>
      </c>
      <c r="BP109" s="615">
        <v>0</v>
      </c>
      <c r="BQ109" s="615">
        <v>0</v>
      </c>
      <c r="BR109" s="615">
        <v>0</v>
      </c>
      <c r="BS109" s="615">
        <v>0</v>
      </c>
      <c r="BT109" s="615">
        <v>0</v>
      </c>
      <c r="BU109" s="615">
        <v>0</v>
      </c>
      <c r="BV109" s="615">
        <v>0</v>
      </c>
      <c r="BW109" s="615">
        <v>0</v>
      </c>
      <c r="BX109" s="615">
        <v>0</v>
      </c>
      <c r="BY109" s="615">
        <v>0</v>
      </c>
      <c r="BZ109" s="615">
        <v>0</v>
      </c>
      <c r="CA109" s="615">
        <v>0</v>
      </c>
      <c r="CB109" s="615">
        <v>0</v>
      </c>
      <c r="CC109" s="615">
        <v>0</v>
      </c>
      <c r="CD109" s="615">
        <v>0</v>
      </c>
      <c r="CE109" s="615">
        <v>0</v>
      </c>
      <c r="CF109" s="615">
        <v>0</v>
      </c>
      <c r="CG109" s="615">
        <v>0</v>
      </c>
      <c r="CH109" s="615">
        <v>0</v>
      </c>
      <c r="CI109" s="615">
        <v>0</v>
      </c>
      <c r="CJ109" s="615">
        <v>0</v>
      </c>
      <c r="CK109" s="615">
        <v>0</v>
      </c>
      <c r="CL109" s="615">
        <v>0</v>
      </c>
      <c r="CM109" s="615">
        <v>0</v>
      </c>
      <c r="CN109" s="615">
        <v>0</v>
      </c>
      <c r="CO109" s="615">
        <v>0</v>
      </c>
      <c r="CP109" s="615">
        <v>0</v>
      </c>
      <c r="CQ109" s="615">
        <v>0</v>
      </c>
      <c r="CR109" s="615">
        <v>0</v>
      </c>
      <c r="CS109" s="615">
        <v>0</v>
      </c>
      <c r="CT109" s="615">
        <v>0</v>
      </c>
      <c r="CU109" s="615">
        <v>0</v>
      </c>
      <c r="CV109" s="615">
        <v>0</v>
      </c>
      <c r="CW109" s="615">
        <v>0</v>
      </c>
      <c r="CX109" s="615">
        <v>0</v>
      </c>
      <c r="CY109" s="615">
        <v>0</v>
      </c>
      <c r="CZ109" s="619">
        <v>0</v>
      </c>
      <c r="DA109" s="620">
        <v>0</v>
      </c>
      <c r="DB109" s="620">
        <v>0</v>
      </c>
      <c r="DC109" s="620">
        <v>0</v>
      </c>
      <c r="DD109" s="620">
        <v>0</v>
      </c>
      <c r="DE109" s="620">
        <v>0</v>
      </c>
      <c r="DF109" s="620">
        <v>0</v>
      </c>
      <c r="DG109" s="620">
        <v>0</v>
      </c>
      <c r="DH109" s="620">
        <v>0</v>
      </c>
      <c r="DI109" s="620">
        <v>0</v>
      </c>
      <c r="DJ109" s="620">
        <v>0</v>
      </c>
      <c r="DK109" s="620">
        <v>0</v>
      </c>
      <c r="DL109" s="620">
        <v>0</v>
      </c>
      <c r="DM109" s="620">
        <v>0</v>
      </c>
      <c r="DN109" s="620">
        <v>0</v>
      </c>
      <c r="DO109" s="620">
        <v>0</v>
      </c>
      <c r="DP109" s="620">
        <v>0</v>
      </c>
      <c r="DQ109" s="620">
        <v>0</v>
      </c>
      <c r="DR109" s="620">
        <v>0</v>
      </c>
      <c r="DS109" s="620">
        <v>0</v>
      </c>
      <c r="DT109" s="620">
        <v>0</v>
      </c>
      <c r="DU109" s="620">
        <v>0</v>
      </c>
      <c r="DV109" s="620">
        <v>0</v>
      </c>
      <c r="DW109" s="621">
        <v>0</v>
      </c>
    </row>
    <row r="110" spans="2:128" ht="15.75" thickBot="1" x14ac:dyDescent="0.25">
      <c r="B110" s="653"/>
      <c r="C110" s="654"/>
      <c r="D110" s="655"/>
      <c r="E110" s="655"/>
      <c r="F110" s="655"/>
      <c r="G110" s="655"/>
      <c r="H110" s="655"/>
      <c r="I110" s="656"/>
      <c r="J110" s="656"/>
      <c r="K110" s="656"/>
      <c r="L110" s="656"/>
      <c r="M110" s="656"/>
      <c r="N110" s="656"/>
      <c r="O110" s="656"/>
      <c r="P110" s="656"/>
      <c r="Q110" s="656"/>
      <c r="R110" s="657"/>
      <c r="S110" s="656"/>
      <c r="T110" s="656"/>
      <c r="U110" s="658" t="s">
        <v>127</v>
      </c>
      <c r="V110" s="659" t="s">
        <v>505</v>
      </c>
      <c r="W110" s="660" t="s">
        <v>495</v>
      </c>
      <c r="X110" s="661">
        <f>SUM(X99:X109)</f>
        <v>2868.1883679999996</v>
      </c>
      <c r="Y110" s="661">
        <f t="shared" ref="Y110:CJ110" si="29">SUM(Y99:Y109)</f>
        <v>4302.2825520000006</v>
      </c>
      <c r="Z110" s="661">
        <f t="shared" si="29"/>
        <v>8604.5651040000012</v>
      </c>
      <c r="AA110" s="661">
        <f t="shared" si="29"/>
        <v>10038.659288000003</v>
      </c>
      <c r="AB110" s="661">
        <f t="shared" si="29"/>
        <v>12906.847656</v>
      </c>
      <c r="AC110" s="661">
        <f t="shared" si="29"/>
        <v>14340.941840000001</v>
      </c>
      <c r="AD110" s="661">
        <f t="shared" si="29"/>
        <v>18643.224392</v>
      </c>
      <c r="AE110" s="661">
        <f t="shared" si="29"/>
        <v>28681.883680000003</v>
      </c>
      <c r="AF110" s="661">
        <f t="shared" si="29"/>
        <v>28681.883680000003</v>
      </c>
      <c r="AG110" s="661">
        <f t="shared" si="29"/>
        <v>14340.941840000001</v>
      </c>
      <c r="AH110" s="661">
        <f t="shared" si="29"/>
        <v>1443.6949564409374</v>
      </c>
      <c r="AI110" s="661">
        <f t="shared" si="29"/>
        <v>1441.3214538243437</v>
      </c>
      <c r="AJ110" s="661">
        <f t="shared" si="29"/>
        <v>1438.9479512077501</v>
      </c>
      <c r="AK110" s="661">
        <f t="shared" si="29"/>
        <v>1436.5744485911564</v>
      </c>
      <c r="AL110" s="661">
        <f t="shared" si="29"/>
        <v>1434.2009459745627</v>
      </c>
      <c r="AM110" s="661">
        <f t="shared" si="29"/>
        <v>1431.8274433579688</v>
      </c>
      <c r="AN110" s="661">
        <f t="shared" si="29"/>
        <v>1429.4539407413752</v>
      </c>
      <c r="AO110" s="661">
        <f t="shared" si="29"/>
        <v>1427.0804381247815</v>
      </c>
      <c r="AP110" s="661">
        <f t="shared" si="29"/>
        <v>1424.7069355081878</v>
      </c>
      <c r="AQ110" s="661">
        <f t="shared" si="29"/>
        <v>1422.3334328915942</v>
      </c>
      <c r="AR110" s="661">
        <f t="shared" si="29"/>
        <v>1834.6035942619837</v>
      </c>
      <c r="AS110" s="661">
        <f t="shared" si="29"/>
        <v>2039.5519236388814</v>
      </c>
      <c r="AT110" s="661">
        <f t="shared" si="29"/>
        <v>2659.1439170027625</v>
      </c>
      <c r="AU110" s="661">
        <f t="shared" si="29"/>
        <v>2864.0922463796601</v>
      </c>
      <c r="AV110" s="661">
        <f t="shared" si="29"/>
        <v>3276.3624077500494</v>
      </c>
      <c r="AW110" s="661">
        <f t="shared" si="29"/>
        <v>3483.6842397435412</v>
      </c>
      <c r="AX110" s="661">
        <f t="shared" si="29"/>
        <v>4105.649735724016</v>
      </c>
      <c r="AY110" s="661">
        <f t="shared" si="29"/>
        <v>5556.9025596784568</v>
      </c>
      <c r="AZ110" s="661">
        <f t="shared" si="29"/>
        <v>5556.9025596784568</v>
      </c>
      <c r="BA110" s="661">
        <f t="shared" si="29"/>
        <v>3483.6842397435412</v>
      </c>
      <c r="BB110" s="661">
        <f t="shared" si="29"/>
        <v>1410.4659198086256</v>
      </c>
      <c r="BC110" s="661">
        <f t="shared" si="29"/>
        <v>1410.4659198086256</v>
      </c>
      <c r="BD110" s="661">
        <f t="shared" si="29"/>
        <v>1410.4659198086256</v>
      </c>
      <c r="BE110" s="661">
        <f t="shared" si="29"/>
        <v>1410.4659198086256</v>
      </c>
      <c r="BF110" s="661">
        <f t="shared" si="29"/>
        <v>1410.4659198086256</v>
      </c>
      <c r="BG110" s="661">
        <f t="shared" si="29"/>
        <v>1410.4659198086256</v>
      </c>
      <c r="BH110" s="661">
        <f t="shared" si="29"/>
        <v>1410.4659198086256</v>
      </c>
      <c r="BI110" s="661">
        <f t="shared" si="29"/>
        <v>1410.4659198086256</v>
      </c>
      <c r="BJ110" s="661">
        <f t="shared" si="29"/>
        <v>1410.4659198086256</v>
      </c>
      <c r="BK110" s="661">
        <f t="shared" si="29"/>
        <v>1410.4659198086256</v>
      </c>
      <c r="BL110" s="661">
        <f t="shared" si="29"/>
        <v>1825.1095837956088</v>
      </c>
      <c r="BM110" s="661">
        <f t="shared" si="29"/>
        <v>2032.4314157891004</v>
      </c>
      <c r="BN110" s="661">
        <f t="shared" si="29"/>
        <v>2654.3969117695751</v>
      </c>
      <c r="BO110" s="661">
        <f t="shared" si="29"/>
        <v>2861.7187437630664</v>
      </c>
      <c r="BP110" s="661">
        <f t="shared" si="29"/>
        <v>3276.3624077500494</v>
      </c>
      <c r="BQ110" s="661">
        <f t="shared" si="29"/>
        <v>3483.6842397435412</v>
      </c>
      <c r="BR110" s="661">
        <f t="shared" si="29"/>
        <v>4105.649735724016</v>
      </c>
      <c r="BS110" s="661">
        <f t="shared" si="29"/>
        <v>5556.9025596784568</v>
      </c>
      <c r="BT110" s="661">
        <f t="shared" si="29"/>
        <v>5556.9025596784568</v>
      </c>
      <c r="BU110" s="661">
        <f t="shared" si="29"/>
        <v>3483.6842397435412</v>
      </c>
      <c r="BV110" s="661">
        <f t="shared" si="29"/>
        <v>1410.4659198086256</v>
      </c>
      <c r="BW110" s="661">
        <f t="shared" si="29"/>
        <v>1410.4659198086256</v>
      </c>
      <c r="BX110" s="661">
        <f t="shared" si="29"/>
        <v>1410.4659198086256</v>
      </c>
      <c r="BY110" s="661">
        <f t="shared" si="29"/>
        <v>1410.4659198086256</v>
      </c>
      <c r="BZ110" s="661">
        <f t="shared" si="29"/>
        <v>1410.4659198086256</v>
      </c>
      <c r="CA110" s="661">
        <f t="shared" si="29"/>
        <v>1410.4659198086256</v>
      </c>
      <c r="CB110" s="661">
        <f t="shared" si="29"/>
        <v>1410.4659198086256</v>
      </c>
      <c r="CC110" s="661">
        <f t="shared" si="29"/>
        <v>1410.4659198086256</v>
      </c>
      <c r="CD110" s="661">
        <f t="shared" si="29"/>
        <v>1410.4659198086256</v>
      </c>
      <c r="CE110" s="661">
        <f t="shared" si="29"/>
        <v>1410.4659198086256</v>
      </c>
      <c r="CF110" s="661">
        <f t="shared" si="29"/>
        <v>2244.0378788614848</v>
      </c>
      <c r="CG110" s="661">
        <f t="shared" si="29"/>
        <v>2660.8238583879152</v>
      </c>
      <c r="CH110" s="661">
        <f t="shared" si="29"/>
        <v>3911.1817969672043</v>
      </c>
      <c r="CI110" s="661">
        <f t="shared" si="29"/>
        <v>4327.9677764936341</v>
      </c>
      <c r="CJ110" s="661">
        <f t="shared" si="29"/>
        <v>5161.5397355464938</v>
      </c>
      <c r="CK110" s="661">
        <f t="shared" ref="CK110:DW110" si="30">SUM(CK99:CK109)</f>
        <v>5578.3257150729232</v>
      </c>
      <c r="CL110" s="661">
        <f t="shared" si="30"/>
        <v>6828.6836536522123</v>
      </c>
      <c r="CM110" s="661">
        <f t="shared" si="30"/>
        <v>9746.1855103372236</v>
      </c>
      <c r="CN110" s="661">
        <f t="shared" si="30"/>
        <v>9746.1855103372236</v>
      </c>
      <c r="CO110" s="661">
        <f t="shared" si="30"/>
        <v>5578.3257150729232</v>
      </c>
      <c r="CP110" s="661">
        <f t="shared" si="30"/>
        <v>1410.4659198086256</v>
      </c>
      <c r="CQ110" s="661">
        <f t="shared" si="30"/>
        <v>1410.4659198086256</v>
      </c>
      <c r="CR110" s="661">
        <f t="shared" si="30"/>
        <v>1410.4659198086256</v>
      </c>
      <c r="CS110" s="661">
        <f t="shared" si="30"/>
        <v>1410.4659198086256</v>
      </c>
      <c r="CT110" s="661">
        <f t="shared" si="30"/>
        <v>1410.4659198086256</v>
      </c>
      <c r="CU110" s="661">
        <f t="shared" si="30"/>
        <v>1410.4659198086256</v>
      </c>
      <c r="CV110" s="661">
        <f t="shared" si="30"/>
        <v>1410.4659198086256</v>
      </c>
      <c r="CW110" s="661">
        <f t="shared" si="30"/>
        <v>1410.4659198086256</v>
      </c>
      <c r="CX110" s="661">
        <f t="shared" si="30"/>
        <v>1410.4659198086256</v>
      </c>
      <c r="CY110" s="662">
        <f t="shared" si="30"/>
        <v>1410.4659198086256</v>
      </c>
      <c r="CZ110" s="663">
        <f t="shared" si="30"/>
        <v>0</v>
      </c>
      <c r="DA110" s="664">
        <f t="shared" si="30"/>
        <v>0</v>
      </c>
      <c r="DB110" s="664">
        <f t="shared" si="30"/>
        <v>0</v>
      </c>
      <c r="DC110" s="664">
        <f t="shared" si="30"/>
        <v>0</v>
      </c>
      <c r="DD110" s="664">
        <f t="shared" si="30"/>
        <v>0</v>
      </c>
      <c r="DE110" s="664">
        <f t="shared" si="30"/>
        <v>0</v>
      </c>
      <c r="DF110" s="664">
        <f t="shared" si="30"/>
        <v>0</v>
      </c>
      <c r="DG110" s="664">
        <f t="shared" si="30"/>
        <v>0</v>
      </c>
      <c r="DH110" s="664">
        <f t="shared" si="30"/>
        <v>0</v>
      </c>
      <c r="DI110" s="664">
        <f t="shared" si="30"/>
        <v>0</v>
      </c>
      <c r="DJ110" s="664">
        <f t="shared" si="30"/>
        <v>0</v>
      </c>
      <c r="DK110" s="664">
        <f t="shared" si="30"/>
        <v>0</v>
      </c>
      <c r="DL110" s="664">
        <f t="shared" si="30"/>
        <v>0</v>
      </c>
      <c r="DM110" s="664">
        <f t="shared" si="30"/>
        <v>0</v>
      </c>
      <c r="DN110" s="664">
        <f t="shared" si="30"/>
        <v>0</v>
      </c>
      <c r="DO110" s="664">
        <f t="shared" si="30"/>
        <v>0</v>
      </c>
      <c r="DP110" s="664">
        <f t="shared" si="30"/>
        <v>0</v>
      </c>
      <c r="DQ110" s="664">
        <f t="shared" si="30"/>
        <v>0</v>
      </c>
      <c r="DR110" s="664">
        <f t="shared" si="30"/>
        <v>0</v>
      </c>
      <c r="DS110" s="664">
        <f t="shared" si="30"/>
        <v>0</v>
      </c>
      <c r="DT110" s="664">
        <f t="shared" si="30"/>
        <v>0</v>
      </c>
      <c r="DU110" s="664">
        <f t="shared" si="30"/>
        <v>0</v>
      </c>
      <c r="DV110" s="664">
        <f t="shared" si="30"/>
        <v>0</v>
      </c>
      <c r="DW110" s="665">
        <f t="shared" si="30"/>
        <v>0</v>
      </c>
    </row>
    <row r="111" spans="2:128" ht="25.5" x14ac:dyDescent="0.2">
      <c r="B111" s="601" t="s">
        <v>490</v>
      </c>
      <c r="C111" s="602" t="s">
        <v>786</v>
      </c>
      <c r="D111" s="603" t="s">
        <v>787</v>
      </c>
      <c r="E111" s="604" t="s">
        <v>542</v>
      </c>
      <c r="F111" s="605" t="s">
        <v>775</v>
      </c>
      <c r="G111" s="606" t="s">
        <v>59</v>
      </c>
      <c r="H111" s="607" t="s">
        <v>492</v>
      </c>
      <c r="I111" s="608">
        <f>MAX(X111:AV111)</f>
        <v>5</v>
      </c>
      <c r="J111" s="608">
        <f>SUMPRODUCT($X$2:$CY$2,$X111:$CY111)*365</f>
        <v>43538.912524108557</v>
      </c>
      <c r="K111" s="608">
        <f>SUMPRODUCT($X$2:$CY$2,$X112:$CY112)+SUMPRODUCT($X$2:$CY$2,$X113:$CY113)+SUMPRODUCT($X$2:$CY$2,$X114:$CY114)</f>
        <v>3819.8572022977078</v>
      </c>
      <c r="L111" s="608">
        <f>SUMPRODUCT($X$2:$CY$2,$X115:$CY115) +SUMPRODUCT($X$2:$CY$2,$X116:$CY116)</f>
        <v>3704.9825287638678</v>
      </c>
      <c r="M111" s="608">
        <f>SUMPRODUCT($X$2:$CY$2,$X117:$CY117)</f>
        <v>0</v>
      </c>
      <c r="N111" s="608">
        <f>SUMPRODUCT($X$2:$CY$2,$X120:$CY120) +SUMPRODUCT($X$2:$CY$2,$X121:$CY121)</f>
        <v>125.14548905875115</v>
      </c>
      <c r="O111" s="608">
        <f>SUMPRODUCT($X$2:$CY$2,$X118:$CY118) +SUMPRODUCT($X$2:$CY$2,$X119:$CY119) +SUMPRODUCT($X$2:$CY$2,$X122:$CY122)</f>
        <v>69.686545815382132</v>
      </c>
      <c r="P111" s="608">
        <f>SUM(K111:O111)</f>
        <v>7719.6717659357091</v>
      </c>
      <c r="Q111" s="608">
        <f>(SUM(K111:M111)*100000)/(J111*1000)</f>
        <v>17.283021772523345</v>
      </c>
      <c r="R111" s="609">
        <f>(P111*100000)/(J111*1000)</f>
        <v>17.730511210313622</v>
      </c>
      <c r="S111" s="610">
        <v>3</v>
      </c>
      <c r="T111" s="611">
        <v>3</v>
      </c>
      <c r="U111" s="612" t="s">
        <v>493</v>
      </c>
      <c r="V111" s="613" t="s">
        <v>124</v>
      </c>
      <c r="W111" s="614" t="s">
        <v>75</v>
      </c>
      <c r="X111" s="615">
        <v>0</v>
      </c>
      <c r="Y111" s="615">
        <v>0</v>
      </c>
      <c r="Z111" s="615">
        <v>0</v>
      </c>
      <c r="AA111" s="615">
        <v>0</v>
      </c>
      <c r="AB111" s="615">
        <v>0</v>
      </c>
      <c r="AC111" s="615">
        <v>5</v>
      </c>
      <c r="AD111" s="615">
        <v>5</v>
      </c>
      <c r="AE111" s="615">
        <v>5</v>
      </c>
      <c r="AF111" s="615">
        <v>5</v>
      </c>
      <c r="AG111" s="615">
        <v>5</v>
      </c>
      <c r="AH111" s="615">
        <v>5</v>
      </c>
      <c r="AI111" s="615">
        <v>5</v>
      </c>
      <c r="AJ111" s="615">
        <v>5</v>
      </c>
      <c r="AK111" s="615">
        <v>5</v>
      </c>
      <c r="AL111" s="615">
        <v>5</v>
      </c>
      <c r="AM111" s="615">
        <v>5</v>
      </c>
      <c r="AN111" s="615">
        <v>5</v>
      </c>
      <c r="AO111" s="615">
        <v>5</v>
      </c>
      <c r="AP111" s="615">
        <v>5</v>
      </c>
      <c r="AQ111" s="615">
        <v>5</v>
      </c>
      <c r="AR111" s="615">
        <v>5</v>
      </c>
      <c r="AS111" s="615">
        <v>5</v>
      </c>
      <c r="AT111" s="615">
        <v>5</v>
      </c>
      <c r="AU111" s="615">
        <v>5</v>
      </c>
      <c r="AV111" s="615">
        <v>5</v>
      </c>
      <c r="AW111" s="615">
        <v>5</v>
      </c>
      <c r="AX111" s="615">
        <v>5</v>
      </c>
      <c r="AY111" s="615">
        <v>5</v>
      </c>
      <c r="AZ111" s="615">
        <v>5</v>
      </c>
      <c r="BA111" s="615">
        <v>5</v>
      </c>
      <c r="BB111" s="615">
        <v>5</v>
      </c>
      <c r="BC111" s="615">
        <v>5</v>
      </c>
      <c r="BD111" s="615">
        <v>5</v>
      </c>
      <c r="BE111" s="615">
        <v>5</v>
      </c>
      <c r="BF111" s="615">
        <v>5</v>
      </c>
      <c r="BG111" s="615">
        <v>5</v>
      </c>
      <c r="BH111" s="615">
        <v>5</v>
      </c>
      <c r="BI111" s="615">
        <v>5</v>
      </c>
      <c r="BJ111" s="615">
        <v>5</v>
      </c>
      <c r="BK111" s="615">
        <v>5</v>
      </c>
      <c r="BL111" s="615">
        <v>5</v>
      </c>
      <c r="BM111" s="615">
        <v>5</v>
      </c>
      <c r="BN111" s="615">
        <v>5</v>
      </c>
      <c r="BO111" s="615">
        <v>5</v>
      </c>
      <c r="BP111" s="615">
        <v>5</v>
      </c>
      <c r="BQ111" s="615">
        <v>5</v>
      </c>
      <c r="BR111" s="615">
        <v>5</v>
      </c>
      <c r="BS111" s="615">
        <v>5</v>
      </c>
      <c r="BT111" s="615">
        <v>5</v>
      </c>
      <c r="BU111" s="615">
        <v>5</v>
      </c>
      <c r="BV111" s="615">
        <v>5</v>
      </c>
      <c r="BW111" s="615">
        <v>5</v>
      </c>
      <c r="BX111" s="615">
        <v>5</v>
      </c>
      <c r="BY111" s="615">
        <v>5</v>
      </c>
      <c r="BZ111" s="615">
        <v>5</v>
      </c>
      <c r="CA111" s="615">
        <v>5</v>
      </c>
      <c r="CB111" s="615">
        <v>5</v>
      </c>
      <c r="CC111" s="615">
        <v>5</v>
      </c>
      <c r="CD111" s="615">
        <v>5</v>
      </c>
      <c r="CE111" s="629">
        <v>5</v>
      </c>
      <c r="CF111" s="629">
        <v>5</v>
      </c>
      <c r="CG111" s="629">
        <v>5</v>
      </c>
      <c r="CH111" s="629">
        <v>5</v>
      </c>
      <c r="CI111" s="629">
        <v>5</v>
      </c>
      <c r="CJ111" s="629">
        <v>5</v>
      </c>
      <c r="CK111" s="629">
        <v>5</v>
      </c>
      <c r="CL111" s="629">
        <v>5</v>
      </c>
      <c r="CM111" s="629">
        <v>5</v>
      </c>
      <c r="CN111" s="629">
        <v>5</v>
      </c>
      <c r="CO111" s="629">
        <v>5</v>
      </c>
      <c r="CP111" s="629">
        <v>5</v>
      </c>
      <c r="CQ111" s="629">
        <v>5</v>
      </c>
      <c r="CR111" s="629">
        <v>5</v>
      </c>
      <c r="CS111" s="629">
        <v>5</v>
      </c>
      <c r="CT111" s="629">
        <v>5</v>
      </c>
      <c r="CU111" s="629">
        <v>5</v>
      </c>
      <c r="CV111" s="629">
        <v>5</v>
      </c>
      <c r="CW111" s="629">
        <v>5</v>
      </c>
      <c r="CX111" s="629">
        <v>5</v>
      </c>
      <c r="CY111" s="630">
        <v>5</v>
      </c>
      <c r="CZ111" s="619">
        <v>0</v>
      </c>
      <c r="DA111" s="620">
        <v>0</v>
      </c>
      <c r="DB111" s="620">
        <v>0</v>
      </c>
      <c r="DC111" s="620">
        <v>0</v>
      </c>
      <c r="DD111" s="620">
        <v>0</v>
      </c>
      <c r="DE111" s="620">
        <v>0</v>
      </c>
      <c r="DF111" s="620">
        <v>0</v>
      </c>
      <c r="DG111" s="620">
        <v>0</v>
      </c>
      <c r="DH111" s="620">
        <v>0</v>
      </c>
      <c r="DI111" s="620">
        <v>0</v>
      </c>
      <c r="DJ111" s="620">
        <v>0</v>
      </c>
      <c r="DK111" s="620">
        <v>0</v>
      </c>
      <c r="DL111" s="620">
        <v>0</v>
      </c>
      <c r="DM111" s="620">
        <v>0</v>
      </c>
      <c r="DN111" s="620">
        <v>0</v>
      </c>
      <c r="DO111" s="620">
        <v>0</v>
      </c>
      <c r="DP111" s="620">
        <v>0</v>
      </c>
      <c r="DQ111" s="620">
        <v>0</v>
      </c>
      <c r="DR111" s="620">
        <v>0</v>
      </c>
      <c r="DS111" s="620">
        <v>0</v>
      </c>
      <c r="DT111" s="620">
        <v>0</v>
      </c>
      <c r="DU111" s="620">
        <v>0</v>
      </c>
      <c r="DV111" s="620">
        <v>0</v>
      </c>
      <c r="DW111" s="621">
        <v>0</v>
      </c>
    </row>
    <row r="112" spans="2:128" x14ac:dyDescent="0.2">
      <c r="B112" s="622"/>
      <c r="C112" s="623"/>
      <c r="D112" s="624"/>
      <c r="E112" s="625"/>
      <c r="F112" s="625"/>
      <c r="G112" s="624"/>
      <c r="H112" s="625"/>
      <c r="I112" s="626"/>
      <c r="J112" s="626"/>
      <c r="K112" s="626"/>
      <c r="L112" s="626"/>
      <c r="M112" s="626"/>
      <c r="N112" s="626"/>
      <c r="O112" s="626"/>
      <c r="P112" s="626"/>
      <c r="Q112" s="626"/>
      <c r="R112" s="627"/>
      <c r="S112" s="626"/>
      <c r="T112" s="626"/>
      <c r="U112" s="628" t="s">
        <v>494</v>
      </c>
      <c r="V112" s="613" t="s">
        <v>124</v>
      </c>
      <c r="W112" s="614" t="s">
        <v>495</v>
      </c>
      <c r="X112" s="615">
        <v>256.62</v>
      </c>
      <c r="Y112" s="615">
        <v>293.27999999999997</v>
      </c>
      <c r="Z112" s="615">
        <v>366.6</v>
      </c>
      <c r="AA112" s="615">
        <v>1466.4</v>
      </c>
      <c r="AB112" s="615">
        <v>1283.0999999999999</v>
      </c>
      <c r="AC112" s="615">
        <v>0</v>
      </c>
      <c r="AD112" s="615">
        <v>0</v>
      </c>
      <c r="AE112" s="615">
        <v>0</v>
      </c>
      <c r="AF112" s="615">
        <v>0</v>
      </c>
      <c r="AG112" s="615">
        <v>0</v>
      </c>
      <c r="AH112" s="615">
        <v>0</v>
      </c>
      <c r="AI112" s="615">
        <v>0</v>
      </c>
      <c r="AJ112" s="615">
        <v>0</v>
      </c>
      <c r="AK112" s="615">
        <v>0</v>
      </c>
      <c r="AL112" s="615">
        <v>0</v>
      </c>
      <c r="AM112" s="615">
        <v>0</v>
      </c>
      <c r="AN112" s="615">
        <v>0</v>
      </c>
      <c r="AO112" s="615">
        <v>0</v>
      </c>
      <c r="AP112" s="615">
        <v>0</v>
      </c>
      <c r="AQ112" s="615">
        <v>0</v>
      </c>
      <c r="AR112" s="615">
        <v>0</v>
      </c>
      <c r="AS112" s="615">
        <v>0</v>
      </c>
      <c r="AT112" s="615">
        <v>0</v>
      </c>
      <c r="AU112" s="615">
        <v>0</v>
      </c>
      <c r="AV112" s="615">
        <v>0</v>
      </c>
      <c r="AW112" s="615">
        <v>0</v>
      </c>
      <c r="AX112" s="615">
        <v>0</v>
      </c>
      <c r="AY112" s="615">
        <v>0</v>
      </c>
      <c r="AZ112" s="615">
        <v>0</v>
      </c>
      <c r="BA112" s="615">
        <v>0</v>
      </c>
      <c r="BB112" s="615">
        <v>0</v>
      </c>
      <c r="BC112" s="615">
        <v>0</v>
      </c>
      <c r="BD112" s="615">
        <v>0</v>
      </c>
      <c r="BE112" s="615">
        <v>0</v>
      </c>
      <c r="BF112" s="615">
        <v>0</v>
      </c>
      <c r="BG112" s="615">
        <v>0</v>
      </c>
      <c r="BH112" s="615">
        <v>0</v>
      </c>
      <c r="BI112" s="615">
        <v>0</v>
      </c>
      <c r="BJ112" s="615">
        <v>0</v>
      </c>
      <c r="BK112" s="615">
        <v>0</v>
      </c>
      <c r="BL112" s="615">
        <v>0</v>
      </c>
      <c r="BM112" s="615">
        <v>0</v>
      </c>
      <c r="BN112" s="615">
        <v>0</v>
      </c>
      <c r="BO112" s="615">
        <v>0</v>
      </c>
      <c r="BP112" s="615">
        <v>0</v>
      </c>
      <c r="BQ112" s="615">
        <v>0</v>
      </c>
      <c r="BR112" s="615">
        <v>0</v>
      </c>
      <c r="BS112" s="615">
        <v>0</v>
      </c>
      <c r="BT112" s="615">
        <v>0</v>
      </c>
      <c r="BU112" s="615">
        <v>0</v>
      </c>
      <c r="BV112" s="615">
        <v>0</v>
      </c>
      <c r="BW112" s="615">
        <v>0</v>
      </c>
      <c r="BX112" s="615">
        <v>0</v>
      </c>
      <c r="BY112" s="615">
        <v>0</v>
      </c>
      <c r="BZ112" s="615">
        <v>0</v>
      </c>
      <c r="CA112" s="615">
        <v>0</v>
      </c>
      <c r="CB112" s="615">
        <v>0</v>
      </c>
      <c r="CC112" s="615">
        <v>0</v>
      </c>
      <c r="CD112" s="615">
        <v>0</v>
      </c>
      <c r="CE112" s="629">
        <v>0</v>
      </c>
      <c r="CF112" s="629">
        <v>256.62</v>
      </c>
      <c r="CG112" s="629">
        <v>293.27999999999997</v>
      </c>
      <c r="CH112" s="629">
        <v>366.6</v>
      </c>
      <c r="CI112" s="629">
        <v>1466.4</v>
      </c>
      <c r="CJ112" s="629">
        <v>1283.0999999999999</v>
      </c>
      <c r="CK112" s="629">
        <v>0</v>
      </c>
      <c r="CL112" s="629">
        <v>0</v>
      </c>
      <c r="CM112" s="629">
        <v>0</v>
      </c>
      <c r="CN112" s="629">
        <v>0</v>
      </c>
      <c r="CO112" s="629">
        <v>0</v>
      </c>
      <c r="CP112" s="629">
        <v>0</v>
      </c>
      <c r="CQ112" s="629">
        <v>0</v>
      </c>
      <c r="CR112" s="629">
        <v>0</v>
      </c>
      <c r="CS112" s="629">
        <v>0</v>
      </c>
      <c r="CT112" s="629">
        <v>0</v>
      </c>
      <c r="CU112" s="629">
        <v>0</v>
      </c>
      <c r="CV112" s="629">
        <v>0</v>
      </c>
      <c r="CW112" s="629">
        <v>0</v>
      </c>
      <c r="CX112" s="629">
        <v>0</v>
      </c>
      <c r="CY112" s="630">
        <v>0</v>
      </c>
      <c r="CZ112" s="619">
        <v>0</v>
      </c>
      <c r="DA112" s="620">
        <v>0</v>
      </c>
      <c r="DB112" s="620">
        <v>0</v>
      </c>
      <c r="DC112" s="620">
        <v>0</v>
      </c>
      <c r="DD112" s="620">
        <v>0</v>
      </c>
      <c r="DE112" s="620">
        <v>0</v>
      </c>
      <c r="DF112" s="620">
        <v>0</v>
      </c>
      <c r="DG112" s="620">
        <v>0</v>
      </c>
      <c r="DH112" s="620">
        <v>0</v>
      </c>
      <c r="DI112" s="620">
        <v>0</v>
      </c>
      <c r="DJ112" s="620">
        <v>0</v>
      </c>
      <c r="DK112" s="620">
        <v>0</v>
      </c>
      <c r="DL112" s="620">
        <v>0</v>
      </c>
      <c r="DM112" s="620">
        <v>0</v>
      </c>
      <c r="DN112" s="620">
        <v>0</v>
      </c>
      <c r="DO112" s="620">
        <v>0</v>
      </c>
      <c r="DP112" s="620">
        <v>0</v>
      </c>
      <c r="DQ112" s="620">
        <v>0</v>
      </c>
      <c r="DR112" s="620">
        <v>0</v>
      </c>
      <c r="DS112" s="620">
        <v>0</v>
      </c>
      <c r="DT112" s="620">
        <v>0</v>
      </c>
      <c r="DU112" s="620">
        <v>0</v>
      </c>
      <c r="DV112" s="620">
        <v>0</v>
      </c>
      <c r="DW112" s="621">
        <v>0</v>
      </c>
    </row>
    <row r="113" spans="2:127" x14ac:dyDescent="0.2">
      <c r="B113" s="631"/>
      <c r="C113" s="632"/>
      <c r="D113" s="633"/>
      <c r="E113" s="633"/>
      <c r="F113" s="633"/>
      <c r="G113" s="633"/>
      <c r="H113" s="633"/>
      <c r="I113" s="634"/>
      <c r="J113" s="634"/>
      <c r="K113" s="634"/>
      <c r="L113" s="634"/>
      <c r="M113" s="634"/>
      <c r="N113" s="634"/>
      <c r="O113" s="634"/>
      <c r="P113" s="634"/>
      <c r="Q113" s="634"/>
      <c r="R113" s="635"/>
      <c r="S113" s="634"/>
      <c r="T113" s="634"/>
      <c r="U113" s="628" t="s">
        <v>496</v>
      </c>
      <c r="V113" s="613" t="s">
        <v>124</v>
      </c>
      <c r="W113" s="614" t="s">
        <v>495</v>
      </c>
      <c r="X113" s="615">
        <v>0</v>
      </c>
      <c r="Y113" s="615">
        <v>0</v>
      </c>
      <c r="Z113" s="615">
        <v>0</v>
      </c>
      <c r="AA113" s="615">
        <v>0</v>
      </c>
      <c r="AB113" s="615">
        <v>0</v>
      </c>
      <c r="AC113" s="615">
        <v>0</v>
      </c>
      <c r="AD113" s="615">
        <v>0</v>
      </c>
      <c r="AE113" s="615">
        <v>0</v>
      </c>
      <c r="AF113" s="615">
        <v>0</v>
      </c>
      <c r="AG113" s="615">
        <v>0</v>
      </c>
      <c r="AH113" s="615">
        <v>0</v>
      </c>
      <c r="AI113" s="615">
        <v>0</v>
      </c>
      <c r="AJ113" s="615">
        <v>0</v>
      </c>
      <c r="AK113" s="615">
        <v>0</v>
      </c>
      <c r="AL113" s="615">
        <v>0</v>
      </c>
      <c r="AM113" s="615">
        <v>0</v>
      </c>
      <c r="AN113" s="615">
        <v>0</v>
      </c>
      <c r="AO113" s="615">
        <v>0</v>
      </c>
      <c r="AP113" s="615">
        <v>0</v>
      </c>
      <c r="AQ113" s="615">
        <v>0</v>
      </c>
      <c r="AR113" s="615">
        <v>0</v>
      </c>
      <c r="AS113" s="615">
        <v>0</v>
      </c>
      <c r="AT113" s="615">
        <v>0</v>
      </c>
      <c r="AU113" s="615">
        <v>0</v>
      </c>
      <c r="AV113" s="615">
        <v>0</v>
      </c>
      <c r="AW113" s="615">
        <v>0</v>
      </c>
      <c r="AX113" s="615">
        <v>0</v>
      </c>
      <c r="AY113" s="615">
        <v>0</v>
      </c>
      <c r="AZ113" s="615">
        <v>0</v>
      </c>
      <c r="BA113" s="615">
        <v>0</v>
      </c>
      <c r="BB113" s="615">
        <v>0</v>
      </c>
      <c r="BC113" s="615">
        <v>0</v>
      </c>
      <c r="BD113" s="615">
        <v>0</v>
      </c>
      <c r="BE113" s="615">
        <v>0</v>
      </c>
      <c r="BF113" s="615">
        <v>0</v>
      </c>
      <c r="BG113" s="615">
        <v>0</v>
      </c>
      <c r="BH113" s="615">
        <v>0</v>
      </c>
      <c r="BI113" s="615">
        <v>0</v>
      </c>
      <c r="BJ113" s="615">
        <v>0</v>
      </c>
      <c r="BK113" s="615">
        <v>0</v>
      </c>
      <c r="BL113" s="615">
        <v>0</v>
      </c>
      <c r="BM113" s="615">
        <v>0</v>
      </c>
      <c r="BN113" s="615">
        <v>0</v>
      </c>
      <c r="BO113" s="615">
        <v>0</v>
      </c>
      <c r="BP113" s="615">
        <v>0</v>
      </c>
      <c r="BQ113" s="615">
        <v>0</v>
      </c>
      <c r="BR113" s="615">
        <v>0</v>
      </c>
      <c r="BS113" s="615">
        <v>0</v>
      </c>
      <c r="BT113" s="615">
        <v>0</v>
      </c>
      <c r="BU113" s="615">
        <v>0</v>
      </c>
      <c r="BV113" s="615">
        <v>0</v>
      </c>
      <c r="BW113" s="615">
        <v>0</v>
      </c>
      <c r="BX113" s="615">
        <v>0</v>
      </c>
      <c r="BY113" s="615">
        <v>0</v>
      </c>
      <c r="BZ113" s="615">
        <v>0</v>
      </c>
      <c r="CA113" s="615">
        <v>0</v>
      </c>
      <c r="CB113" s="615">
        <v>0</v>
      </c>
      <c r="CC113" s="615">
        <v>0</v>
      </c>
      <c r="CD113" s="615">
        <v>0</v>
      </c>
      <c r="CE113" s="629">
        <v>0</v>
      </c>
      <c r="CF113" s="629">
        <v>0</v>
      </c>
      <c r="CG113" s="629">
        <v>0</v>
      </c>
      <c r="CH113" s="629">
        <v>0</v>
      </c>
      <c r="CI113" s="629">
        <v>0</v>
      </c>
      <c r="CJ113" s="629">
        <v>0</v>
      </c>
      <c r="CK113" s="629">
        <v>0</v>
      </c>
      <c r="CL113" s="629">
        <v>0</v>
      </c>
      <c r="CM113" s="629">
        <v>0</v>
      </c>
      <c r="CN113" s="629">
        <v>0</v>
      </c>
      <c r="CO113" s="629">
        <v>0</v>
      </c>
      <c r="CP113" s="629">
        <v>0</v>
      </c>
      <c r="CQ113" s="629">
        <v>0</v>
      </c>
      <c r="CR113" s="629">
        <v>0</v>
      </c>
      <c r="CS113" s="629">
        <v>0</v>
      </c>
      <c r="CT113" s="629">
        <v>0</v>
      </c>
      <c r="CU113" s="629">
        <v>0</v>
      </c>
      <c r="CV113" s="629">
        <v>0</v>
      </c>
      <c r="CW113" s="629">
        <v>0</v>
      </c>
      <c r="CX113" s="629">
        <v>0</v>
      </c>
      <c r="CY113" s="630">
        <v>0</v>
      </c>
      <c r="CZ113" s="619">
        <v>0</v>
      </c>
      <c r="DA113" s="620">
        <v>0</v>
      </c>
      <c r="DB113" s="620">
        <v>0</v>
      </c>
      <c r="DC113" s="620">
        <v>0</v>
      </c>
      <c r="DD113" s="620">
        <v>0</v>
      </c>
      <c r="DE113" s="620">
        <v>0</v>
      </c>
      <c r="DF113" s="620">
        <v>0</v>
      </c>
      <c r="DG113" s="620">
        <v>0</v>
      </c>
      <c r="DH113" s="620">
        <v>0</v>
      </c>
      <c r="DI113" s="620">
        <v>0</v>
      </c>
      <c r="DJ113" s="620">
        <v>0</v>
      </c>
      <c r="DK113" s="620">
        <v>0</v>
      </c>
      <c r="DL113" s="620">
        <v>0</v>
      </c>
      <c r="DM113" s="620">
        <v>0</v>
      </c>
      <c r="DN113" s="620">
        <v>0</v>
      </c>
      <c r="DO113" s="620">
        <v>0</v>
      </c>
      <c r="DP113" s="620">
        <v>0</v>
      </c>
      <c r="DQ113" s="620">
        <v>0</v>
      </c>
      <c r="DR113" s="620">
        <v>0</v>
      </c>
      <c r="DS113" s="620">
        <v>0</v>
      </c>
      <c r="DT113" s="620">
        <v>0</v>
      </c>
      <c r="DU113" s="620">
        <v>0</v>
      </c>
      <c r="DV113" s="620">
        <v>0</v>
      </c>
      <c r="DW113" s="621">
        <v>0</v>
      </c>
    </row>
    <row r="114" spans="2:127" x14ac:dyDescent="0.2">
      <c r="B114" s="631"/>
      <c r="C114" s="632"/>
      <c r="D114" s="633"/>
      <c r="E114" s="633"/>
      <c r="F114" s="633"/>
      <c r="G114" s="633"/>
      <c r="H114" s="633"/>
      <c r="I114" s="634"/>
      <c r="J114" s="634"/>
      <c r="K114" s="634"/>
      <c r="L114" s="634"/>
      <c r="M114" s="634"/>
      <c r="N114" s="634"/>
      <c r="O114" s="634"/>
      <c r="P114" s="634"/>
      <c r="Q114" s="634"/>
      <c r="R114" s="635"/>
      <c r="S114" s="634"/>
      <c r="T114" s="634"/>
      <c r="U114" s="636" t="s">
        <v>807</v>
      </c>
      <c r="V114" s="637" t="s">
        <v>124</v>
      </c>
      <c r="W114" s="614" t="s">
        <v>495</v>
      </c>
      <c r="X114" s="615">
        <v>0</v>
      </c>
      <c r="Y114" s="615">
        <v>0</v>
      </c>
      <c r="Z114" s="615">
        <v>0</v>
      </c>
      <c r="AA114" s="615">
        <v>0</v>
      </c>
      <c r="AB114" s="615">
        <v>0</v>
      </c>
      <c r="AC114" s="615">
        <v>0</v>
      </c>
      <c r="AD114" s="615">
        <v>0</v>
      </c>
      <c r="AE114" s="615">
        <v>0</v>
      </c>
      <c r="AF114" s="615">
        <v>0</v>
      </c>
      <c r="AG114" s="615">
        <v>0</v>
      </c>
      <c r="AH114" s="615">
        <v>0</v>
      </c>
      <c r="AI114" s="615">
        <v>0</v>
      </c>
      <c r="AJ114" s="615">
        <v>0</v>
      </c>
      <c r="AK114" s="615">
        <v>0</v>
      </c>
      <c r="AL114" s="615">
        <v>0</v>
      </c>
      <c r="AM114" s="615">
        <v>0</v>
      </c>
      <c r="AN114" s="615">
        <v>0</v>
      </c>
      <c r="AO114" s="615">
        <v>0</v>
      </c>
      <c r="AP114" s="615">
        <v>0</v>
      </c>
      <c r="AQ114" s="615">
        <v>0</v>
      </c>
      <c r="AR114" s="615">
        <v>0</v>
      </c>
      <c r="AS114" s="615">
        <v>0</v>
      </c>
      <c r="AT114" s="615">
        <v>0</v>
      </c>
      <c r="AU114" s="615">
        <v>0</v>
      </c>
      <c r="AV114" s="615">
        <v>0</v>
      </c>
      <c r="AW114" s="615">
        <v>0</v>
      </c>
      <c r="AX114" s="615">
        <v>0</v>
      </c>
      <c r="AY114" s="615">
        <v>0</v>
      </c>
      <c r="AZ114" s="615">
        <v>0</v>
      </c>
      <c r="BA114" s="615">
        <v>0</v>
      </c>
      <c r="BB114" s="615">
        <v>0</v>
      </c>
      <c r="BC114" s="615">
        <v>0</v>
      </c>
      <c r="BD114" s="615">
        <v>0</v>
      </c>
      <c r="BE114" s="615">
        <v>0</v>
      </c>
      <c r="BF114" s="615">
        <v>0</v>
      </c>
      <c r="BG114" s="615">
        <v>0</v>
      </c>
      <c r="BH114" s="615">
        <v>0</v>
      </c>
      <c r="BI114" s="615">
        <v>0</v>
      </c>
      <c r="BJ114" s="615">
        <v>0</v>
      </c>
      <c r="BK114" s="615">
        <v>0</v>
      </c>
      <c r="BL114" s="615">
        <v>0</v>
      </c>
      <c r="BM114" s="615">
        <v>0</v>
      </c>
      <c r="BN114" s="615">
        <v>0</v>
      </c>
      <c r="BO114" s="615">
        <v>0</v>
      </c>
      <c r="BP114" s="615">
        <v>0</v>
      </c>
      <c r="BQ114" s="615">
        <v>0</v>
      </c>
      <c r="BR114" s="615">
        <v>0</v>
      </c>
      <c r="BS114" s="615">
        <v>0</v>
      </c>
      <c r="BT114" s="615">
        <v>0</v>
      </c>
      <c r="BU114" s="615">
        <v>0</v>
      </c>
      <c r="BV114" s="615">
        <v>0</v>
      </c>
      <c r="BW114" s="615">
        <v>0</v>
      </c>
      <c r="BX114" s="615">
        <v>0</v>
      </c>
      <c r="BY114" s="615">
        <v>0</v>
      </c>
      <c r="BZ114" s="615">
        <v>0</v>
      </c>
      <c r="CA114" s="615">
        <v>0</v>
      </c>
      <c r="CB114" s="615">
        <v>0</v>
      </c>
      <c r="CC114" s="615">
        <v>0</v>
      </c>
      <c r="CD114" s="615">
        <v>0</v>
      </c>
      <c r="CE114" s="615">
        <v>0</v>
      </c>
      <c r="CF114" s="615">
        <v>0</v>
      </c>
      <c r="CG114" s="615">
        <v>0</v>
      </c>
      <c r="CH114" s="615">
        <v>0</v>
      </c>
      <c r="CI114" s="615">
        <v>0</v>
      </c>
      <c r="CJ114" s="615">
        <v>0</v>
      </c>
      <c r="CK114" s="615">
        <v>0</v>
      </c>
      <c r="CL114" s="615">
        <v>0</v>
      </c>
      <c r="CM114" s="615">
        <v>0</v>
      </c>
      <c r="CN114" s="615">
        <v>0</v>
      </c>
      <c r="CO114" s="615">
        <v>0</v>
      </c>
      <c r="CP114" s="615">
        <v>0</v>
      </c>
      <c r="CQ114" s="615">
        <v>0</v>
      </c>
      <c r="CR114" s="615">
        <v>0</v>
      </c>
      <c r="CS114" s="615">
        <v>0</v>
      </c>
      <c r="CT114" s="615">
        <v>0</v>
      </c>
      <c r="CU114" s="615">
        <v>0</v>
      </c>
      <c r="CV114" s="615">
        <v>0</v>
      </c>
      <c r="CW114" s="615">
        <v>0</v>
      </c>
      <c r="CX114" s="615">
        <v>0</v>
      </c>
      <c r="CY114" s="615">
        <v>0</v>
      </c>
      <c r="CZ114" s="619">
        <v>0</v>
      </c>
      <c r="DA114" s="620">
        <v>0</v>
      </c>
      <c r="DB114" s="620">
        <v>0</v>
      </c>
      <c r="DC114" s="620">
        <v>0</v>
      </c>
      <c r="DD114" s="620">
        <v>0</v>
      </c>
      <c r="DE114" s="620">
        <v>0</v>
      </c>
      <c r="DF114" s="620">
        <v>0</v>
      </c>
      <c r="DG114" s="620">
        <v>0</v>
      </c>
      <c r="DH114" s="620">
        <v>0</v>
      </c>
      <c r="DI114" s="620">
        <v>0</v>
      </c>
      <c r="DJ114" s="620">
        <v>0</v>
      </c>
      <c r="DK114" s="620">
        <v>0</v>
      </c>
      <c r="DL114" s="620">
        <v>0</v>
      </c>
      <c r="DM114" s="620">
        <v>0</v>
      </c>
      <c r="DN114" s="620">
        <v>0</v>
      </c>
      <c r="DO114" s="620">
        <v>0</v>
      </c>
      <c r="DP114" s="620">
        <v>0</v>
      </c>
      <c r="DQ114" s="620">
        <v>0</v>
      </c>
      <c r="DR114" s="620">
        <v>0</v>
      </c>
      <c r="DS114" s="620">
        <v>0</v>
      </c>
      <c r="DT114" s="620">
        <v>0</v>
      </c>
      <c r="DU114" s="620">
        <v>0</v>
      </c>
      <c r="DV114" s="620">
        <v>0</v>
      </c>
      <c r="DW114" s="621">
        <v>0</v>
      </c>
    </row>
    <row r="115" spans="2:127" x14ac:dyDescent="0.2">
      <c r="B115" s="638"/>
      <c r="C115" s="639"/>
      <c r="D115" s="640"/>
      <c r="E115" s="640"/>
      <c r="F115" s="640"/>
      <c r="G115" s="640"/>
      <c r="H115" s="640"/>
      <c r="I115" s="641"/>
      <c r="J115" s="641"/>
      <c r="K115" s="641"/>
      <c r="L115" s="641"/>
      <c r="M115" s="641"/>
      <c r="N115" s="641"/>
      <c r="O115" s="641"/>
      <c r="P115" s="641"/>
      <c r="Q115" s="641"/>
      <c r="R115" s="642"/>
      <c r="S115" s="641"/>
      <c r="T115" s="641"/>
      <c r="U115" s="628" t="s">
        <v>497</v>
      </c>
      <c r="V115" s="613" t="s">
        <v>124</v>
      </c>
      <c r="W115" s="643" t="s">
        <v>495</v>
      </c>
      <c r="X115" s="615">
        <v>0</v>
      </c>
      <c r="Y115" s="615">
        <v>0</v>
      </c>
      <c r="Z115" s="615">
        <v>0</v>
      </c>
      <c r="AA115" s="615">
        <v>0</v>
      </c>
      <c r="AB115" s="615">
        <v>0</v>
      </c>
      <c r="AC115" s="615">
        <v>55.3</v>
      </c>
      <c r="AD115" s="615">
        <v>55.3</v>
      </c>
      <c r="AE115" s="615">
        <v>55.3</v>
      </c>
      <c r="AF115" s="615">
        <v>55.3</v>
      </c>
      <c r="AG115" s="615">
        <v>55.3</v>
      </c>
      <c r="AH115" s="615">
        <v>55.3</v>
      </c>
      <c r="AI115" s="615">
        <v>55.3</v>
      </c>
      <c r="AJ115" s="615">
        <v>55.3</v>
      </c>
      <c r="AK115" s="615">
        <v>55.3</v>
      </c>
      <c r="AL115" s="615">
        <v>55.3</v>
      </c>
      <c r="AM115" s="615">
        <v>55.3</v>
      </c>
      <c r="AN115" s="615">
        <v>55.3</v>
      </c>
      <c r="AO115" s="615">
        <v>55.3</v>
      </c>
      <c r="AP115" s="615">
        <v>55.3</v>
      </c>
      <c r="AQ115" s="615">
        <v>55.3</v>
      </c>
      <c r="AR115" s="615">
        <v>55.3</v>
      </c>
      <c r="AS115" s="615">
        <v>55.3</v>
      </c>
      <c r="AT115" s="615">
        <v>55.3</v>
      </c>
      <c r="AU115" s="615">
        <v>55.3</v>
      </c>
      <c r="AV115" s="615">
        <v>55.3</v>
      </c>
      <c r="AW115" s="615">
        <v>55.3</v>
      </c>
      <c r="AX115" s="615">
        <v>55.3</v>
      </c>
      <c r="AY115" s="615">
        <v>55.3</v>
      </c>
      <c r="AZ115" s="615">
        <v>55.3</v>
      </c>
      <c r="BA115" s="615">
        <v>55.3</v>
      </c>
      <c r="BB115" s="615">
        <v>55.3</v>
      </c>
      <c r="BC115" s="615">
        <v>55.3</v>
      </c>
      <c r="BD115" s="615">
        <v>55.3</v>
      </c>
      <c r="BE115" s="615">
        <v>55.3</v>
      </c>
      <c r="BF115" s="615">
        <v>55.3</v>
      </c>
      <c r="BG115" s="615">
        <v>55.3</v>
      </c>
      <c r="BH115" s="615">
        <v>55.3</v>
      </c>
      <c r="BI115" s="615">
        <v>55.3</v>
      </c>
      <c r="BJ115" s="615">
        <v>55.3</v>
      </c>
      <c r="BK115" s="615">
        <v>55.3</v>
      </c>
      <c r="BL115" s="615">
        <v>55.3</v>
      </c>
      <c r="BM115" s="615">
        <v>55.3</v>
      </c>
      <c r="BN115" s="615">
        <v>55.3</v>
      </c>
      <c r="BO115" s="615">
        <v>55.3</v>
      </c>
      <c r="BP115" s="615">
        <v>55.3</v>
      </c>
      <c r="BQ115" s="615">
        <v>55.3</v>
      </c>
      <c r="BR115" s="615">
        <v>55.3</v>
      </c>
      <c r="BS115" s="615">
        <v>55.3</v>
      </c>
      <c r="BT115" s="615">
        <v>55.3</v>
      </c>
      <c r="BU115" s="615">
        <v>55.3</v>
      </c>
      <c r="BV115" s="615">
        <v>55.3</v>
      </c>
      <c r="BW115" s="615">
        <v>55.3</v>
      </c>
      <c r="BX115" s="615">
        <v>55.3</v>
      </c>
      <c r="BY115" s="615">
        <v>55.3</v>
      </c>
      <c r="BZ115" s="615">
        <v>55.3</v>
      </c>
      <c r="CA115" s="615">
        <v>55.3</v>
      </c>
      <c r="CB115" s="615">
        <v>55.3</v>
      </c>
      <c r="CC115" s="615">
        <v>55.3</v>
      </c>
      <c r="CD115" s="615">
        <v>55.3</v>
      </c>
      <c r="CE115" s="629">
        <v>55.3</v>
      </c>
      <c r="CF115" s="629">
        <v>55.3</v>
      </c>
      <c r="CG115" s="629">
        <v>55.3</v>
      </c>
      <c r="CH115" s="629">
        <v>55.3</v>
      </c>
      <c r="CI115" s="629">
        <v>55.3</v>
      </c>
      <c r="CJ115" s="629">
        <v>55.3</v>
      </c>
      <c r="CK115" s="629">
        <v>55.3</v>
      </c>
      <c r="CL115" s="629">
        <v>55.3</v>
      </c>
      <c r="CM115" s="629">
        <v>55.3</v>
      </c>
      <c r="CN115" s="629">
        <v>55.3</v>
      </c>
      <c r="CO115" s="629">
        <v>55.3</v>
      </c>
      <c r="CP115" s="629">
        <v>55.3</v>
      </c>
      <c r="CQ115" s="629">
        <v>55.3</v>
      </c>
      <c r="CR115" s="629">
        <v>55.3</v>
      </c>
      <c r="CS115" s="629">
        <v>55.3</v>
      </c>
      <c r="CT115" s="629">
        <v>55.3</v>
      </c>
      <c r="CU115" s="629">
        <v>55.3</v>
      </c>
      <c r="CV115" s="629">
        <v>55.3</v>
      </c>
      <c r="CW115" s="629">
        <v>55.3</v>
      </c>
      <c r="CX115" s="629">
        <v>55.3</v>
      </c>
      <c r="CY115" s="630">
        <v>55.3</v>
      </c>
      <c r="CZ115" s="619">
        <v>0</v>
      </c>
      <c r="DA115" s="620">
        <v>0</v>
      </c>
      <c r="DB115" s="620">
        <v>0</v>
      </c>
      <c r="DC115" s="620">
        <v>0</v>
      </c>
      <c r="DD115" s="620">
        <v>0</v>
      </c>
      <c r="DE115" s="620">
        <v>0</v>
      </c>
      <c r="DF115" s="620">
        <v>0</v>
      </c>
      <c r="DG115" s="620">
        <v>0</v>
      </c>
      <c r="DH115" s="620">
        <v>0</v>
      </c>
      <c r="DI115" s="620">
        <v>0</v>
      </c>
      <c r="DJ115" s="620">
        <v>0</v>
      </c>
      <c r="DK115" s="620">
        <v>0</v>
      </c>
      <c r="DL115" s="620">
        <v>0</v>
      </c>
      <c r="DM115" s="620">
        <v>0</v>
      </c>
      <c r="DN115" s="620">
        <v>0</v>
      </c>
      <c r="DO115" s="620">
        <v>0</v>
      </c>
      <c r="DP115" s="620">
        <v>0</v>
      </c>
      <c r="DQ115" s="620">
        <v>0</v>
      </c>
      <c r="DR115" s="620">
        <v>0</v>
      </c>
      <c r="DS115" s="620">
        <v>0</v>
      </c>
      <c r="DT115" s="620">
        <v>0</v>
      </c>
      <c r="DU115" s="620">
        <v>0</v>
      </c>
      <c r="DV115" s="620">
        <v>0</v>
      </c>
      <c r="DW115" s="621">
        <v>0</v>
      </c>
    </row>
    <row r="116" spans="2:127" x14ac:dyDescent="0.2">
      <c r="B116" s="644"/>
      <c r="C116" s="645"/>
      <c r="D116" s="646"/>
      <c r="E116" s="646"/>
      <c r="F116" s="646"/>
      <c r="G116" s="646"/>
      <c r="H116" s="646"/>
      <c r="I116" s="647"/>
      <c r="J116" s="647"/>
      <c r="K116" s="647"/>
      <c r="L116" s="647"/>
      <c r="M116" s="647"/>
      <c r="N116" s="647"/>
      <c r="O116" s="647"/>
      <c r="P116" s="647"/>
      <c r="Q116" s="647"/>
      <c r="R116" s="648"/>
      <c r="S116" s="647"/>
      <c r="T116" s="647"/>
      <c r="U116" s="636" t="s">
        <v>498</v>
      </c>
      <c r="V116" s="637" t="s">
        <v>124</v>
      </c>
      <c r="W116" s="643" t="s">
        <v>495</v>
      </c>
      <c r="X116" s="615">
        <v>0</v>
      </c>
      <c r="Y116" s="615">
        <v>0</v>
      </c>
      <c r="Z116" s="615">
        <v>0</v>
      </c>
      <c r="AA116" s="615">
        <v>0</v>
      </c>
      <c r="AB116" s="615">
        <v>0</v>
      </c>
      <c r="AC116" s="615">
        <v>100</v>
      </c>
      <c r="AD116" s="615">
        <v>100</v>
      </c>
      <c r="AE116" s="615">
        <v>100</v>
      </c>
      <c r="AF116" s="615">
        <v>100</v>
      </c>
      <c r="AG116" s="615">
        <v>100</v>
      </c>
      <c r="AH116" s="615">
        <v>100</v>
      </c>
      <c r="AI116" s="615">
        <v>100</v>
      </c>
      <c r="AJ116" s="615">
        <v>100</v>
      </c>
      <c r="AK116" s="615">
        <v>100</v>
      </c>
      <c r="AL116" s="615">
        <v>100</v>
      </c>
      <c r="AM116" s="615">
        <v>100</v>
      </c>
      <c r="AN116" s="615">
        <v>100</v>
      </c>
      <c r="AO116" s="615">
        <v>100</v>
      </c>
      <c r="AP116" s="615">
        <v>100</v>
      </c>
      <c r="AQ116" s="615">
        <v>100</v>
      </c>
      <c r="AR116" s="615">
        <v>100</v>
      </c>
      <c r="AS116" s="615">
        <v>100</v>
      </c>
      <c r="AT116" s="615">
        <v>100</v>
      </c>
      <c r="AU116" s="615">
        <v>100</v>
      </c>
      <c r="AV116" s="615">
        <v>100</v>
      </c>
      <c r="AW116" s="615">
        <v>100</v>
      </c>
      <c r="AX116" s="615">
        <v>100</v>
      </c>
      <c r="AY116" s="615">
        <v>100</v>
      </c>
      <c r="AZ116" s="615">
        <v>100</v>
      </c>
      <c r="BA116" s="615">
        <v>100</v>
      </c>
      <c r="BB116" s="615">
        <v>100</v>
      </c>
      <c r="BC116" s="615">
        <v>100</v>
      </c>
      <c r="BD116" s="615">
        <v>100</v>
      </c>
      <c r="BE116" s="615">
        <v>100</v>
      </c>
      <c r="BF116" s="615">
        <v>100</v>
      </c>
      <c r="BG116" s="615">
        <v>100</v>
      </c>
      <c r="BH116" s="615">
        <v>100</v>
      </c>
      <c r="BI116" s="615">
        <v>100</v>
      </c>
      <c r="BJ116" s="615">
        <v>100</v>
      </c>
      <c r="BK116" s="615">
        <v>100</v>
      </c>
      <c r="BL116" s="615">
        <v>100</v>
      </c>
      <c r="BM116" s="615">
        <v>100</v>
      </c>
      <c r="BN116" s="615">
        <v>100</v>
      </c>
      <c r="BO116" s="615">
        <v>100</v>
      </c>
      <c r="BP116" s="615">
        <v>100</v>
      </c>
      <c r="BQ116" s="615">
        <v>100</v>
      </c>
      <c r="BR116" s="615">
        <v>100</v>
      </c>
      <c r="BS116" s="615">
        <v>100</v>
      </c>
      <c r="BT116" s="615">
        <v>100</v>
      </c>
      <c r="BU116" s="615">
        <v>100</v>
      </c>
      <c r="BV116" s="615">
        <v>100</v>
      </c>
      <c r="BW116" s="615">
        <v>100</v>
      </c>
      <c r="BX116" s="615">
        <v>100</v>
      </c>
      <c r="BY116" s="615">
        <v>100</v>
      </c>
      <c r="BZ116" s="615">
        <v>100</v>
      </c>
      <c r="CA116" s="615">
        <v>100</v>
      </c>
      <c r="CB116" s="615">
        <v>100</v>
      </c>
      <c r="CC116" s="615">
        <v>100</v>
      </c>
      <c r="CD116" s="615">
        <v>100</v>
      </c>
      <c r="CE116" s="629">
        <v>100</v>
      </c>
      <c r="CF116" s="629">
        <v>100</v>
      </c>
      <c r="CG116" s="629">
        <v>100</v>
      </c>
      <c r="CH116" s="629">
        <v>100</v>
      </c>
      <c r="CI116" s="629">
        <v>100</v>
      </c>
      <c r="CJ116" s="629">
        <v>100</v>
      </c>
      <c r="CK116" s="629">
        <v>100</v>
      </c>
      <c r="CL116" s="629">
        <v>100</v>
      </c>
      <c r="CM116" s="629">
        <v>100</v>
      </c>
      <c r="CN116" s="629">
        <v>100</v>
      </c>
      <c r="CO116" s="629">
        <v>100</v>
      </c>
      <c r="CP116" s="629">
        <v>100</v>
      </c>
      <c r="CQ116" s="629">
        <v>100</v>
      </c>
      <c r="CR116" s="629">
        <v>100</v>
      </c>
      <c r="CS116" s="629">
        <v>100</v>
      </c>
      <c r="CT116" s="629">
        <v>100</v>
      </c>
      <c r="CU116" s="629">
        <v>100</v>
      </c>
      <c r="CV116" s="629">
        <v>100</v>
      </c>
      <c r="CW116" s="629">
        <v>100</v>
      </c>
      <c r="CX116" s="629">
        <v>100</v>
      </c>
      <c r="CY116" s="630">
        <v>100</v>
      </c>
      <c r="CZ116" s="619">
        <v>0</v>
      </c>
      <c r="DA116" s="620">
        <v>0</v>
      </c>
      <c r="DB116" s="620">
        <v>0</v>
      </c>
      <c r="DC116" s="620">
        <v>0</v>
      </c>
      <c r="DD116" s="620">
        <v>0</v>
      </c>
      <c r="DE116" s="620">
        <v>0</v>
      </c>
      <c r="DF116" s="620">
        <v>0</v>
      </c>
      <c r="DG116" s="620">
        <v>0</v>
      </c>
      <c r="DH116" s="620">
        <v>0</v>
      </c>
      <c r="DI116" s="620">
        <v>0</v>
      </c>
      <c r="DJ116" s="620">
        <v>0</v>
      </c>
      <c r="DK116" s="620">
        <v>0</v>
      </c>
      <c r="DL116" s="620">
        <v>0</v>
      </c>
      <c r="DM116" s="620">
        <v>0</v>
      </c>
      <c r="DN116" s="620">
        <v>0</v>
      </c>
      <c r="DO116" s="620">
        <v>0</v>
      </c>
      <c r="DP116" s="620">
        <v>0</v>
      </c>
      <c r="DQ116" s="620">
        <v>0</v>
      </c>
      <c r="DR116" s="620">
        <v>0</v>
      </c>
      <c r="DS116" s="620">
        <v>0</v>
      </c>
      <c r="DT116" s="620">
        <v>0</v>
      </c>
      <c r="DU116" s="620">
        <v>0</v>
      </c>
      <c r="DV116" s="620">
        <v>0</v>
      </c>
      <c r="DW116" s="621">
        <v>0</v>
      </c>
    </row>
    <row r="117" spans="2:127" x14ac:dyDescent="0.2">
      <c r="B117" s="644"/>
      <c r="C117" s="645"/>
      <c r="D117" s="646"/>
      <c r="E117" s="646"/>
      <c r="F117" s="646"/>
      <c r="G117" s="646"/>
      <c r="H117" s="646"/>
      <c r="I117" s="647"/>
      <c r="J117" s="647"/>
      <c r="K117" s="647"/>
      <c r="L117" s="647"/>
      <c r="M117" s="647"/>
      <c r="N117" s="647"/>
      <c r="O117" s="647"/>
      <c r="P117" s="647"/>
      <c r="Q117" s="647"/>
      <c r="R117" s="648"/>
      <c r="S117" s="647"/>
      <c r="T117" s="647"/>
      <c r="U117" s="649" t="s">
        <v>499</v>
      </c>
      <c r="V117" s="650" t="s">
        <v>124</v>
      </c>
      <c r="W117" s="643" t="s">
        <v>495</v>
      </c>
      <c r="X117" s="615">
        <v>0</v>
      </c>
      <c r="Y117" s="615">
        <v>0</v>
      </c>
      <c r="Z117" s="615">
        <v>0</v>
      </c>
      <c r="AA117" s="615">
        <v>0</v>
      </c>
      <c r="AB117" s="615">
        <v>0</v>
      </c>
      <c r="AC117" s="615">
        <v>0</v>
      </c>
      <c r="AD117" s="615">
        <v>0</v>
      </c>
      <c r="AE117" s="615">
        <v>0</v>
      </c>
      <c r="AF117" s="615">
        <v>0</v>
      </c>
      <c r="AG117" s="615">
        <v>0</v>
      </c>
      <c r="AH117" s="615">
        <v>0</v>
      </c>
      <c r="AI117" s="615">
        <v>0</v>
      </c>
      <c r="AJ117" s="615">
        <v>0</v>
      </c>
      <c r="AK117" s="615">
        <v>0</v>
      </c>
      <c r="AL117" s="615">
        <v>0</v>
      </c>
      <c r="AM117" s="615">
        <v>0</v>
      </c>
      <c r="AN117" s="615">
        <v>0</v>
      </c>
      <c r="AO117" s="615">
        <v>0</v>
      </c>
      <c r="AP117" s="615">
        <v>0</v>
      </c>
      <c r="AQ117" s="615">
        <v>0</v>
      </c>
      <c r="AR117" s="615">
        <v>0</v>
      </c>
      <c r="AS117" s="615">
        <v>0</v>
      </c>
      <c r="AT117" s="615">
        <v>0</v>
      </c>
      <c r="AU117" s="615">
        <v>0</v>
      </c>
      <c r="AV117" s="615">
        <v>0</v>
      </c>
      <c r="AW117" s="615">
        <v>0</v>
      </c>
      <c r="AX117" s="615">
        <v>0</v>
      </c>
      <c r="AY117" s="615">
        <v>0</v>
      </c>
      <c r="AZ117" s="615">
        <v>0</v>
      </c>
      <c r="BA117" s="615">
        <v>0</v>
      </c>
      <c r="BB117" s="615">
        <v>0</v>
      </c>
      <c r="BC117" s="615">
        <v>0</v>
      </c>
      <c r="BD117" s="615">
        <v>0</v>
      </c>
      <c r="BE117" s="615">
        <v>0</v>
      </c>
      <c r="BF117" s="615">
        <v>0</v>
      </c>
      <c r="BG117" s="615">
        <v>0</v>
      </c>
      <c r="BH117" s="615">
        <v>0</v>
      </c>
      <c r="BI117" s="615">
        <v>0</v>
      </c>
      <c r="BJ117" s="615">
        <v>0</v>
      </c>
      <c r="BK117" s="615">
        <v>0</v>
      </c>
      <c r="BL117" s="615">
        <v>0</v>
      </c>
      <c r="BM117" s="615">
        <v>0</v>
      </c>
      <c r="BN117" s="615">
        <v>0</v>
      </c>
      <c r="BO117" s="615">
        <v>0</v>
      </c>
      <c r="BP117" s="615">
        <v>0</v>
      </c>
      <c r="BQ117" s="615">
        <v>0</v>
      </c>
      <c r="BR117" s="615">
        <v>0</v>
      </c>
      <c r="BS117" s="615">
        <v>0</v>
      </c>
      <c r="BT117" s="615">
        <v>0</v>
      </c>
      <c r="BU117" s="615">
        <v>0</v>
      </c>
      <c r="BV117" s="615">
        <v>0</v>
      </c>
      <c r="BW117" s="615">
        <v>0</v>
      </c>
      <c r="BX117" s="615">
        <v>0</v>
      </c>
      <c r="BY117" s="615">
        <v>0</v>
      </c>
      <c r="BZ117" s="615">
        <v>0</v>
      </c>
      <c r="CA117" s="615">
        <v>0</v>
      </c>
      <c r="CB117" s="615">
        <v>0</v>
      </c>
      <c r="CC117" s="615">
        <v>0</v>
      </c>
      <c r="CD117" s="615">
        <v>0</v>
      </c>
      <c r="CE117" s="629">
        <v>0</v>
      </c>
      <c r="CF117" s="629">
        <v>0</v>
      </c>
      <c r="CG117" s="629">
        <v>0</v>
      </c>
      <c r="CH117" s="629">
        <v>0</v>
      </c>
      <c r="CI117" s="629">
        <v>0</v>
      </c>
      <c r="CJ117" s="629">
        <v>0</v>
      </c>
      <c r="CK117" s="629">
        <v>0</v>
      </c>
      <c r="CL117" s="629">
        <v>0</v>
      </c>
      <c r="CM117" s="629">
        <v>0</v>
      </c>
      <c r="CN117" s="629">
        <v>0</v>
      </c>
      <c r="CO117" s="629">
        <v>0</v>
      </c>
      <c r="CP117" s="629">
        <v>0</v>
      </c>
      <c r="CQ117" s="629">
        <v>0</v>
      </c>
      <c r="CR117" s="629">
        <v>0</v>
      </c>
      <c r="CS117" s="629">
        <v>0</v>
      </c>
      <c r="CT117" s="629">
        <v>0</v>
      </c>
      <c r="CU117" s="629">
        <v>0</v>
      </c>
      <c r="CV117" s="629">
        <v>0</v>
      </c>
      <c r="CW117" s="629">
        <v>0</v>
      </c>
      <c r="CX117" s="629">
        <v>0</v>
      </c>
      <c r="CY117" s="630">
        <v>0</v>
      </c>
      <c r="CZ117" s="619">
        <v>0</v>
      </c>
      <c r="DA117" s="620">
        <v>0</v>
      </c>
      <c r="DB117" s="620">
        <v>0</v>
      </c>
      <c r="DC117" s="620">
        <v>0</v>
      </c>
      <c r="DD117" s="620">
        <v>0</v>
      </c>
      <c r="DE117" s="620">
        <v>0</v>
      </c>
      <c r="DF117" s="620">
        <v>0</v>
      </c>
      <c r="DG117" s="620">
        <v>0</v>
      </c>
      <c r="DH117" s="620">
        <v>0</v>
      </c>
      <c r="DI117" s="620">
        <v>0</v>
      </c>
      <c r="DJ117" s="620">
        <v>0</v>
      </c>
      <c r="DK117" s="620">
        <v>0</v>
      </c>
      <c r="DL117" s="620">
        <v>0</v>
      </c>
      <c r="DM117" s="620">
        <v>0</v>
      </c>
      <c r="DN117" s="620">
        <v>0</v>
      </c>
      <c r="DO117" s="620">
        <v>0</v>
      </c>
      <c r="DP117" s="620">
        <v>0</v>
      </c>
      <c r="DQ117" s="620">
        <v>0</v>
      </c>
      <c r="DR117" s="620">
        <v>0</v>
      </c>
      <c r="DS117" s="620">
        <v>0</v>
      </c>
      <c r="DT117" s="620">
        <v>0</v>
      </c>
      <c r="DU117" s="620">
        <v>0</v>
      </c>
      <c r="DV117" s="620">
        <v>0</v>
      </c>
      <c r="DW117" s="621">
        <v>0</v>
      </c>
    </row>
    <row r="118" spans="2:127" x14ac:dyDescent="0.2">
      <c r="B118" s="644"/>
      <c r="C118" s="645"/>
      <c r="D118" s="646"/>
      <c r="E118" s="646"/>
      <c r="F118" s="646"/>
      <c r="G118" s="646"/>
      <c r="H118" s="646"/>
      <c r="I118" s="647"/>
      <c r="J118" s="647"/>
      <c r="K118" s="647"/>
      <c r="L118" s="647"/>
      <c r="M118" s="647"/>
      <c r="N118" s="647"/>
      <c r="O118" s="647"/>
      <c r="P118" s="647"/>
      <c r="Q118" s="647"/>
      <c r="R118" s="648"/>
      <c r="S118" s="647"/>
      <c r="T118" s="647"/>
      <c r="U118" s="636" t="s">
        <v>500</v>
      </c>
      <c r="V118" s="637" t="s">
        <v>124</v>
      </c>
      <c r="W118" s="643" t="s">
        <v>495</v>
      </c>
      <c r="X118" s="615">
        <v>3.7520000000000007</v>
      </c>
      <c r="Y118" s="615">
        <v>4.2880000000000003</v>
      </c>
      <c r="Z118" s="615">
        <v>5.36</v>
      </c>
      <c r="AA118" s="615">
        <v>21.44</v>
      </c>
      <c r="AB118" s="615">
        <v>18.760000000000002</v>
      </c>
      <c r="AC118" s="615">
        <v>0</v>
      </c>
      <c r="AD118" s="615">
        <v>0</v>
      </c>
      <c r="AE118" s="615">
        <v>0</v>
      </c>
      <c r="AF118" s="615">
        <v>0</v>
      </c>
      <c r="AG118" s="615">
        <v>0</v>
      </c>
      <c r="AH118" s="615">
        <v>0</v>
      </c>
      <c r="AI118" s="615">
        <v>0</v>
      </c>
      <c r="AJ118" s="615">
        <v>0</v>
      </c>
      <c r="AK118" s="615">
        <v>0</v>
      </c>
      <c r="AL118" s="615">
        <v>0</v>
      </c>
      <c r="AM118" s="615">
        <v>0</v>
      </c>
      <c r="AN118" s="615">
        <v>0</v>
      </c>
      <c r="AO118" s="615">
        <v>0</v>
      </c>
      <c r="AP118" s="615">
        <v>0</v>
      </c>
      <c r="AQ118" s="615">
        <v>0</v>
      </c>
      <c r="AR118" s="615">
        <v>0</v>
      </c>
      <c r="AS118" s="615">
        <v>0</v>
      </c>
      <c r="AT118" s="615">
        <v>0</v>
      </c>
      <c r="AU118" s="615">
        <v>0</v>
      </c>
      <c r="AV118" s="615">
        <v>0</v>
      </c>
      <c r="AW118" s="615">
        <v>0</v>
      </c>
      <c r="AX118" s="615">
        <v>0</v>
      </c>
      <c r="AY118" s="615">
        <v>0</v>
      </c>
      <c r="AZ118" s="615">
        <v>0</v>
      </c>
      <c r="BA118" s="615">
        <v>0</v>
      </c>
      <c r="BB118" s="615">
        <v>0</v>
      </c>
      <c r="BC118" s="615">
        <v>0</v>
      </c>
      <c r="BD118" s="615">
        <v>0</v>
      </c>
      <c r="BE118" s="615">
        <v>0</v>
      </c>
      <c r="BF118" s="615">
        <v>0</v>
      </c>
      <c r="BG118" s="615">
        <v>0</v>
      </c>
      <c r="BH118" s="615">
        <v>0</v>
      </c>
      <c r="BI118" s="615">
        <v>0</v>
      </c>
      <c r="BJ118" s="615">
        <v>0</v>
      </c>
      <c r="BK118" s="615">
        <v>0</v>
      </c>
      <c r="BL118" s="615">
        <v>0</v>
      </c>
      <c r="BM118" s="615">
        <v>0</v>
      </c>
      <c r="BN118" s="615">
        <v>0</v>
      </c>
      <c r="BO118" s="615">
        <v>0</v>
      </c>
      <c r="BP118" s="615">
        <v>0</v>
      </c>
      <c r="BQ118" s="615">
        <v>0</v>
      </c>
      <c r="BR118" s="615">
        <v>0</v>
      </c>
      <c r="BS118" s="615">
        <v>0</v>
      </c>
      <c r="BT118" s="615">
        <v>0</v>
      </c>
      <c r="BU118" s="615">
        <v>0</v>
      </c>
      <c r="BV118" s="615">
        <v>0</v>
      </c>
      <c r="BW118" s="615">
        <v>0</v>
      </c>
      <c r="BX118" s="615">
        <v>0</v>
      </c>
      <c r="BY118" s="615">
        <v>0</v>
      </c>
      <c r="BZ118" s="615">
        <v>0</v>
      </c>
      <c r="CA118" s="615">
        <v>0</v>
      </c>
      <c r="CB118" s="615">
        <v>0</v>
      </c>
      <c r="CC118" s="615">
        <v>0</v>
      </c>
      <c r="CD118" s="615">
        <v>0</v>
      </c>
      <c r="CE118" s="629">
        <v>0</v>
      </c>
      <c r="CF118" s="629">
        <v>3.7520000000000007</v>
      </c>
      <c r="CG118" s="629">
        <v>4.2880000000000003</v>
      </c>
      <c r="CH118" s="629">
        <v>5.36</v>
      </c>
      <c r="CI118" s="629">
        <v>21.44</v>
      </c>
      <c r="CJ118" s="629">
        <v>18.760000000000002</v>
      </c>
      <c r="CK118" s="629">
        <v>0</v>
      </c>
      <c r="CL118" s="629">
        <v>0</v>
      </c>
      <c r="CM118" s="629">
        <v>0</v>
      </c>
      <c r="CN118" s="629">
        <v>0</v>
      </c>
      <c r="CO118" s="629">
        <v>0</v>
      </c>
      <c r="CP118" s="629">
        <v>0</v>
      </c>
      <c r="CQ118" s="629">
        <v>0</v>
      </c>
      <c r="CR118" s="629">
        <v>0</v>
      </c>
      <c r="CS118" s="629">
        <v>0</v>
      </c>
      <c r="CT118" s="629">
        <v>0</v>
      </c>
      <c r="CU118" s="629">
        <v>0</v>
      </c>
      <c r="CV118" s="629">
        <v>0</v>
      </c>
      <c r="CW118" s="629">
        <v>0</v>
      </c>
      <c r="CX118" s="629">
        <v>0</v>
      </c>
      <c r="CY118" s="630">
        <v>0</v>
      </c>
      <c r="CZ118" s="619">
        <v>0</v>
      </c>
      <c r="DA118" s="620">
        <v>0</v>
      </c>
      <c r="DB118" s="620">
        <v>0</v>
      </c>
      <c r="DC118" s="620">
        <v>0</v>
      </c>
      <c r="DD118" s="620">
        <v>0</v>
      </c>
      <c r="DE118" s="620">
        <v>0</v>
      </c>
      <c r="DF118" s="620">
        <v>0</v>
      </c>
      <c r="DG118" s="620">
        <v>0</v>
      </c>
      <c r="DH118" s="620">
        <v>0</v>
      </c>
      <c r="DI118" s="620">
        <v>0</v>
      </c>
      <c r="DJ118" s="620">
        <v>0</v>
      </c>
      <c r="DK118" s="620">
        <v>0</v>
      </c>
      <c r="DL118" s="620">
        <v>0</v>
      </c>
      <c r="DM118" s="620">
        <v>0</v>
      </c>
      <c r="DN118" s="620">
        <v>0</v>
      </c>
      <c r="DO118" s="620">
        <v>0</v>
      </c>
      <c r="DP118" s="620">
        <v>0</v>
      </c>
      <c r="DQ118" s="620">
        <v>0</v>
      </c>
      <c r="DR118" s="620">
        <v>0</v>
      </c>
      <c r="DS118" s="620">
        <v>0</v>
      </c>
      <c r="DT118" s="620">
        <v>0</v>
      </c>
      <c r="DU118" s="620">
        <v>0</v>
      </c>
      <c r="DV118" s="620">
        <v>0</v>
      </c>
      <c r="DW118" s="621">
        <v>0</v>
      </c>
    </row>
    <row r="119" spans="2:127" x14ac:dyDescent="0.2">
      <c r="B119" s="651"/>
      <c r="C119" s="645"/>
      <c r="D119" s="646"/>
      <c r="E119" s="646"/>
      <c r="F119" s="646"/>
      <c r="G119" s="646"/>
      <c r="H119" s="646"/>
      <c r="I119" s="647"/>
      <c r="J119" s="647"/>
      <c r="K119" s="647"/>
      <c r="L119" s="647"/>
      <c r="M119" s="647"/>
      <c r="N119" s="647"/>
      <c r="O119" s="647"/>
      <c r="P119" s="647"/>
      <c r="Q119" s="647"/>
      <c r="R119" s="648"/>
      <c r="S119" s="647"/>
      <c r="T119" s="647"/>
      <c r="U119" s="636" t="s">
        <v>501</v>
      </c>
      <c r="V119" s="637" t="s">
        <v>124</v>
      </c>
      <c r="W119" s="643" t="s">
        <v>495</v>
      </c>
      <c r="X119" s="615">
        <v>0</v>
      </c>
      <c r="Y119" s="615">
        <v>0</v>
      </c>
      <c r="Z119" s="615">
        <v>0</v>
      </c>
      <c r="AA119" s="615">
        <v>0</v>
      </c>
      <c r="AB119" s="615">
        <v>0</v>
      </c>
      <c r="AC119" s="615">
        <v>0.57999999999999996</v>
      </c>
      <c r="AD119" s="615">
        <v>0.57999999999999996</v>
      </c>
      <c r="AE119" s="615">
        <v>0.57999999999999996</v>
      </c>
      <c r="AF119" s="615">
        <v>0.57999999999999996</v>
      </c>
      <c r="AG119" s="615">
        <v>0.57999999999999996</v>
      </c>
      <c r="AH119" s="615">
        <v>0.57999999999999996</v>
      </c>
      <c r="AI119" s="615">
        <v>0.57999999999999996</v>
      </c>
      <c r="AJ119" s="615">
        <v>0.57999999999999996</v>
      </c>
      <c r="AK119" s="615">
        <v>0.57999999999999996</v>
      </c>
      <c r="AL119" s="615">
        <v>0.57999999999999996</v>
      </c>
      <c r="AM119" s="615">
        <v>0.57999999999999996</v>
      </c>
      <c r="AN119" s="615">
        <v>0.57999999999999996</v>
      </c>
      <c r="AO119" s="615">
        <v>0.57999999999999996</v>
      </c>
      <c r="AP119" s="615">
        <v>0.57999999999999996</v>
      </c>
      <c r="AQ119" s="615">
        <v>0.57999999999999996</v>
      </c>
      <c r="AR119" s="615">
        <v>0.57999999999999996</v>
      </c>
      <c r="AS119" s="615">
        <v>0.57999999999999996</v>
      </c>
      <c r="AT119" s="615">
        <v>0.57999999999999996</v>
      </c>
      <c r="AU119" s="615">
        <v>0.57999999999999996</v>
      </c>
      <c r="AV119" s="615">
        <v>0.57999999999999996</v>
      </c>
      <c r="AW119" s="615">
        <v>0.57999999999999996</v>
      </c>
      <c r="AX119" s="615">
        <v>0.57999999999999996</v>
      </c>
      <c r="AY119" s="615">
        <v>0.57999999999999996</v>
      </c>
      <c r="AZ119" s="615">
        <v>0.57999999999999996</v>
      </c>
      <c r="BA119" s="615">
        <v>0.57999999999999996</v>
      </c>
      <c r="BB119" s="615">
        <v>0.57999999999999996</v>
      </c>
      <c r="BC119" s="615">
        <v>0.57999999999999996</v>
      </c>
      <c r="BD119" s="615">
        <v>0.57999999999999996</v>
      </c>
      <c r="BE119" s="615">
        <v>0.57999999999999996</v>
      </c>
      <c r="BF119" s="615">
        <v>0.57999999999999996</v>
      </c>
      <c r="BG119" s="615">
        <v>0.57999999999999996</v>
      </c>
      <c r="BH119" s="615">
        <v>0.57999999999999996</v>
      </c>
      <c r="BI119" s="615">
        <v>0.57999999999999996</v>
      </c>
      <c r="BJ119" s="615">
        <v>0.57999999999999996</v>
      </c>
      <c r="BK119" s="615">
        <v>0.57999999999999996</v>
      </c>
      <c r="BL119" s="615">
        <v>0.57999999999999996</v>
      </c>
      <c r="BM119" s="615">
        <v>0.57999999999999996</v>
      </c>
      <c r="BN119" s="615">
        <v>0.57999999999999996</v>
      </c>
      <c r="BO119" s="615">
        <v>0.57999999999999996</v>
      </c>
      <c r="BP119" s="615">
        <v>0.57999999999999996</v>
      </c>
      <c r="BQ119" s="615">
        <v>0.57999999999999996</v>
      </c>
      <c r="BR119" s="615">
        <v>0.57999999999999996</v>
      </c>
      <c r="BS119" s="615">
        <v>0.57999999999999996</v>
      </c>
      <c r="BT119" s="615">
        <v>0.57999999999999996</v>
      </c>
      <c r="BU119" s="615">
        <v>0.57999999999999996</v>
      </c>
      <c r="BV119" s="615">
        <v>0.57999999999999996</v>
      </c>
      <c r="BW119" s="615">
        <v>0.57999999999999996</v>
      </c>
      <c r="BX119" s="615">
        <v>0.57999999999999996</v>
      </c>
      <c r="BY119" s="615">
        <v>0.57999999999999996</v>
      </c>
      <c r="BZ119" s="615">
        <v>0.57999999999999996</v>
      </c>
      <c r="CA119" s="615">
        <v>0.57999999999999996</v>
      </c>
      <c r="CB119" s="615">
        <v>0.57999999999999996</v>
      </c>
      <c r="CC119" s="615">
        <v>0.57999999999999996</v>
      </c>
      <c r="CD119" s="615">
        <v>0.57999999999999996</v>
      </c>
      <c r="CE119" s="629">
        <v>0.57999999999999996</v>
      </c>
      <c r="CF119" s="629">
        <v>0.57999999999999996</v>
      </c>
      <c r="CG119" s="629">
        <v>0.57999999999999996</v>
      </c>
      <c r="CH119" s="629">
        <v>0.57999999999999996</v>
      </c>
      <c r="CI119" s="629">
        <v>0.57999999999999996</v>
      </c>
      <c r="CJ119" s="629">
        <v>0.57999999999999996</v>
      </c>
      <c r="CK119" s="629">
        <v>0.57999999999999996</v>
      </c>
      <c r="CL119" s="629">
        <v>0.57999999999999996</v>
      </c>
      <c r="CM119" s="629">
        <v>0.57999999999999996</v>
      </c>
      <c r="CN119" s="629">
        <v>0.57999999999999996</v>
      </c>
      <c r="CO119" s="629">
        <v>0.57999999999999996</v>
      </c>
      <c r="CP119" s="629">
        <v>0.57999999999999996</v>
      </c>
      <c r="CQ119" s="629">
        <v>0.57999999999999996</v>
      </c>
      <c r="CR119" s="629">
        <v>0.57999999999999996</v>
      </c>
      <c r="CS119" s="629">
        <v>0.57999999999999996</v>
      </c>
      <c r="CT119" s="629">
        <v>0.57999999999999996</v>
      </c>
      <c r="CU119" s="629">
        <v>0.57999999999999996</v>
      </c>
      <c r="CV119" s="629">
        <v>0.57999999999999996</v>
      </c>
      <c r="CW119" s="629">
        <v>0.57999999999999996</v>
      </c>
      <c r="CX119" s="629">
        <v>0.57999999999999996</v>
      </c>
      <c r="CY119" s="630">
        <v>0.57999999999999996</v>
      </c>
      <c r="CZ119" s="619">
        <v>0</v>
      </c>
      <c r="DA119" s="620">
        <v>0</v>
      </c>
      <c r="DB119" s="620">
        <v>0</v>
      </c>
      <c r="DC119" s="620">
        <v>0</v>
      </c>
      <c r="DD119" s="620">
        <v>0</v>
      </c>
      <c r="DE119" s="620">
        <v>0</v>
      </c>
      <c r="DF119" s="620">
        <v>0</v>
      </c>
      <c r="DG119" s="620">
        <v>0</v>
      </c>
      <c r="DH119" s="620">
        <v>0</v>
      </c>
      <c r="DI119" s="620">
        <v>0</v>
      </c>
      <c r="DJ119" s="620">
        <v>0</v>
      </c>
      <c r="DK119" s="620">
        <v>0</v>
      </c>
      <c r="DL119" s="620">
        <v>0</v>
      </c>
      <c r="DM119" s="620">
        <v>0</v>
      </c>
      <c r="DN119" s="620">
        <v>0</v>
      </c>
      <c r="DO119" s="620">
        <v>0</v>
      </c>
      <c r="DP119" s="620">
        <v>0</v>
      </c>
      <c r="DQ119" s="620">
        <v>0</v>
      </c>
      <c r="DR119" s="620">
        <v>0</v>
      </c>
      <c r="DS119" s="620">
        <v>0</v>
      </c>
      <c r="DT119" s="620">
        <v>0</v>
      </c>
      <c r="DU119" s="620">
        <v>0</v>
      </c>
      <c r="DV119" s="620">
        <v>0</v>
      </c>
      <c r="DW119" s="621">
        <v>0</v>
      </c>
    </row>
    <row r="120" spans="2:127" x14ac:dyDescent="0.2">
      <c r="B120" s="651"/>
      <c r="C120" s="645"/>
      <c r="D120" s="646"/>
      <c r="E120" s="646"/>
      <c r="F120" s="646"/>
      <c r="G120" s="646"/>
      <c r="H120" s="646"/>
      <c r="I120" s="647"/>
      <c r="J120" s="647"/>
      <c r="K120" s="647"/>
      <c r="L120" s="647"/>
      <c r="M120" s="647"/>
      <c r="N120" s="647"/>
      <c r="O120" s="647"/>
      <c r="P120" s="647"/>
      <c r="Q120" s="647"/>
      <c r="R120" s="648"/>
      <c r="S120" s="647"/>
      <c r="T120" s="647"/>
      <c r="U120" s="636" t="s">
        <v>502</v>
      </c>
      <c r="V120" s="637" t="s">
        <v>124</v>
      </c>
      <c r="W120" s="643" t="s">
        <v>495</v>
      </c>
      <c r="X120" s="615">
        <v>0.44371600000000005</v>
      </c>
      <c r="Y120" s="615">
        <v>0.507104</v>
      </c>
      <c r="Z120" s="615">
        <v>0.63388000000000011</v>
      </c>
      <c r="AA120" s="615">
        <v>2.5355200000000004</v>
      </c>
      <c r="AB120" s="615">
        <v>2.2185799999999998</v>
      </c>
      <c r="AC120" s="615">
        <v>0</v>
      </c>
      <c r="AD120" s="615">
        <v>0</v>
      </c>
      <c r="AE120" s="615">
        <v>0</v>
      </c>
      <c r="AF120" s="615">
        <v>0</v>
      </c>
      <c r="AG120" s="615">
        <v>0</v>
      </c>
      <c r="AH120" s="615">
        <v>0</v>
      </c>
      <c r="AI120" s="615">
        <v>0</v>
      </c>
      <c r="AJ120" s="615">
        <v>0</v>
      </c>
      <c r="AK120" s="615">
        <v>0</v>
      </c>
      <c r="AL120" s="615">
        <v>0</v>
      </c>
      <c r="AM120" s="615">
        <v>0</v>
      </c>
      <c r="AN120" s="615">
        <v>0</v>
      </c>
      <c r="AO120" s="615">
        <v>0</v>
      </c>
      <c r="AP120" s="615">
        <v>0</v>
      </c>
      <c r="AQ120" s="615">
        <v>0</v>
      </c>
      <c r="AR120" s="615">
        <v>0</v>
      </c>
      <c r="AS120" s="615">
        <v>0</v>
      </c>
      <c r="AT120" s="615">
        <v>0</v>
      </c>
      <c r="AU120" s="615">
        <v>0</v>
      </c>
      <c r="AV120" s="615">
        <v>0</v>
      </c>
      <c r="AW120" s="615">
        <v>0</v>
      </c>
      <c r="AX120" s="615">
        <v>0</v>
      </c>
      <c r="AY120" s="615">
        <v>0</v>
      </c>
      <c r="AZ120" s="615">
        <v>0</v>
      </c>
      <c r="BA120" s="615">
        <v>0</v>
      </c>
      <c r="BB120" s="615">
        <v>0</v>
      </c>
      <c r="BC120" s="615">
        <v>0</v>
      </c>
      <c r="BD120" s="615">
        <v>0</v>
      </c>
      <c r="BE120" s="615">
        <v>0</v>
      </c>
      <c r="BF120" s="615">
        <v>0</v>
      </c>
      <c r="BG120" s="615">
        <v>0</v>
      </c>
      <c r="BH120" s="615">
        <v>0</v>
      </c>
      <c r="BI120" s="615">
        <v>0</v>
      </c>
      <c r="BJ120" s="615">
        <v>0</v>
      </c>
      <c r="BK120" s="615">
        <v>0</v>
      </c>
      <c r="BL120" s="615">
        <v>0</v>
      </c>
      <c r="BM120" s="615">
        <v>0</v>
      </c>
      <c r="BN120" s="615">
        <v>0</v>
      </c>
      <c r="BO120" s="615">
        <v>0</v>
      </c>
      <c r="BP120" s="615">
        <v>0</v>
      </c>
      <c r="BQ120" s="615">
        <v>0</v>
      </c>
      <c r="BR120" s="615">
        <v>0</v>
      </c>
      <c r="BS120" s="615">
        <v>0</v>
      </c>
      <c r="BT120" s="615">
        <v>0</v>
      </c>
      <c r="BU120" s="615">
        <v>0</v>
      </c>
      <c r="BV120" s="615">
        <v>0</v>
      </c>
      <c r="BW120" s="615">
        <v>0</v>
      </c>
      <c r="BX120" s="615">
        <v>0</v>
      </c>
      <c r="BY120" s="615">
        <v>0</v>
      </c>
      <c r="BZ120" s="615">
        <v>0</v>
      </c>
      <c r="CA120" s="615">
        <v>0</v>
      </c>
      <c r="CB120" s="615">
        <v>0</v>
      </c>
      <c r="CC120" s="615">
        <v>0</v>
      </c>
      <c r="CD120" s="615">
        <v>0</v>
      </c>
      <c r="CE120" s="629">
        <v>0</v>
      </c>
      <c r="CF120" s="629">
        <v>0.44371600000000005</v>
      </c>
      <c r="CG120" s="629">
        <v>0.507104</v>
      </c>
      <c r="CH120" s="629">
        <v>0.63388000000000011</v>
      </c>
      <c r="CI120" s="629">
        <v>2.5355200000000004</v>
      </c>
      <c r="CJ120" s="629">
        <v>2.2185799999999998</v>
      </c>
      <c r="CK120" s="629">
        <v>0</v>
      </c>
      <c r="CL120" s="629">
        <v>0</v>
      </c>
      <c r="CM120" s="629">
        <v>0</v>
      </c>
      <c r="CN120" s="629">
        <v>0</v>
      </c>
      <c r="CO120" s="629">
        <v>0</v>
      </c>
      <c r="CP120" s="629">
        <v>0</v>
      </c>
      <c r="CQ120" s="629">
        <v>0</v>
      </c>
      <c r="CR120" s="629">
        <v>0</v>
      </c>
      <c r="CS120" s="629">
        <v>0</v>
      </c>
      <c r="CT120" s="629">
        <v>0</v>
      </c>
      <c r="CU120" s="629">
        <v>0</v>
      </c>
      <c r="CV120" s="629">
        <v>0</v>
      </c>
      <c r="CW120" s="629">
        <v>0</v>
      </c>
      <c r="CX120" s="629">
        <v>0</v>
      </c>
      <c r="CY120" s="630">
        <v>0</v>
      </c>
      <c r="CZ120" s="619">
        <v>0</v>
      </c>
      <c r="DA120" s="620">
        <v>0</v>
      </c>
      <c r="DB120" s="620">
        <v>0</v>
      </c>
      <c r="DC120" s="620">
        <v>0</v>
      </c>
      <c r="DD120" s="620">
        <v>0</v>
      </c>
      <c r="DE120" s="620">
        <v>0</v>
      </c>
      <c r="DF120" s="620">
        <v>0</v>
      </c>
      <c r="DG120" s="620">
        <v>0</v>
      </c>
      <c r="DH120" s="620">
        <v>0</v>
      </c>
      <c r="DI120" s="620">
        <v>0</v>
      </c>
      <c r="DJ120" s="620">
        <v>0</v>
      </c>
      <c r="DK120" s="620">
        <v>0</v>
      </c>
      <c r="DL120" s="620">
        <v>0</v>
      </c>
      <c r="DM120" s="620">
        <v>0</v>
      </c>
      <c r="DN120" s="620">
        <v>0</v>
      </c>
      <c r="DO120" s="620">
        <v>0</v>
      </c>
      <c r="DP120" s="620">
        <v>0</v>
      </c>
      <c r="DQ120" s="620">
        <v>0</v>
      </c>
      <c r="DR120" s="620">
        <v>0</v>
      </c>
      <c r="DS120" s="620">
        <v>0</v>
      </c>
      <c r="DT120" s="620">
        <v>0</v>
      </c>
      <c r="DU120" s="620">
        <v>0</v>
      </c>
      <c r="DV120" s="620">
        <v>0</v>
      </c>
      <c r="DW120" s="621">
        <v>0</v>
      </c>
    </row>
    <row r="121" spans="2:127" x14ac:dyDescent="0.2">
      <c r="B121" s="651"/>
      <c r="C121" s="645"/>
      <c r="D121" s="646"/>
      <c r="E121" s="646"/>
      <c r="F121" s="646"/>
      <c r="G121" s="646"/>
      <c r="H121" s="646"/>
      <c r="I121" s="647"/>
      <c r="J121" s="647"/>
      <c r="K121" s="647"/>
      <c r="L121" s="647"/>
      <c r="M121" s="647"/>
      <c r="N121" s="647"/>
      <c r="O121" s="647"/>
      <c r="P121" s="647"/>
      <c r="Q121" s="647"/>
      <c r="R121" s="648"/>
      <c r="S121" s="647"/>
      <c r="T121" s="647"/>
      <c r="U121" s="636" t="s">
        <v>503</v>
      </c>
      <c r="V121" s="637" t="s">
        <v>124</v>
      </c>
      <c r="W121" s="643" t="s">
        <v>495</v>
      </c>
      <c r="X121" s="615">
        <v>0</v>
      </c>
      <c r="Y121" s="615">
        <v>0</v>
      </c>
      <c r="Z121" s="615">
        <v>0</v>
      </c>
      <c r="AA121" s="615">
        <v>0</v>
      </c>
      <c r="AB121" s="615">
        <v>0</v>
      </c>
      <c r="AC121" s="615">
        <v>13.146796412386223</v>
      </c>
      <c r="AD121" s="615">
        <v>12.178766138510976</v>
      </c>
      <c r="AE121" s="615">
        <v>11.575425531664754</v>
      </c>
      <c r="AF121" s="615">
        <v>11.369847846344875</v>
      </c>
      <c r="AG121" s="615">
        <v>10.595009393755317</v>
      </c>
      <c r="AH121" s="615">
        <v>10.001611637485453</v>
      </c>
      <c r="AI121" s="615">
        <v>9.4082138812155929</v>
      </c>
      <c r="AJ121" s="615">
        <v>8.8148161249457324</v>
      </c>
      <c r="AK121" s="615">
        <v>8.2214183686758702</v>
      </c>
      <c r="AL121" s="615">
        <v>7.628020612406007</v>
      </c>
      <c r="AM121" s="615">
        <v>7.0346228561361448</v>
      </c>
      <c r="AN121" s="615">
        <v>6.4412250998662808</v>
      </c>
      <c r="AO121" s="615">
        <v>5.8478273435964194</v>
      </c>
      <c r="AP121" s="615">
        <v>5.254429587326559</v>
      </c>
      <c r="AQ121" s="615">
        <v>4.6610318310566976</v>
      </c>
      <c r="AR121" s="615">
        <v>4.0676340747868354</v>
      </c>
      <c r="AS121" s="615">
        <v>3.474236318516974</v>
      </c>
      <c r="AT121" s="615">
        <v>2.8808385622471122</v>
      </c>
      <c r="AU121" s="615">
        <v>2.2874408059772504</v>
      </c>
      <c r="AV121" s="615">
        <v>1.6940430497073886</v>
      </c>
      <c r="AW121" s="615">
        <v>1.6940430497073886</v>
      </c>
      <c r="AX121" s="615">
        <v>1.6940430497073886</v>
      </c>
      <c r="AY121" s="615">
        <v>1.6940430497073886</v>
      </c>
      <c r="AZ121" s="615">
        <v>1.6940430497073886</v>
      </c>
      <c r="BA121" s="615">
        <v>1.6940430497073886</v>
      </c>
      <c r="BB121" s="615">
        <v>1.6940430497073886</v>
      </c>
      <c r="BC121" s="615">
        <v>1.6940430497073886</v>
      </c>
      <c r="BD121" s="615">
        <v>1.6940430497073886</v>
      </c>
      <c r="BE121" s="615">
        <v>1.6940430497073886</v>
      </c>
      <c r="BF121" s="615">
        <v>1.6940430497073886</v>
      </c>
      <c r="BG121" s="615">
        <v>1.6940430497073886</v>
      </c>
      <c r="BH121" s="615">
        <v>1.6940430497073886</v>
      </c>
      <c r="BI121" s="615">
        <v>1.6940430497073886</v>
      </c>
      <c r="BJ121" s="615">
        <v>1.6940430497073886</v>
      </c>
      <c r="BK121" s="615">
        <v>1.6940430497073886</v>
      </c>
      <c r="BL121" s="615">
        <v>1.6940430497073886</v>
      </c>
      <c r="BM121" s="615">
        <v>1.6940430497073886</v>
      </c>
      <c r="BN121" s="615">
        <v>1.6940430497073886</v>
      </c>
      <c r="BO121" s="615">
        <v>1.6940430497073886</v>
      </c>
      <c r="BP121" s="615">
        <v>1.6940430497073886</v>
      </c>
      <c r="BQ121" s="615">
        <v>1.6940430497073886</v>
      </c>
      <c r="BR121" s="615">
        <v>1.6940430497073886</v>
      </c>
      <c r="BS121" s="615">
        <v>1.6940430497073886</v>
      </c>
      <c r="BT121" s="615">
        <v>1.6940430497073886</v>
      </c>
      <c r="BU121" s="615">
        <v>1.6940430497073886</v>
      </c>
      <c r="BV121" s="615">
        <v>1.6940430497073886</v>
      </c>
      <c r="BW121" s="615">
        <v>1.6940430497073886</v>
      </c>
      <c r="BX121" s="615">
        <v>1.6940430497073886</v>
      </c>
      <c r="BY121" s="615">
        <v>1.6940430497073886</v>
      </c>
      <c r="BZ121" s="615">
        <v>1.6940430497073886</v>
      </c>
      <c r="CA121" s="615">
        <v>1.6940430497073886</v>
      </c>
      <c r="CB121" s="615">
        <v>1.6940430497073886</v>
      </c>
      <c r="CC121" s="615">
        <v>1.6940430497073886</v>
      </c>
      <c r="CD121" s="615">
        <v>1.6940430497073886</v>
      </c>
      <c r="CE121" s="629">
        <v>1.6940430497073886</v>
      </c>
      <c r="CF121" s="629">
        <v>1.6940430497073886</v>
      </c>
      <c r="CG121" s="629">
        <v>1.6940430497073886</v>
      </c>
      <c r="CH121" s="629">
        <v>1.6940430497073886</v>
      </c>
      <c r="CI121" s="629">
        <v>1.6940430497073886</v>
      </c>
      <c r="CJ121" s="629">
        <v>1.6940430497073886</v>
      </c>
      <c r="CK121" s="629">
        <v>1.6940430497073886</v>
      </c>
      <c r="CL121" s="629">
        <v>1.6940430497073886</v>
      </c>
      <c r="CM121" s="629">
        <v>1.6940430497073886</v>
      </c>
      <c r="CN121" s="629">
        <v>1.6940430497073886</v>
      </c>
      <c r="CO121" s="629">
        <v>1.6940430497073886</v>
      </c>
      <c r="CP121" s="629">
        <v>1.6940430497073886</v>
      </c>
      <c r="CQ121" s="629">
        <v>1.6940430497073886</v>
      </c>
      <c r="CR121" s="629">
        <v>1.6940430497073886</v>
      </c>
      <c r="CS121" s="629">
        <v>1.6940430497073886</v>
      </c>
      <c r="CT121" s="629">
        <v>1.6940430497073886</v>
      </c>
      <c r="CU121" s="629">
        <v>1.6940430497073886</v>
      </c>
      <c r="CV121" s="629">
        <v>1.6940430497073886</v>
      </c>
      <c r="CW121" s="629">
        <v>1.6940430497073886</v>
      </c>
      <c r="CX121" s="629">
        <v>1.6940430497073886</v>
      </c>
      <c r="CY121" s="630">
        <v>1.6940430497073886</v>
      </c>
      <c r="CZ121" s="619">
        <v>0</v>
      </c>
      <c r="DA121" s="620">
        <v>0</v>
      </c>
      <c r="DB121" s="620">
        <v>0</v>
      </c>
      <c r="DC121" s="620">
        <v>0</v>
      </c>
      <c r="DD121" s="620">
        <v>0</v>
      </c>
      <c r="DE121" s="620">
        <v>0</v>
      </c>
      <c r="DF121" s="620">
        <v>0</v>
      </c>
      <c r="DG121" s="620">
        <v>0</v>
      </c>
      <c r="DH121" s="620">
        <v>0</v>
      </c>
      <c r="DI121" s="620">
        <v>0</v>
      </c>
      <c r="DJ121" s="620">
        <v>0</v>
      </c>
      <c r="DK121" s="620">
        <v>0</v>
      </c>
      <c r="DL121" s="620">
        <v>0</v>
      </c>
      <c r="DM121" s="620">
        <v>0</v>
      </c>
      <c r="DN121" s="620">
        <v>0</v>
      </c>
      <c r="DO121" s="620">
        <v>0</v>
      </c>
      <c r="DP121" s="620">
        <v>0</v>
      </c>
      <c r="DQ121" s="620">
        <v>0</v>
      </c>
      <c r="DR121" s="620">
        <v>0</v>
      </c>
      <c r="DS121" s="620">
        <v>0</v>
      </c>
      <c r="DT121" s="620">
        <v>0</v>
      </c>
      <c r="DU121" s="620">
        <v>0</v>
      </c>
      <c r="DV121" s="620">
        <v>0</v>
      </c>
      <c r="DW121" s="621">
        <v>0</v>
      </c>
    </row>
    <row r="122" spans="2:127" x14ac:dyDescent="0.2">
      <c r="B122" s="651"/>
      <c r="C122" s="645"/>
      <c r="D122" s="646"/>
      <c r="E122" s="646"/>
      <c r="F122" s="646"/>
      <c r="G122" s="646"/>
      <c r="H122" s="646"/>
      <c r="I122" s="647"/>
      <c r="J122" s="647"/>
      <c r="K122" s="647"/>
      <c r="L122" s="647"/>
      <c r="M122" s="647"/>
      <c r="N122" s="647"/>
      <c r="O122" s="647"/>
      <c r="P122" s="647"/>
      <c r="Q122" s="647"/>
      <c r="R122" s="648"/>
      <c r="S122" s="647"/>
      <c r="T122" s="647"/>
      <c r="U122" s="652" t="s">
        <v>504</v>
      </c>
      <c r="V122" s="637" t="s">
        <v>124</v>
      </c>
      <c r="W122" s="643" t="s">
        <v>495</v>
      </c>
      <c r="X122" s="615">
        <v>0</v>
      </c>
      <c r="Y122" s="615">
        <v>0</v>
      </c>
      <c r="Z122" s="615">
        <v>0</v>
      </c>
      <c r="AA122" s="615">
        <v>0</v>
      </c>
      <c r="AB122" s="615">
        <v>0</v>
      </c>
      <c r="AC122" s="615">
        <v>0</v>
      </c>
      <c r="AD122" s="615">
        <v>0</v>
      </c>
      <c r="AE122" s="615">
        <v>0</v>
      </c>
      <c r="AF122" s="615">
        <v>0</v>
      </c>
      <c r="AG122" s="615">
        <v>0</v>
      </c>
      <c r="AH122" s="615">
        <v>0</v>
      </c>
      <c r="AI122" s="615">
        <v>0</v>
      </c>
      <c r="AJ122" s="615">
        <v>0</v>
      </c>
      <c r="AK122" s="615">
        <v>0</v>
      </c>
      <c r="AL122" s="615">
        <v>0</v>
      </c>
      <c r="AM122" s="615">
        <v>0</v>
      </c>
      <c r="AN122" s="615">
        <v>0</v>
      </c>
      <c r="AO122" s="615">
        <v>0</v>
      </c>
      <c r="AP122" s="615">
        <v>0</v>
      </c>
      <c r="AQ122" s="615">
        <v>0</v>
      </c>
      <c r="AR122" s="615">
        <v>0</v>
      </c>
      <c r="AS122" s="615">
        <v>0</v>
      </c>
      <c r="AT122" s="615">
        <v>0</v>
      </c>
      <c r="AU122" s="615">
        <v>0</v>
      </c>
      <c r="AV122" s="615">
        <v>0</v>
      </c>
      <c r="AW122" s="615">
        <v>0</v>
      </c>
      <c r="AX122" s="615">
        <v>0</v>
      </c>
      <c r="AY122" s="615">
        <v>0</v>
      </c>
      <c r="AZ122" s="615">
        <v>0</v>
      </c>
      <c r="BA122" s="615">
        <v>0</v>
      </c>
      <c r="BB122" s="615">
        <v>0</v>
      </c>
      <c r="BC122" s="615">
        <v>0</v>
      </c>
      <c r="BD122" s="615">
        <v>0</v>
      </c>
      <c r="BE122" s="615">
        <v>0</v>
      </c>
      <c r="BF122" s="615">
        <v>0</v>
      </c>
      <c r="BG122" s="615">
        <v>0</v>
      </c>
      <c r="BH122" s="615">
        <v>0</v>
      </c>
      <c r="BI122" s="615">
        <v>0</v>
      </c>
      <c r="BJ122" s="615">
        <v>0</v>
      </c>
      <c r="BK122" s="615">
        <v>0</v>
      </c>
      <c r="BL122" s="615">
        <v>0</v>
      </c>
      <c r="BM122" s="615">
        <v>0</v>
      </c>
      <c r="BN122" s="615">
        <v>0</v>
      </c>
      <c r="BO122" s="615">
        <v>0</v>
      </c>
      <c r="BP122" s="615">
        <v>0</v>
      </c>
      <c r="BQ122" s="615">
        <v>0</v>
      </c>
      <c r="BR122" s="615">
        <v>0</v>
      </c>
      <c r="BS122" s="615">
        <v>0</v>
      </c>
      <c r="BT122" s="615">
        <v>0</v>
      </c>
      <c r="BU122" s="615">
        <v>0</v>
      </c>
      <c r="BV122" s="615">
        <v>0</v>
      </c>
      <c r="BW122" s="615">
        <v>0</v>
      </c>
      <c r="BX122" s="615">
        <v>0</v>
      </c>
      <c r="BY122" s="615">
        <v>0</v>
      </c>
      <c r="BZ122" s="615">
        <v>0</v>
      </c>
      <c r="CA122" s="615">
        <v>0</v>
      </c>
      <c r="CB122" s="615">
        <v>0</v>
      </c>
      <c r="CC122" s="615">
        <v>0</v>
      </c>
      <c r="CD122" s="615">
        <v>0</v>
      </c>
      <c r="CE122" s="615">
        <v>0</v>
      </c>
      <c r="CF122" s="615">
        <v>0</v>
      </c>
      <c r="CG122" s="615">
        <v>0</v>
      </c>
      <c r="CH122" s="615">
        <v>0</v>
      </c>
      <c r="CI122" s="615">
        <v>0</v>
      </c>
      <c r="CJ122" s="615">
        <v>0</v>
      </c>
      <c r="CK122" s="615">
        <v>0</v>
      </c>
      <c r="CL122" s="615">
        <v>0</v>
      </c>
      <c r="CM122" s="615">
        <v>0</v>
      </c>
      <c r="CN122" s="615">
        <v>0</v>
      </c>
      <c r="CO122" s="615">
        <v>0</v>
      </c>
      <c r="CP122" s="615">
        <v>0</v>
      </c>
      <c r="CQ122" s="615">
        <v>0</v>
      </c>
      <c r="CR122" s="615">
        <v>0</v>
      </c>
      <c r="CS122" s="615">
        <v>0</v>
      </c>
      <c r="CT122" s="615">
        <v>0</v>
      </c>
      <c r="CU122" s="615">
        <v>0</v>
      </c>
      <c r="CV122" s="615">
        <v>0</v>
      </c>
      <c r="CW122" s="615">
        <v>0</v>
      </c>
      <c r="CX122" s="615">
        <v>0</v>
      </c>
      <c r="CY122" s="615">
        <v>0</v>
      </c>
      <c r="CZ122" s="619">
        <v>0</v>
      </c>
      <c r="DA122" s="620">
        <v>0</v>
      </c>
      <c r="DB122" s="620">
        <v>0</v>
      </c>
      <c r="DC122" s="620">
        <v>0</v>
      </c>
      <c r="DD122" s="620">
        <v>0</v>
      </c>
      <c r="DE122" s="620">
        <v>0</v>
      </c>
      <c r="DF122" s="620">
        <v>0</v>
      </c>
      <c r="DG122" s="620">
        <v>0</v>
      </c>
      <c r="DH122" s="620">
        <v>0</v>
      </c>
      <c r="DI122" s="620">
        <v>0</v>
      </c>
      <c r="DJ122" s="620">
        <v>0</v>
      </c>
      <c r="DK122" s="620">
        <v>0</v>
      </c>
      <c r="DL122" s="620">
        <v>0</v>
      </c>
      <c r="DM122" s="620">
        <v>0</v>
      </c>
      <c r="DN122" s="620">
        <v>0</v>
      </c>
      <c r="DO122" s="620">
        <v>0</v>
      </c>
      <c r="DP122" s="620">
        <v>0</v>
      </c>
      <c r="DQ122" s="620">
        <v>0</v>
      </c>
      <c r="DR122" s="620">
        <v>0</v>
      </c>
      <c r="DS122" s="620">
        <v>0</v>
      </c>
      <c r="DT122" s="620">
        <v>0</v>
      </c>
      <c r="DU122" s="620">
        <v>0</v>
      </c>
      <c r="DV122" s="620">
        <v>0</v>
      </c>
      <c r="DW122" s="621">
        <v>0</v>
      </c>
    </row>
    <row r="123" spans="2:127" ht="15.75" thickBot="1" x14ac:dyDescent="0.25">
      <c r="B123" s="653"/>
      <c r="C123" s="654"/>
      <c r="D123" s="655"/>
      <c r="E123" s="655"/>
      <c r="F123" s="655"/>
      <c r="G123" s="655"/>
      <c r="H123" s="655"/>
      <c r="I123" s="656"/>
      <c r="J123" s="656"/>
      <c r="K123" s="656"/>
      <c r="L123" s="656"/>
      <c r="M123" s="656"/>
      <c r="N123" s="656"/>
      <c r="O123" s="656"/>
      <c r="P123" s="656"/>
      <c r="Q123" s="656"/>
      <c r="R123" s="657"/>
      <c r="S123" s="656"/>
      <c r="T123" s="656"/>
      <c r="U123" s="658" t="s">
        <v>127</v>
      </c>
      <c r="V123" s="659" t="s">
        <v>505</v>
      </c>
      <c r="W123" s="660" t="s">
        <v>495</v>
      </c>
      <c r="X123" s="661">
        <f>SUM(X112:X122)</f>
        <v>260.81571600000001</v>
      </c>
      <c r="Y123" s="661">
        <f t="shared" ref="Y123:CJ123" si="31">SUM(Y112:Y122)</f>
        <v>298.07510400000001</v>
      </c>
      <c r="Z123" s="661">
        <f t="shared" si="31"/>
        <v>372.59388000000001</v>
      </c>
      <c r="AA123" s="661">
        <f t="shared" si="31"/>
        <v>1490.3755200000001</v>
      </c>
      <c r="AB123" s="661">
        <f t="shared" si="31"/>
        <v>1304.0785799999999</v>
      </c>
      <c r="AC123" s="661">
        <f t="shared" si="31"/>
        <v>169.02679641238626</v>
      </c>
      <c r="AD123" s="661">
        <f t="shared" si="31"/>
        <v>168.058766138511</v>
      </c>
      <c r="AE123" s="661">
        <f t="shared" si="31"/>
        <v>167.45542553166479</v>
      </c>
      <c r="AF123" s="661">
        <f t="shared" si="31"/>
        <v>167.24984784634489</v>
      </c>
      <c r="AG123" s="661">
        <f t="shared" si="31"/>
        <v>166.47500939375533</v>
      </c>
      <c r="AH123" s="661">
        <f t="shared" si="31"/>
        <v>165.88161163748549</v>
      </c>
      <c r="AI123" s="661">
        <f t="shared" si="31"/>
        <v>165.28821388121563</v>
      </c>
      <c r="AJ123" s="661">
        <f t="shared" si="31"/>
        <v>164.69481612494576</v>
      </c>
      <c r="AK123" s="661">
        <f t="shared" si="31"/>
        <v>164.10141836867589</v>
      </c>
      <c r="AL123" s="661">
        <f t="shared" si="31"/>
        <v>163.50802061240603</v>
      </c>
      <c r="AM123" s="661">
        <f t="shared" si="31"/>
        <v>162.91462285613616</v>
      </c>
      <c r="AN123" s="661">
        <f t="shared" si="31"/>
        <v>162.3212250998663</v>
      </c>
      <c r="AO123" s="661">
        <f t="shared" si="31"/>
        <v>161.72782734359643</v>
      </c>
      <c r="AP123" s="661">
        <f t="shared" si="31"/>
        <v>161.13442958732659</v>
      </c>
      <c r="AQ123" s="661">
        <f t="shared" si="31"/>
        <v>160.54103183105673</v>
      </c>
      <c r="AR123" s="661">
        <f t="shared" si="31"/>
        <v>159.94763407478686</v>
      </c>
      <c r="AS123" s="661">
        <f t="shared" si="31"/>
        <v>159.354236318517</v>
      </c>
      <c r="AT123" s="661">
        <f t="shared" si="31"/>
        <v>158.76083856224713</v>
      </c>
      <c r="AU123" s="661">
        <f t="shared" si="31"/>
        <v>158.16744080597726</v>
      </c>
      <c r="AV123" s="661">
        <f t="shared" si="31"/>
        <v>157.5740430497074</v>
      </c>
      <c r="AW123" s="661">
        <f t="shared" si="31"/>
        <v>157.5740430497074</v>
      </c>
      <c r="AX123" s="661">
        <f t="shared" si="31"/>
        <v>157.5740430497074</v>
      </c>
      <c r="AY123" s="661">
        <f t="shared" si="31"/>
        <v>157.5740430497074</v>
      </c>
      <c r="AZ123" s="661">
        <f t="shared" si="31"/>
        <v>157.5740430497074</v>
      </c>
      <c r="BA123" s="661">
        <f t="shared" si="31"/>
        <v>157.5740430497074</v>
      </c>
      <c r="BB123" s="661">
        <f t="shared" si="31"/>
        <v>157.5740430497074</v>
      </c>
      <c r="BC123" s="661">
        <f t="shared" si="31"/>
        <v>157.5740430497074</v>
      </c>
      <c r="BD123" s="661">
        <f t="shared" si="31"/>
        <v>157.5740430497074</v>
      </c>
      <c r="BE123" s="661">
        <f t="shared" si="31"/>
        <v>157.5740430497074</v>
      </c>
      <c r="BF123" s="661">
        <f t="shared" si="31"/>
        <v>157.5740430497074</v>
      </c>
      <c r="BG123" s="661">
        <f t="shared" si="31"/>
        <v>157.5740430497074</v>
      </c>
      <c r="BH123" s="661">
        <f t="shared" si="31"/>
        <v>157.5740430497074</v>
      </c>
      <c r="BI123" s="661">
        <f t="shared" si="31"/>
        <v>157.5740430497074</v>
      </c>
      <c r="BJ123" s="661">
        <f t="shared" si="31"/>
        <v>157.5740430497074</v>
      </c>
      <c r="BK123" s="661">
        <f t="shared" si="31"/>
        <v>157.5740430497074</v>
      </c>
      <c r="BL123" s="661">
        <f t="shared" si="31"/>
        <v>157.5740430497074</v>
      </c>
      <c r="BM123" s="661">
        <f t="shared" si="31"/>
        <v>157.5740430497074</v>
      </c>
      <c r="BN123" s="661">
        <f t="shared" si="31"/>
        <v>157.5740430497074</v>
      </c>
      <c r="BO123" s="661">
        <f t="shared" si="31"/>
        <v>157.5740430497074</v>
      </c>
      <c r="BP123" s="661">
        <f t="shared" si="31"/>
        <v>157.5740430497074</v>
      </c>
      <c r="BQ123" s="661">
        <f t="shared" si="31"/>
        <v>157.5740430497074</v>
      </c>
      <c r="BR123" s="661">
        <f t="shared" si="31"/>
        <v>157.5740430497074</v>
      </c>
      <c r="BS123" s="661">
        <f t="shared" si="31"/>
        <v>157.5740430497074</v>
      </c>
      <c r="BT123" s="661">
        <f t="shared" si="31"/>
        <v>157.5740430497074</v>
      </c>
      <c r="BU123" s="661">
        <f t="shared" si="31"/>
        <v>157.5740430497074</v>
      </c>
      <c r="BV123" s="661">
        <f t="shared" si="31"/>
        <v>157.5740430497074</v>
      </c>
      <c r="BW123" s="661">
        <f t="shared" si="31"/>
        <v>157.5740430497074</v>
      </c>
      <c r="BX123" s="661">
        <f t="shared" si="31"/>
        <v>157.5740430497074</v>
      </c>
      <c r="BY123" s="661">
        <f t="shared" si="31"/>
        <v>157.5740430497074</v>
      </c>
      <c r="BZ123" s="661">
        <f t="shared" si="31"/>
        <v>157.5740430497074</v>
      </c>
      <c r="CA123" s="661">
        <f t="shared" si="31"/>
        <v>157.5740430497074</v>
      </c>
      <c r="CB123" s="661">
        <f t="shared" si="31"/>
        <v>157.5740430497074</v>
      </c>
      <c r="CC123" s="661">
        <f t="shared" si="31"/>
        <v>157.5740430497074</v>
      </c>
      <c r="CD123" s="661">
        <f t="shared" si="31"/>
        <v>157.5740430497074</v>
      </c>
      <c r="CE123" s="661">
        <f t="shared" si="31"/>
        <v>157.5740430497074</v>
      </c>
      <c r="CF123" s="661">
        <f t="shared" si="31"/>
        <v>418.38975904970738</v>
      </c>
      <c r="CG123" s="661">
        <f t="shared" si="31"/>
        <v>455.64914704970738</v>
      </c>
      <c r="CH123" s="661">
        <f t="shared" si="31"/>
        <v>530.1679230497075</v>
      </c>
      <c r="CI123" s="661">
        <f t="shared" si="31"/>
        <v>1647.9495630497074</v>
      </c>
      <c r="CJ123" s="661">
        <f t="shared" si="31"/>
        <v>1461.6526230497072</v>
      </c>
      <c r="CK123" s="661">
        <f t="shared" ref="CK123:DW123" si="32">SUM(CK112:CK122)</f>
        <v>157.5740430497074</v>
      </c>
      <c r="CL123" s="661">
        <f t="shared" si="32"/>
        <v>157.5740430497074</v>
      </c>
      <c r="CM123" s="661">
        <f t="shared" si="32"/>
        <v>157.5740430497074</v>
      </c>
      <c r="CN123" s="661">
        <f t="shared" si="32"/>
        <v>157.5740430497074</v>
      </c>
      <c r="CO123" s="661">
        <f t="shared" si="32"/>
        <v>157.5740430497074</v>
      </c>
      <c r="CP123" s="661">
        <f t="shared" si="32"/>
        <v>157.5740430497074</v>
      </c>
      <c r="CQ123" s="661">
        <f t="shared" si="32"/>
        <v>157.5740430497074</v>
      </c>
      <c r="CR123" s="661">
        <f t="shared" si="32"/>
        <v>157.5740430497074</v>
      </c>
      <c r="CS123" s="661">
        <f t="shared" si="32"/>
        <v>157.5740430497074</v>
      </c>
      <c r="CT123" s="661">
        <f t="shared" si="32"/>
        <v>157.5740430497074</v>
      </c>
      <c r="CU123" s="661">
        <f t="shared" si="32"/>
        <v>157.5740430497074</v>
      </c>
      <c r="CV123" s="661">
        <f t="shared" si="32"/>
        <v>157.5740430497074</v>
      </c>
      <c r="CW123" s="661">
        <f t="shared" si="32"/>
        <v>157.5740430497074</v>
      </c>
      <c r="CX123" s="661">
        <f t="shared" si="32"/>
        <v>157.5740430497074</v>
      </c>
      <c r="CY123" s="662">
        <f t="shared" si="32"/>
        <v>157.5740430497074</v>
      </c>
      <c r="CZ123" s="663">
        <f t="shared" si="32"/>
        <v>0</v>
      </c>
      <c r="DA123" s="664">
        <f t="shared" si="32"/>
        <v>0</v>
      </c>
      <c r="DB123" s="664">
        <f t="shared" si="32"/>
        <v>0</v>
      </c>
      <c r="DC123" s="664">
        <f t="shared" si="32"/>
        <v>0</v>
      </c>
      <c r="DD123" s="664">
        <f t="shared" si="32"/>
        <v>0</v>
      </c>
      <c r="DE123" s="664">
        <f t="shared" si="32"/>
        <v>0</v>
      </c>
      <c r="DF123" s="664">
        <f t="shared" si="32"/>
        <v>0</v>
      </c>
      <c r="DG123" s="664">
        <f t="shared" si="32"/>
        <v>0</v>
      </c>
      <c r="DH123" s="664">
        <f t="shared" si="32"/>
        <v>0</v>
      </c>
      <c r="DI123" s="664">
        <f t="shared" si="32"/>
        <v>0</v>
      </c>
      <c r="DJ123" s="664">
        <f t="shared" si="32"/>
        <v>0</v>
      </c>
      <c r="DK123" s="664">
        <f t="shared" si="32"/>
        <v>0</v>
      </c>
      <c r="DL123" s="664">
        <f t="shared" si="32"/>
        <v>0</v>
      </c>
      <c r="DM123" s="664">
        <f t="shared" si="32"/>
        <v>0</v>
      </c>
      <c r="DN123" s="664">
        <f t="shared" si="32"/>
        <v>0</v>
      </c>
      <c r="DO123" s="664">
        <f t="shared" si="32"/>
        <v>0</v>
      </c>
      <c r="DP123" s="664">
        <f t="shared" si="32"/>
        <v>0</v>
      </c>
      <c r="DQ123" s="664">
        <f t="shared" si="32"/>
        <v>0</v>
      </c>
      <c r="DR123" s="664">
        <f t="shared" si="32"/>
        <v>0</v>
      </c>
      <c r="DS123" s="664">
        <f t="shared" si="32"/>
        <v>0</v>
      </c>
      <c r="DT123" s="664">
        <f t="shared" si="32"/>
        <v>0</v>
      </c>
      <c r="DU123" s="664">
        <f t="shared" si="32"/>
        <v>0</v>
      </c>
      <c r="DV123" s="664">
        <f t="shared" si="32"/>
        <v>0</v>
      </c>
      <c r="DW123" s="665">
        <f t="shared" si="32"/>
        <v>0</v>
      </c>
    </row>
    <row r="124" spans="2:127" ht="25.5" x14ac:dyDescent="0.2">
      <c r="B124" s="601" t="s">
        <v>490</v>
      </c>
      <c r="C124" s="602" t="s">
        <v>788</v>
      </c>
      <c r="D124" s="603" t="s">
        <v>789</v>
      </c>
      <c r="E124" s="604" t="s">
        <v>542</v>
      </c>
      <c r="F124" s="605" t="s">
        <v>775</v>
      </c>
      <c r="G124" s="606" t="s">
        <v>546</v>
      </c>
      <c r="H124" s="607" t="s">
        <v>492</v>
      </c>
      <c r="I124" s="608">
        <f>MAX(X124:AV124)</f>
        <v>14</v>
      </c>
      <c r="J124" s="608">
        <f>SUMPRODUCT($X$2:$CY$2,$X124:$CY124)*365</f>
        <v>101803.11176319595</v>
      </c>
      <c r="K124" s="608">
        <f>SUMPRODUCT($X$2:$CY$2,$X125:$CY125)+SUMPRODUCT($X$2:$CY$2,$X126:$CY126)+SUMPRODUCT($X$2:$CY$2,$X127:$CY127)</f>
        <v>13478.636395755049</v>
      </c>
      <c r="L124" s="608">
        <f>SUMPRODUCT($X$2:$CY$2,$X128:$CY128) +SUMPRODUCT($X$2:$CY$2,$X129:$CY129)</f>
        <v>8666.2140150665873</v>
      </c>
      <c r="M124" s="608">
        <f>SUMPRODUCT($X$2:$CY$2,$X130:$CY130)</f>
        <v>0</v>
      </c>
      <c r="N124" s="608">
        <f>SUMPRODUCT($X$2:$CY$2,$X133:$CY133) +SUMPRODUCT($X$2:$CY$2,$X134:$CY134)</f>
        <v>415.60003462611951</v>
      </c>
      <c r="O124" s="608">
        <f>SUMPRODUCT($X$2:$CY$2,$X131:$CY131) +SUMPRODUCT($X$2:$CY$2,$X132:$CY132) +SUMPRODUCT($X$2:$CY$2,$X135:$CY135)</f>
        <v>247.09570862609237</v>
      </c>
      <c r="P124" s="608">
        <f>SUM(K124:O124)</f>
        <v>22807.546154073851</v>
      </c>
      <c r="Q124" s="608">
        <f>(SUM(K124:M124)*100000)/(J124*1000)</f>
        <v>21.752626248137425</v>
      </c>
      <c r="R124" s="609">
        <f>(P124*100000)/(J124*1000)</f>
        <v>22.403584486814552</v>
      </c>
      <c r="S124" s="610">
        <v>3</v>
      </c>
      <c r="T124" s="611">
        <v>3</v>
      </c>
      <c r="U124" s="612" t="s">
        <v>493</v>
      </c>
      <c r="V124" s="613" t="s">
        <v>124</v>
      </c>
      <c r="W124" s="614" t="s">
        <v>75</v>
      </c>
      <c r="X124" s="615">
        <v>0</v>
      </c>
      <c r="Y124" s="615">
        <v>0</v>
      </c>
      <c r="Z124" s="615">
        <v>0</v>
      </c>
      <c r="AA124" s="615">
        <v>0</v>
      </c>
      <c r="AB124" s="615">
        <v>0</v>
      </c>
      <c r="AC124" s="615">
        <v>0</v>
      </c>
      <c r="AD124" s="615">
        <v>0</v>
      </c>
      <c r="AE124" s="615">
        <v>0</v>
      </c>
      <c r="AF124" s="615">
        <v>0</v>
      </c>
      <c r="AG124" s="615">
        <v>0</v>
      </c>
      <c r="AH124" s="615">
        <v>14</v>
      </c>
      <c r="AI124" s="615">
        <v>14</v>
      </c>
      <c r="AJ124" s="615">
        <v>14</v>
      </c>
      <c r="AK124" s="615">
        <v>14</v>
      </c>
      <c r="AL124" s="615">
        <v>14</v>
      </c>
      <c r="AM124" s="615">
        <v>14</v>
      </c>
      <c r="AN124" s="615">
        <v>14</v>
      </c>
      <c r="AO124" s="615">
        <v>14</v>
      </c>
      <c r="AP124" s="615">
        <v>14</v>
      </c>
      <c r="AQ124" s="615">
        <v>14</v>
      </c>
      <c r="AR124" s="615">
        <v>14</v>
      </c>
      <c r="AS124" s="615">
        <v>14</v>
      </c>
      <c r="AT124" s="615">
        <v>14</v>
      </c>
      <c r="AU124" s="615">
        <v>14</v>
      </c>
      <c r="AV124" s="615">
        <v>14</v>
      </c>
      <c r="AW124" s="615">
        <v>14</v>
      </c>
      <c r="AX124" s="615">
        <v>14</v>
      </c>
      <c r="AY124" s="615">
        <v>14</v>
      </c>
      <c r="AZ124" s="615">
        <v>14</v>
      </c>
      <c r="BA124" s="615">
        <v>14</v>
      </c>
      <c r="BB124" s="615">
        <v>14</v>
      </c>
      <c r="BC124" s="615">
        <v>14</v>
      </c>
      <c r="BD124" s="615">
        <v>14</v>
      </c>
      <c r="BE124" s="615">
        <v>14</v>
      </c>
      <c r="BF124" s="615">
        <v>14</v>
      </c>
      <c r="BG124" s="615">
        <v>14</v>
      </c>
      <c r="BH124" s="615">
        <v>14</v>
      </c>
      <c r="BI124" s="615">
        <v>14</v>
      </c>
      <c r="BJ124" s="615">
        <v>14</v>
      </c>
      <c r="BK124" s="615">
        <v>14</v>
      </c>
      <c r="BL124" s="615">
        <v>14</v>
      </c>
      <c r="BM124" s="615">
        <v>14</v>
      </c>
      <c r="BN124" s="615">
        <v>14</v>
      </c>
      <c r="BO124" s="615">
        <v>14</v>
      </c>
      <c r="BP124" s="615">
        <v>14</v>
      </c>
      <c r="BQ124" s="615">
        <v>14</v>
      </c>
      <c r="BR124" s="615">
        <v>14</v>
      </c>
      <c r="BS124" s="615">
        <v>14</v>
      </c>
      <c r="BT124" s="615">
        <v>14</v>
      </c>
      <c r="BU124" s="615">
        <v>14</v>
      </c>
      <c r="BV124" s="615">
        <v>14</v>
      </c>
      <c r="BW124" s="615">
        <v>14</v>
      </c>
      <c r="BX124" s="615">
        <v>14</v>
      </c>
      <c r="BY124" s="615">
        <v>14</v>
      </c>
      <c r="BZ124" s="615">
        <v>14</v>
      </c>
      <c r="CA124" s="615">
        <v>14</v>
      </c>
      <c r="CB124" s="615">
        <v>14</v>
      </c>
      <c r="CC124" s="615">
        <v>14</v>
      </c>
      <c r="CD124" s="615">
        <v>14</v>
      </c>
      <c r="CE124" s="629">
        <v>14</v>
      </c>
      <c r="CF124" s="629">
        <v>14</v>
      </c>
      <c r="CG124" s="629">
        <v>14</v>
      </c>
      <c r="CH124" s="629">
        <v>14</v>
      </c>
      <c r="CI124" s="629">
        <v>14</v>
      </c>
      <c r="CJ124" s="629">
        <v>14</v>
      </c>
      <c r="CK124" s="629">
        <v>14</v>
      </c>
      <c r="CL124" s="629">
        <v>14</v>
      </c>
      <c r="CM124" s="629">
        <v>14</v>
      </c>
      <c r="CN124" s="629">
        <v>14</v>
      </c>
      <c r="CO124" s="629">
        <v>14</v>
      </c>
      <c r="CP124" s="629">
        <v>14</v>
      </c>
      <c r="CQ124" s="629">
        <v>14</v>
      </c>
      <c r="CR124" s="629">
        <v>14</v>
      </c>
      <c r="CS124" s="629">
        <v>14</v>
      </c>
      <c r="CT124" s="629">
        <v>14</v>
      </c>
      <c r="CU124" s="629">
        <v>14</v>
      </c>
      <c r="CV124" s="629">
        <v>14</v>
      </c>
      <c r="CW124" s="629">
        <v>14</v>
      </c>
      <c r="CX124" s="629">
        <v>14</v>
      </c>
      <c r="CY124" s="630">
        <v>14</v>
      </c>
      <c r="CZ124" s="619">
        <v>0</v>
      </c>
      <c r="DA124" s="620">
        <v>0</v>
      </c>
      <c r="DB124" s="620">
        <v>0</v>
      </c>
      <c r="DC124" s="620">
        <v>0</v>
      </c>
      <c r="DD124" s="620">
        <v>0</v>
      </c>
      <c r="DE124" s="620">
        <v>0</v>
      </c>
      <c r="DF124" s="620">
        <v>0</v>
      </c>
      <c r="DG124" s="620">
        <v>0</v>
      </c>
      <c r="DH124" s="620">
        <v>0</v>
      </c>
      <c r="DI124" s="620">
        <v>0</v>
      </c>
      <c r="DJ124" s="620">
        <v>0</v>
      </c>
      <c r="DK124" s="620">
        <v>0</v>
      </c>
      <c r="DL124" s="620">
        <v>0</v>
      </c>
      <c r="DM124" s="620">
        <v>0</v>
      </c>
      <c r="DN124" s="620">
        <v>0</v>
      </c>
      <c r="DO124" s="620">
        <v>0</v>
      </c>
      <c r="DP124" s="620">
        <v>0</v>
      </c>
      <c r="DQ124" s="620">
        <v>0</v>
      </c>
      <c r="DR124" s="620">
        <v>0</v>
      </c>
      <c r="DS124" s="620">
        <v>0</v>
      </c>
      <c r="DT124" s="620">
        <v>0</v>
      </c>
      <c r="DU124" s="620">
        <v>0</v>
      </c>
      <c r="DV124" s="620">
        <v>0</v>
      </c>
      <c r="DW124" s="621">
        <v>0</v>
      </c>
    </row>
    <row r="125" spans="2:127" x14ac:dyDescent="0.2">
      <c r="B125" s="622"/>
      <c r="C125" s="623"/>
      <c r="D125" s="624"/>
      <c r="E125" s="625"/>
      <c r="F125" s="625"/>
      <c r="G125" s="624"/>
      <c r="H125" s="625"/>
      <c r="I125" s="626"/>
      <c r="J125" s="626"/>
      <c r="K125" s="626"/>
      <c r="L125" s="626"/>
      <c r="M125" s="626"/>
      <c r="N125" s="626"/>
      <c r="O125" s="626"/>
      <c r="P125" s="626"/>
      <c r="Q125" s="626"/>
      <c r="R125" s="627"/>
      <c r="S125" s="626"/>
      <c r="T125" s="626"/>
      <c r="U125" s="628" t="s">
        <v>494</v>
      </c>
      <c r="V125" s="613" t="s">
        <v>124</v>
      </c>
      <c r="W125" s="614" t="s">
        <v>495</v>
      </c>
      <c r="X125" s="615">
        <v>285.82</v>
      </c>
      <c r="Y125" s="615">
        <v>428.73</v>
      </c>
      <c r="Z125" s="615">
        <v>857.46</v>
      </c>
      <c r="AA125" s="615">
        <v>1000.3700000000001</v>
      </c>
      <c r="AB125" s="615">
        <v>1286.19</v>
      </c>
      <c r="AC125" s="615">
        <v>1429.1</v>
      </c>
      <c r="AD125" s="615">
        <v>1857.83</v>
      </c>
      <c r="AE125" s="615">
        <v>2858.2</v>
      </c>
      <c r="AF125" s="615">
        <v>2858.2</v>
      </c>
      <c r="AG125" s="615">
        <v>1429.1</v>
      </c>
      <c r="AH125" s="615">
        <v>0</v>
      </c>
      <c r="AI125" s="615">
        <v>0</v>
      </c>
      <c r="AJ125" s="615">
        <v>0</v>
      </c>
      <c r="AK125" s="615">
        <v>0</v>
      </c>
      <c r="AL125" s="615">
        <v>0</v>
      </c>
      <c r="AM125" s="615">
        <v>0</v>
      </c>
      <c r="AN125" s="615">
        <v>0</v>
      </c>
      <c r="AO125" s="615">
        <v>0</v>
      </c>
      <c r="AP125" s="615">
        <v>0</v>
      </c>
      <c r="AQ125" s="615">
        <v>0</v>
      </c>
      <c r="AR125" s="615">
        <v>0</v>
      </c>
      <c r="AS125" s="615">
        <v>0</v>
      </c>
      <c r="AT125" s="615">
        <v>0</v>
      </c>
      <c r="AU125" s="615">
        <v>0</v>
      </c>
      <c r="AV125" s="615">
        <v>0</v>
      </c>
      <c r="AW125" s="615">
        <v>0</v>
      </c>
      <c r="AX125" s="615">
        <v>0</v>
      </c>
      <c r="AY125" s="615">
        <v>0</v>
      </c>
      <c r="AZ125" s="615">
        <v>0</v>
      </c>
      <c r="BA125" s="615">
        <v>0</v>
      </c>
      <c r="BB125" s="615">
        <v>0</v>
      </c>
      <c r="BC125" s="615">
        <v>0</v>
      </c>
      <c r="BD125" s="615">
        <v>0</v>
      </c>
      <c r="BE125" s="615">
        <v>0</v>
      </c>
      <c r="BF125" s="615">
        <v>0</v>
      </c>
      <c r="BG125" s="615">
        <v>0</v>
      </c>
      <c r="BH125" s="615">
        <v>0</v>
      </c>
      <c r="BI125" s="615">
        <v>0</v>
      </c>
      <c r="BJ125" s="615">
        <v>0</v>
      </c>
      <c r="BK125" s="615">
        <v>0</v>
      </c>
      <c r="BL125" s="615">
        <v>0</v>
      </c>
      <c r="BM125" s="615">
        <v>0</v>
      </c>
      <c r="BN125" s="615">
        <v>0</v>
      </c>
      <c r="BO125" s="615">
        <v>0</v>
      </c>
      <c r="BP125" s="615">
        <v>0</v>
      </c>
      <c r="BQ125" s="615">
        <v>0</v>
      </c>
      <c r="BR125" s="615">
        <v>0</v>
      </c>
      <c r="BS125" s="615">
        <v>0</v>
      </c>
      <c r="BT125" s="615">
        <v>0</v>
      </c>
      <c r="BU125" s="615">
        <v>0</v>
      </c>
      <c r="BV125" s="615">
        <v>0</v>
      </c>
      <c r="BW125" s="615">
        <v>0</v>
      </c>
      <c r="BX125" s="615">
        <v>0</v>
      </c>
      <c r="BY125" s="615">
        <v>0</v>
      </c>
      <c r="BZ125" s="615">
        <v>0</v>
      </c>
      <c r="CA125" s="615">
        <v>0</v>
      </c>
      <c r="CB125" s="615">
        <v>0</v>
      </c>
      <c r="CC125" s="615">
        <v>0</v>
      </c>
      <c r="CD125" s="615">
        <v>0</v>
      </c>
      <c r="CE125" s="629">
        <v>0</v>
      </c>
      <c r="CF125" s="629">
        <v>285.82</v>
      </c>
      <c r="CG125" s="629">
        <v>428.73</v>
      </c>
      <c r="CH125" s="629">
        <v>857.46</v>
      </c>
      <c r="CI125" s="629">
        <v>1000.37</v>
      </c>
      <c r="CJ125" s="629">
        <v>1286.19</v>
      </c>
      <c r="CK125" s="629">
        <v>1429.1</v>
      </c>
      <c r="CL125" s="629">
        <v>1857.83</v>
      </c>
      <c r="CM125" s="629">
        <v>2858.2</v>
      </c>
      <c r="CN125" s="629">
        <v>2858.2</v>
      </c>
      <c r="CO125" s="629">
        <v>1429.1</v>
      </c>
      <c r="CP125" s="629">
        <v>0</v>
      </c>
      <c r="CQ125" s="629">
        <v>0</v>
      </c>
      <c r="CR125" s="629">
        <v>0</v>
      </c>
      <c r="CS125" s="629">
        <v>0</v>
      </c>
      <c r="CT125" s="629">
        <v>0</v>
      </c>
      <c r="CU125" s="629">
        <v>0</v>
      </c>
      <c r="CV125" s="629">
        <v>0</v>
      </c>
      <c r="CW125" s="629">
        <v>0</v>
      </c>
      <c r="CX125" s="629">
        <v>0</v>
      </c>
      <c r="CY125" s="630">
        <v>0</v>
      </c>
      <c r="CZ125" s="619">
        <v>0</v>
      </c>
      <c r="DA125" s="620">
        <v>0</v>
      </c>
      <c r="DB125" s="620">
        <v>0</v>
      </c>
      <c r="DC125" s="620">
        <v>0</v>
      </c>
      <c r="DD125" s="620">
        <v>0</v>
      </c>
      <c r="DE125" s="620">
        <v>0</v>
      </c>
      <c r="DF125" s="620">
        <v>0</v>
      </c>
      <c r="DG125" s="620">
        <v>0</v>
      </c>
      <c r="DH125" s="620">
        <v>0</v>
      </c>
      <c r="DI125" s="620">
        <v>0</v>
      </c>
      <c r="DJ125" s="620">
        <v>0</v>
      </c>
      <c r="DK125" s="620">
        <v>0</v>
      </c>
      <c r="DL125" s="620">
        <v>0</v>
      </c>
      <c r="DM125" s="620">
        <v>0</v>
      </c>
      <c r="DN125" s="620">
        <v>0</v>
      </c>
      <c r="DO125" s="620">
        <v>0</v>
      </c>
      <c r="DP125" s="620">
        <v>0</v>
      </c>
      <c r="DQ125" s="620">
        <v>0</v>
      </c>
      <c r="DR125" s="620">
        <v>0</v>
      </c>
      <c r="DS125" s="620">
        <v>0</v>
      </c>
      <c r="DT125" s="620">
        <v>0</v>
      </c>
      <c r="DU125" s="620">
        <v>0</v>
      </c>
      <c r="DV125" s="620">
        <v>0</v>
      </c>
      <c r="DW125" s="621">
        <v>0</v>
      </c>
    </row>
    <row r="126" spans="2:127" x14ac:dyDescent="0.2">
      <c r="B126" s="631"/>
      <c r="C126" s="632"/>
      <c r="D126" s="633"/>
      <c r="E126" s="633"/>
      <c r="F126" s="633"/>
      <c r="G126" s="633"/>
      <c r="H126" s="633"/>
      <c r="I126" s="634"/>
      <c r="J126" s="634"/>
      <c r="K126" s="634"/>
      <c r="L126" s="634"/>
      <c r="M126" s="634"/>
      <c r="N126" s="634"/>
      <c r="O126" s="634"/>
      <c r="P126" s="634"/>
      <c r="Q126" s="634"/>
      <c r="R126" s="635"/>
      <c r="S126" s="634"/>
      <c r="T126" s="634"/>
      <c r="U126" s="628" t="s">
        <v>496</v>
      </c>
      <c r="V126" s="613" t="s">
        <v>124</v>
      </c>
      <c r="W126" s="614" t="s">
        <v>495</v>
      </c>
      <c r="X126" s="615">
        <v>0</v>
      </c>
      <c r="Y126" s="615">
        <v>0</v>
      </c>
      <c r="Z126" s="615">
        <v>0</v>
      </c>
      <c r="AA126" s="615">
        <v>0</v>
      </c>
      <c r="AB126" s="615">
        <v>0</v>
      </c>
      <c r="AC126" s="615">
        <v>0</v>
      </c>
      <c r="AD126" s="615">
        <v>0</v>
      </c>
      <c r="AE126" s="615">
        <v>0</v>
      </c>
      <c r="AF126" s="615">
        <v>0</v>
      </c>
      <c r="AG126" s="615">
        <v>0</v>
      </c>
      <c r="AH126" s="615">
        <v>0</v>
      </c>
      <c r="AI126" s="615">
        <v>0</v>
      </c>
      <c r="AJ126" s="615">
        <v>0</v>
      </c>
      <c r="AK126" s="615">
        <v>0</v>
      </c>
      <c r="AL126" s="615">
        <v>0</v>
      </c>
      <c r="AM126" s="615">
        <v>0</v>
      </c>
      <c r="AN126" s="615">
        <v>0</v>
      </c>
      <c r="AO126" s="615">
        <v>0</v>
      </c>
      <c r="AP126" s="615">
        <v>0</v>
      </c>
      <c r="AQ126" s="615">
        <v>0</v>
      </c>
      <c r="AR126" s="615">
        <v>0</v>
      </c>
      <c r="AS126" s="615">
        <v>0</v>
      </c>
      <c r="AT126" s="615">
        <v>0</v>
      </c>
      <c r="AU126" s="615">
        <v>0</v>
      </c>
      <c r="AV126" s="615">
        <v>0</v>
      </c>
      <c r="AW126" s="615">
        <v>0</v>
      </c>
      <c r="AX126" s="615">
        <v>0</v>
      </c>
      <c r="AY126" s="615">
        <v>0</v>
      </c>
      <c r="AZ126" s="615">
        <v>0</v>
      </c>
      <c r="BA126" s="615">
        <v>0</v>
      </c>
      <c r="BB126" s="615">
        <v>0</v>
      </c>
      <c r="BC126" s="615">
        <v>0</v>
      </c>
      <c r="BD126" s="615">
        <v>0</v>
      </c>
      <c r="BE126" s="615">
        <v>0</v>
      </c>
      <c r="BF126" s="615">
        <v>0</v>
      </c>
      <c r="BG126" s="615">
        <v>0</v>
      </c>
      <c r="BH126" s="615">
        <v>0</v>
      </c>
      <c r="BI126" s="615">
        <v>0</v>
      </c>
      <c r="BJ126" s="615">
        <v>0</v>
      </c>
      <c r="BK126" s="615">
        <v>0</v>
      </c>
      <c r="BL126" s="615">
        <v>0</v>
      </c>
      <c r="BM126" s="615">
        <v>0</v>
      </c>
      <c r="BN126" s="615">
        <v>0</v>
      </c>
      <c r="BO126" s="615">
        <v>0</v>
      </c>
      <c r="BP126" s="615">
        <v>0</v>
      </c>
      <c r="BQ126" s="615">
        <v>0</v>
      </c>
      <c r="BR126" s="615">
        <v>0</v>
      </c>
      <c r="BS126" s="615">
        <v>0</v>
      </c>
      <c r="BT126" s="615">
        <v>0</v>
      </c>
      <c r="BU126" s="615">
        <v>0</v>
      </c>
      <c r="BV126" s="615">
        <v>0</v>
      </c>
      <c r="BW126" s="615">
        <v>0</v>
      </c>
      <c r="BX126" s="615">
        <v>0</v>
      </c>
      <c r="BY126" s="615">
        <v>0</v>
      </c>
      <c r="BZ126" s="615">
        <v>0</v>
      </c>
      <c r="CA126" s="615">
        <v>0</v>
      </c>
      <c r="CB126" s="615">
        <v>0</v>
      </c>
      <c r="CC126" s="615">
        <v>0</v>
      </c>
      <c r="CD126" s="615">
        <v>0</v>
      </c>
      <c r="CE126" s="629">
        <v>0</v>
      </c>
      <c r="CF126" s="629">
        <v>0</v>
      </c>
      <c r="CG126" s="629">
        <v>0</v>
      </c>
      <c r="CH126" s="629">
        <v>0</v>
      </c>
      <c r="CI126" s="629">
        <v>0</v>
      </c>
      <c r="CJ126" s="629">
        <v>0</v>
      </c>
      <c r="CK126" s="629">
        <v>0</v>
      </c>
      <c r="CL126" s="629">
        <v>0</v>
      </c>
      <c r="CM126" s="629">
        <v>0</v>
      </c>
      <c r="CN126" s="629">
        <v>0</v>
      </c>
      <c r="CO126" s="629">
        <v>0</v>
      </c>
      <c r="CP126" s="629">
        <v>0</v>
      </c>
      <c r="CQ126" s="629">
        <v>0</v>
      </c>
      <c r="CR126" s="629">
        <v>0</v>
      </c>
      <c r="CS126" s="629">
        <v>0</v>
      </c>
      <c r="CT126" s="629">
        <v>0</v>
      </c>
      <c r="CU126" s="629">
        <v>0</v>
      </c>
      <c r="CV126" s="629">
        <v>0</v>
      </c>
      <c r="CW126" s="629">
        <v>0</v>
      </c>
      <c r="CX126" s="629">
        <v>0</v>
      </c>
      <c r="CY126" s="630">
        <v>0</v>
      </c>
      <c r="CZ126" s="619">
        <v>0</v>
      </c>
      <c r="DA126" s="620">
        <v>0</v>
      </c>
      <c r="DB126" s="620">
        <v>0</v>
      </c>
      <c r="DC126" s="620">
        <v>0</v>
      </c>
      <c r="DD126" s="620">
        <v>0</v>
      </c>
      <c r="DE126" s="620">
        <v>0</v>
      </c>
      <c r="DF126" s="620">
        <v>0</v>
      </c>
      <c r="DG126" s="620">
        <v>0</v>
      </c>
      <c r="DH126" s="620">
        <v>0</v>
      </c>
      <c r="DI126" s="620">
        <v>0</v>
      </c>
      <c r="DJ126" s="620">
        <v>0</v>
      </c>
      <c r="DK126" s="620">
        <v>0</v>
      </c>
      <c r="DL126" s="620">
        <v>0</v>
      </c>
      <c r="DM126" s="620">
        <v>0</v>
      </c>
      <c r="DN126" s="620">
        <v>0</v>
      </c>
      <c r="DO126" s="620">
        <v>0</v>
      </c>
      <c r="DP126" s="620">
        <v>0</v>
      </c>
      <c r="DQ126" s="620">
        <v>0</v>
      </c>
      <c r="DR126" s="620">
        <v>0</v>
      </c>
      <c r="DS126" s="620">
        <v>0</v>
      </c>
      <c r="DT126" s="620">
        <v>0</v>
      </c>
      <c r="DU126" s="620">
        <v>0</v>
      </c>
      <c r="DV126" s="620">
        <v>0</v>
      </c>
      <c r="DW126" s="621">
        <v>0</v>
      </c>
    </row>
    <row r="127" spans="2:127" x14ac:dyDescent="0.2">
      <c r="B127" s="631"/>
      <c r="C127" s="632"/>
      <c r="D127" s="633"/>
      <c r="E127" s="633"/>
      <c r="F127" s="633"/>
      <c r="G127" s="633"/>
      <c r="H127" s="633"/>
      <c r="I127" s="634"/>
      <c r="J127" s="634"/>
      <c r="K127" s="634"/>
      <c r="L127" s="634"/>
      <c r="M127" s="634"/>
      <c r="N127" s="634"/>
      <c r="O127" s="634"/>
      <c r="P127" s="634"/>
      <c r="Q127" s="634"/>
      <c r="R127" s="635"/>
      <c r="S127" s="634"/>
      <c r="T127" s="634"/>
      <c r="U127" s="636" t="s">
        <v>807</v>
      </c>
      <c r="V127" s="637" t="s">
        <v>124</v>
      </c>
      <c r="W127" s="614" t="s">
        <v>495</v>
      </c>
      <c r="X127" s="615">
        <v>0</v>
      </c>
      <c r="Y127" s="615">
        <v>0</v>
      </c>
      <c r="Z127" s="615">
        <v>0</v>
      </c>
      <c r="AA127" s="615">
        <v>0</v>
      </c>
      <c r="AB127" s="615">
        <v>0</v>
      </c>
      <c r="AC127" s="615">
        <v>0</v>
      </c>
      <c r="AD127" s="615">
        <v>0</v>
      </c>
      <c r="AE127" s="615">
        <v>0</v>
      </c>
      <c r="AF127" s="615">
        <v>0</v>
      </c>
      <c r="AG127" s="615">
        <v>0</v>
      </c>
      <c r="AH127" s="615">
        <v>0</v>
      </c>
      <c r="AI127" s="615">
        <v>0</v>
      </c>
      <c r="AJ127" s="615">
        <v>0</v>
      </c>
      <c r="AK127" s="615">
        <v>0</v>
      </c>
      <c r="AL127" s="615">
        <v>0</v>
      </c>
      <c r="AM127" s="615">
        <v>0</v>
      </c>
      <c r="AN127" s="615">
        <v>0</v>
      </c>
      <c r="AO127" s="615">
        <v>0</v>
      </c>
      <c r="AP127" s="615">
        <v>0</v>
      </c>
      <c r="AQ127" s="615">
        <v>0</v>
      </c>
      <c r="AR127" s="615">
        <v>0</v>
      </c>
      <c r="AS127" s="615">
        <v>0</v>
      </c>
      <c r="AT127" s="615">
        <v>0</v>
      </c>
      <c r="AU127" s="615">
        <v>0</v>
      </c>
      <c r="AV127" s="615">
        <v>0</v>
      </c>
      <c r="AW127" s="615">
        <v>0</v>
      </c>
      <c r="AX127" s="615">
        <v>0</v>
      </c>
      <c r="AY127" s="615">
        <v>0</v>
      </c>
      <c r="AZ127" s="615">
        <v>0</v>
      </c>
      <c r="BA127" s="615">
        <v>0</v>
      </c>
      <c r="BB127" s="615">
        <v>0</v>
      </c>
      <c r="BC127" s="615">
        <v>0</v>
      </c>
      <c r="BD127" s="615">
        <v>0</v>
      </c>
      <c r="BE127" s="615">
        <v>0</v>
      </c>
      <c r="BF127" s="615">
        <v>0</v>
      </c>
      <c r="BG127" s="615">
        <v>0</v>
      </c>
      <c r="BH127" s="615">
        <v>0</v>
      </c>
      <c r="BI127" s="615">
        <v>0</v>
      </c>
      <c r="BJ127" s="615">
        <v>0</v>
      </c>
      <c r="BK127" s="615">
        <v>0</v>
      </c>
      <c r="BL127" s="615">
        <v>0</v>
      </c>
      <c r="BM127" s="615">
        <v>0</v>
      </c>
      <c r="BN127" s="615">
        <v>0</v>
      </c>
      <c r="BO127" s="615">
        <v>0</v>
      </c>
      <c r="BP127" s="615">
        <v>0</v>
      </c>
      <c r="BQ127" s="615">
        <v>0</v>
      </c>
      <c r="BR127" s="615">
        <v>0</v>
      </c>
      <c r="BS127" s="615">
        <v>0</v>
      </c>
      <c r="BT127" s="615">
        <v>0</v>
      </c>
      <c r="BU127" s="615">
        <v>0</v>
      </c>
      <c r="BV127" s="615">
        <v>0</v>
      </c>
      <c r="BW127" s="615">
        <v>0</v>
      </c>
      <c r="BX127" s="615">
        <v>0</v>
      </c>
      <c r="BY127" s="615">
        <v>0</v>
      </c>
      <c r="BZ127" s="615">
        <v>0</v>
      </c>
      <c r="CA127" s="615">
        <v>0</v>
      </c>
      <c r="CB127" s="615">
        <v>0</v>
      </c>
      <c r="CC127" s="615">
        <v>0</v>
      </c>
      <c r="CD127" s="615">
        <v>0</v>
      </c>
      <c r="CE127" s="615">
        <v>0</v>
      </c>
      <c r="CF127" s="615">
        <v>0</v>
      </c>
      <c r="CG127" s="615">
        <v>0</v>
      </c>
      <c r="CH127" s="615">
        <v>0</v>
      </c>
      <c r="CI127" s="615">
        <v>0</v>
      </c>
      <c r="CJ127" s="615">
        <v>0</v>
      </c>
      <c r="CK127" s="615">
        <v>0</v>
      </c>
      <c r="CL127" s="615">
        <v>0</v>
      </c>
      <c r="CM127" s="615">
        <v>0</v>
      </c>
      <c r="CN127" s="615">
        <v>0</v>
      </c>
      <c r="CO127" s="615">
        <v>0</v>
      </c>
      <c r="CP127" s="615">
        <v>0</v>
      </c>
      <c r="CQ127" s="615">
        <v>0</v>
      </c>
      <c r="CR127" s="615">
        <v>0</v>
      </c>
      <c r="CS127" s="615">
        <v>0</v>
      </c>
      <c r="CT127" s="615">
        <v>0</v>
      </c>
      <c r="CU127" s="615">
        <v>0</v>
      </c>
      <c r="CV127" s="615">
        <v>0</v>
      </c>
      <c r="CW127" s="615">
        <v>0</v>
      </c>
      <c r="CX127" s="615">
        <v>0</v>
      </c>
      <c r="CY127" s="615">
        <v>0</v>
      </c>
      <c r="CZ127" s="619">
        <v>0</v>
      </c>
      <c r="DA127" s="620">
        <v>0</v>
      </c>
      <c r="DB127" s="620">
        <v>0</v>
      </c>
      <c r="DC127" s="620">
        <v>0</v>
      </c>
      <c r="DD127" s="620">
        <v>0</v>
      </c>
      <c r="DE127" s="620">
        <v>0</v>
      </c>
      <c r="DF127" s="620">
        <v>0</v>
      </c>
      <c r="DG127" s="620">
        <v>0</v>
      </c>
      <c r="DH127" s="620">
        <v>0</v>
      </c>
      <c r="DI127" s="620">
        <v>0</v>
      </c>
      <c r="DJ127" s="620">
        <v>0</v>
      </c>
      <c r="DK127" s="620">
        <v>0</v>
      </c>
      <c r="DL127" s="620">
        <v>0</v>
      </c>
      <c r="DM127" s="620">
        <v>0</v>
      </c>
      <c r="DN127" s="620">
        <v>0</v>
      </c>
      <c r="DO127" s="620">
        <v>0</v>
      </c>
      <c r="DP127" s="620">
        <v>0</v>
      </c>
      <c r="DQ127" s="620">
        <v>0</v>
      </c>
      <c r="DR127" s="620">
        <v>0</v>
      </c>
      <c r="DS127" s="620">
        <v>0</v>
      </c>
      <c r="DT127" s="620">
        <v>0</v>
      </c>
      <c r="DU127" s="620">
        <v>0</v>
      </c>
      <c r="DV127" s="620">
        <v>0</v>
      </c>
      <c r="DW127" s="621">
        <v>0</v>
      </c>
    </row>
    <row r="128" spans="2:127" x14ac:dyDescent="0.2">
      <c r="B128" s="638"/>
      <c r="C128" s="639"/>
      <c r="D128" s="640"/>
      <c r="E128" s="640"/>
      <c r="F128" s="640"/>
      <c r="G128" s="640"/>
      <c r="H128" s="640"/>
      <c r="I128" s="641"/>
      <c r="J128" s="641"/>
      <c r="K128" s="641"/>
      <c r="L128" s="641"/>
      <c r="M128" s="641"/>
      <c r="N128" s="641"/>
      <c r="O128" s="641"/>
      <c r="P128" s="641"/>
      <c r="Q128" s="641"/>
      <c r="R128" s="642"/>
      <c r="S128" s="641"/>
      <c r="T128" s="641"/>
      <c r="U128" s="628" t="s">
        <v>497</v>
      </c>
      <c r="V128" s="613" t="s">
        <v>124</v>
      </c>
      <c r="W128" s="643" t="s">
        <v>495</v>
      </c>
      <c r="X128" s="615">
        <v>0</v>
      </c>
      <c r="Y128" s="615">
        <v>0</v>
      </c>
      <c r="Z128" s="615">
        <v>0</v>
      </c>
      <c r="AA128" s="615">
        <v>0</v>
      </c>
      <c r="AB128" s="615">
        <v>0</v>
      </c>
      <c r="AC128" s="615">
        <v>0</v>
      </c>
      <c r="AD128" s="615">
        <v>0</v>
      </c>
      <c r="AE128" s="615">
        <v>0</v>
      </c>
      <c r="AF128" s="615">
        <v>0</v>
      </c>
      <c r="AG128" s="615">
        <v>0</v>
      </c>
      <c r="AH128" s="615">
        <v>154.9</v>
      </c>
      <c r="AI128" s="615">
        <v>154.9</v>
      </c>
      <c r="AJ128" s="615">
        <v>154.9</v>
      </c>
      <c r="AK128" s="615">
        <v>154.9</v>
      </c>
      <c r="AL128" s="615">
        <v>154.9</v>
      </c>
      <c r="AM128" s="615">
        <v>154.9</v>
      </c>
      <c r="AN128" s="615">
        <v>154.9</v>
      </c>
      <c r="AO128" s="615">
        <v>154.9</v>
      </c>
      <c r="AP128" s="615">
        <v>154.9</v>
      </c>
      <c r="AQ128" s="615">
        <v>154.9</v>
      </c>
      <c r="AR128" s="615">
        <v>154.9</v>
      </c>
      <c r="AS128" s="615">
        <v>154.9</v>
      </c>
      <c r="AT128" s="615">
        <v>154.9</v>
      </c>
      <c r="AU128" s="615">
        <v>154.9</v>
      </c>
      <c r="AV128" s="615">
        <v>154.9</v>
      </c>
      <c r="AW128" s="615">
        <v>154.9</v>
      </c>
      <c r="AX128" s="615">
        <v>154.9</v>
      </c>
      <c r="AY128" s="615">
        <v>154.9</v>
      </c>
      <c r="AZ128" s="615">
        <v>154.9</v>
      </c>
      <c r="BA128" s="615">
        <v>154.9</v>
      </c>
      <c r="BB128" s="615">
        <v>154.9</v>
      </c>
      <c r="BC128" s="615">
        <v>154.9</v>
      </c>
      <c r="BD128" s="615">
        <v>154.9</v>
      </c>
      <c r="BE128" s="615">
        <v>154.9</v>
      </c>
      <c r="BF128" s="615">
        <v>154.9</v>
      </c>
      <c r="BG128" s="615">
        <v>154.9</v>
      </c>
      <c r="BH128" s="615">
        <v>154.9</v>
      </c>
      <c r="BI128" s="615">
        <v>154.9</v>
      </c>
      <c r="BJ128" s="615">
        <v>154.9</v>
      </c>
      <c r="BK128" s="615">
        <v>154.9</v>
      </c>
      <c r="BL128" s="615">
        <v>154.9</v>
      </c>
      <c r="BM128" s="615">
        <v>154.9</v>
      </c>
      <c r="BN128" s="615">
        <v>154.9</v>
      </c>
      <c r="BO128" s="615">
        <v>154.9</v>
      </c>
      <c r="BP128" s="615">
        <v>154.9</v>
      </c>
      <c r="BQ128" s="615">
        <v>154.9</v>
      </c>
      <c r="BR128" s="615">
        <v>154.9</v>
      </c>
      <c r="BS128" s="615">
        <v>154.9</v>
      </c>
      <c r="BT128" s="615">
        <v>154.9</v>
      </c>
      <c r="BU128" s="615">
        <v>154.9</v>
      </c>
      <c r="BV128" s="615">
        <v>154.9</v>
      </c>
      <c r="BW128" s="615">
        <v>154.9</v>
      </c>
      <c r="BX128" s="615">
        <v>154.9</v>
      </c>
      <c r="BY128" s="615">
        <v>154.9</v>
      </c>
      <c r="BZ128" s="615">
        <v>154.9</v>
      </c>
      <c r="CA128" s="615">
        <v>154.9</v>
      </c>
      <c r="CB128" s="615">
        <v>154.9</v>
      </c>
      <c r="CC128" s="615">
        <v>154.9</v>
      </c>
      <c r="CD128" s="615">
        <v>154.9</v>
      </c>
      <c r="CE128" s="629">
        <v>154.9</v>
      </c>
      <c r="CF128" s="629">
        <v>154.9</v>
      </c>
      <c r="CG128" s="629">
        <v>154.9</v>
      </c>
      <c r="CH128" s="629">
        <v>154.9</v>
      </c>
      <c r="CI128" s="629">
        <v>154.9</v>
      </c>
      <c r="CJ128" s="629">
        <v>154.9</v>
      </c>
      <c r="CK128" s="629">
        <v>154.9</v>
      </c>
      <c r="CL128" s="629">
        <v>154.9</v>
      </c>
      <c r="CM128" s="629">
        <v>154.9</v>
      </c>
      <c r="CN128" s="629">
        <v>154.9</v>
      </c>
      <c r="CO128" s="629">
        <v>154.9</v>
      </c>
      <c r="CP128" s="629">
        <v>154.9</v>
      </c>
      <c r="CQ128" s="629">
        <v>154.9</v>
      </c>
      <c r="CR128" s="629">
        <v>154.9</v>
      </c>
      <c r="CS128" s="629">
        <v>154.9</v>
      </c>
      <c r="CT128" s="629">
        <v>154.9</v>
      </c>
      <c r="CU128" s="629">
        <v>154.9</v>
      </c>
      <c r="CV128" s="629">
        <v>154.9</v>
      </c>
      <c r="CW128" s="629">
        <v>154.9</v>
      </c>
      <c r="CX128" s="629">
        <v>154.9</v>
      </c>
      <c r="CY128" s="630">
        <v>154.9</v>
      </c>
      <c r="CZ128" s="619">
        <v>0</v>
      </c>
      <c r="DA128" s="620">
        <v>0</v>
      </c>
      <c r="DB128" s="620">
        <v>0</v>
      </c>
      <c r="DC128" s="620">
        <v>0</v>
      </c>
      <c r="DD128" s="620">
        <v>0</v>
      </c>
      <c r="DE128" s="620">
        <v>0</v>
      </c>
      <c r="DF128" s="620">
        <v>0</v>
      </c>
      <c r="DG128" s="620">
        <v>0</v>
      </c>
      <c r="DH128" s="620">
        <v>0</v>
      </c>
      <c r="DI128" s="620">
        <v>0</v>
      </c>
      <c r="DJ128" s="620">
        <v>0</v>
      </c>
      <c r="DK128" s="620">
        <v>0</v>
      </c>
      <c r="DL128" s="620">
        <v>0</v>
      </c>
      <c r="DM128" s="620">
        <v>0</v>
      </c>
      <c r="DN128" s="620">
        <v>0</v>
      </c>
      <c r="DO128" s="620">
        <v>0</v>
      </c>
      <c r="DP128" s="620">
        <v>0</v>
      </c>
      <c r="DQ128" s="620">
        <v>0</v>
      </c>
      <c r="DR128" s="620">
        <v>0</v>
      </c>
      <c r="DS128" s="620">
        <v>0</v>
      </c>
      <c r="DT128" s="620">
        <v>0</v>
      </c>
      <c r="DU128" s="620">
        <v>0</v>
      </c>
      <c r="DV128" s="620">
        <v>0</v>
      </c>
      <c r="DW128" s="621">
        <v>0</v>
      </c>
    </row>
    <row r="129" spans="2:127" x14ac:dyDescent="0.2">
      <c r="B129" s="644"/>
      <c r="C129" s="645"/>
      <c r="D129" s="646"/>
      <c r="E129" s="646"/>
      <c r="F129" s="646"/>
      <c r="G129" s="646"/>
      <c r="H129" s="646"/>
      <c r="I129" s="647"/>
      <c r="J129" s="647"/>
      <c r="K129" s="647"/>
      <c r="L129" s="647"/>
      <c r="M129" s="647"/>
      <c r="N129" s="647"/>
      <c r="O129" s="647"/>
      <c r="P129" s="647"/>
      <c r="Q129" s="647"/>
      <c r="R129" s="648"/>
      <c r="S129" s="647"/>
      <c r="T129" s="647"/>
      <c r="U129" s="636" t="s">
        <v>498</v>
      </c>
      <c r="V129" s="637" t="s">
        <v>124</v>
      </c>
      <c r="W129" s="643" t="s">
        <v>495</v>
      </c>
      <c r="X129" s="615">
        <v>0</v>
      </c>
      <c r="Y129" s="615">
        <v>0</v>
      </c>
      <c r="Z129" s="615">
        <v>0</v>
      </c>
      <c r="AA129" s="615">
        <v>0</v>
      </c>
      <c r="AB129" s="615">
        <v>0</v>
      </c>
      <c r="AC129" s="615">
        <v>0</v>
      </c>
      <c r="AD129" s="615">
        <v>0</v>
      </c>
      <c r="AE129" s="615">
        <v>0</v>
      </c>
      <c r="AF129" s="615">
        <v>0</v>
      </c>
      <c r="AG129" s="615">
        <v>0</v>
      </c>
      <c r="AH129" s="615">
        <v>280.10000000000002</v>
      </c>
      <c r="AI129" s="615">
        <v>280.10000000000002</v>
      </c>
      <c r="AJ129" s="615">
        <v>280.10000000000002</v>
      </c>
      <c r="AK129" s="615">
        <v>280.10000000000002</v>
      </c>
      <c r="AL129" s="615">
        <v>280.10000000000002</v>
      </c>
      <c r="AM129" s="615">
        <v>280.10000000000002</v>
      </c>
      <c r="AN129" s="615">
        <v>280.10000000000002</v>
      </c>
      <c r="AO129" s="615">
        <v>280.10000000000002</v>
      </c>
      <c r="AP129" s="615">
        <v>280.10000000000002</v>
      </c>
      <c r="AQ129" s="615">
        <v>280.10000000000002</v>
      </c>
      <c r="AR129" s="615">
        <v>280.10000000000002</v>
      </c>
      <c r="AS129" s="615">
        <v>280.10000000000002</v>
      </c>
      <c r="AT129" s="615">
        <v>280.10000000000002</v>
      </c>
      <c r="AU129" s="615">
        <v>280.10000000000002</v>
      </c>
      <c r="AV129" s="615">
        <v>280.10000000000002</v>
      </c>
      <c r="AW129" s="615">
        <v>280.10000000000002</v>
      </c>
      <c r="AX129" s="615">
        <v>280.10000000000002</v>
      </c>
      <c r="AY129" s="615">
        <v>280.10000000000002</v>
      </c>
      <c r="AZ129" s="615">
        <v>280.10000000000002</v>
      </c>
      <c r="BA129" s="615">
        <v>280.10000000000002</v>
      </c>
      <c r="BB129" s="615">
        <v>280.10000000000002</v>
      </c>
      <c r="BC129" s="615">
        <v>280.10000000000002</v>
      </c>
      <c r="BD129" s="615">
        <v>280.10000000000002</v>
      </c>
      <c r="BE129" s="615">
        <v>280.10000000000002</v>
      </c>
      <c r="BF129" s="615">
        <v>280.10000000000002</v>
      </c>
      <c r="BG129" s="615">
        <v>280.10000000000002</v>
      </c>
      <c r="BH129" s="615">
        <v>280.10000000000002</v>
      </c>
      <c r="BI129" s="615">
        <v>280.10000000000002</v>
      </c>
      <c r="BJ129" s="615">
        <v>280.10000000000002</v>
      </c>
      <c r="BK129" s="615">
        <v>280.10000000000002</v>
      </c>
      <c r="BL129" s="615">
        <v>280.10000000000002</v>
      </c>
      <c r="BM129" s="615">
        <v>280.10000000000002</v>
      </c>
      <c r="BN129" s="615">
        <v>280.10000000000002</v>
      </c>
      <c r="BO129" s="615">
        <v>280.10000000000002</v>
      </c>
      <c r="BP129" s="615">
        <v>280.10000000000002</v>
      </c>
      <c r="BQ129" s="615">
        <v>280.10000000000002</v>
      </c>
      <c r="BR129" s="615">
        <v>280.10000000000002</v>
      </c>
      <c r="BS129" s="615">
        <v>280.10000000000002</v>
      </c>
      <c r="BT129" s="615">
        <v>280.10000000000002</v>
      </c>
      <c r="BU129" s="615">
        <v>280.10000000000002</v>
      </c>
      <c r="BV129" s="615">
        <v>280.10000000000002</v>
      </c>
      <c r="BW129" s="615">
        <v>280.10000000000002</v>
      </c>
      <c r="BX129" s="615">
        <v>280.10000000000002</v>
      </c>
      <c r="BY129" s="615">
        <v>280.10000000000002</v>
      </c>
      <c r="BZ129" s="615">
        <v>280.10000000000002</v>
      </c>
      <c r="CA129" s="615">
        <v>280.10000000000002</v>
      </c>
      <c r="CB129" s="615">
        <v>280.10000000000002</v>
      </c>
      <c r="CC129" s="615">
        <v>280.10000000000002</v>
      </c>
      <c r="CD129" s="615">
        <v>280.10000000000002</v>
      </c>
      <c r="CE129" s="629">
        <v>280.10000000000002</v>
      </c>
      <c r="CF129" s="629">
        <v>280.10000000000002</v>
      </c>
      <c r="CG129" s="629">
        <v>280.10000000000002</v>
      </c>
      <c r="CH129" s="629">
        <v>280.10000000000002</v>
      </c>
      <c r="CI129" s="629">
        <v>280.10000000000002</v>
      </c>
      <c r="CJ129" s="629">
        <v>280.10000000000002</v>
      </c>
      <c r="CK129" s="629">
        <v>280.10000000000002</v>
      </c>
      <c r="CL129" s="629">
        <v>280.10000000000002</v>
      </c>
      <c r="CM129" s="629">
        <v>280.10000000000002</v>
      </c>
      <c r="CN129" s="629">
        <v>280.10000000000002</v>
      </c>
      <c r="CO129" s="629">
        <v>280.10000000000002</v>
      </c>
      <c r="CP129" s="629">
        <v>280.10000000000002</v>
      </c>
      <c r="CQ129" s="629">
        <v>280.10000000000002</v>
      </c>
      <c r="CR129" s="629">
        <v>280.10000000000002</v>
      </c>
      <c r="CS129" s="629">
        <v>280.10000000000002</v>
      </c>
      <c r="CT129" s="629">
        <v>280.10000000000002</v>
      </c>
      <c r="CU129" s="629">
        <v>280.10000000000002</v>
      </c>
      <c r="CV129" s="629">
        <v>280.10000000000002</v>
      </c>
      <c r="CW129" s="629">
        <v>280.10000000000002</v>
      </c>
      <c r="CX129" s="629">
        <v>280.10000000000002</v>
      </c>
      <c r="CY129" s="630">
        <v>280.10000000000002</v>
      </c>
      <c r="CZ129" s="619">
        <v>0</v>
      </c>
      <c r="DA129" s="620">
        <v>0</v>
      </c>
      <c r="DB129" s="620">
        <v>0</v>
      </c>
      <c r="DC129" s="620">
        <v>0</v>
      </c>
      <c r="DD129" s="620">
        <v>0</v>
      </c>
      <c r="DE129" s="620">
        <v>0</v>
      </c>
      <c r="DF129" s="620">
        <v>0</v>
      </c>
      <c r="DG129" s="620">
        <v>0</v>
      </c>
      <c r="DH129" s="620">
        <v>0</v>
      </c>
      <c r="DI129" s="620">
        <v>0</v>
      </c>
      <c r="DJ129" s="620">
        <v>0</v>
      </c>
      <c r="DK129" s="620">
        <v>0</v>
      </c>
      <c r="DL129" s="620">
        <v>0</v>
      </c>
      <c r="DM129" s="620">
        <v>0</v>
      </c>
      <c r="DN129" s="620">
        <v>0</v>
      </c>
      <c r="DO129" s="620">
        <v>0</v>
      </c>
      <c r="DP129" s="620">
        <v>0</v>
      </c>
      <c r="DQ129" s="620">
        <v>0</v>
      </c>
      <c r="DR129" s="620">
        <v>0</v>
      </c>
      <c r="DS129" s="620">
        <v>0</v>
      </c>
      <c r="DT129" s="620">
        <v>0</v>
      </c>
      <c r="DU129" s="620">
        <v>0</v>
      </c>
      <c r="DV129" s="620">
        <v>0</v>
      </c>
      <c r="DW129" s="621">
        <v>0</v>
      </c>
    </row>
    <row r="130" spans="2:127" x14ac:dyDescent="0.2">
      <c r="B130" s="644"/>
      <c r="C130" s="645"/>
      <c r="D130" s="646"/>
      <c r="E130" s="646"/>
      <c r="F130" s="646"/>
      <c r="G130" s="646"/>
      <c r="H130" s="646"/>
      <c r="I130" s="647"/>
      <c r="J130" s="647"/>
      <c r="K130" s="647"/>
      <c r="L130" s="647"/>
      <c r="M130" s="647"/>
      <c r="N130" s="647"/>
      <c r="O130" s="647"/>
      <c r="P130" s="647"/>
      <c r="Q130" s="647"/>
      <c r="R130" s="648"/>
      <c r="S130" s="647"/>
      <c r="T130" s="647"/>
      <c r="U130" s="649" t="s">
        <v>499</v>
      </c>
      <c r="V130" s="650" t="s">
        <v>124</v>
      </c>
      <c r="W130" s="643" t="s">
        <v>495</v>
      </c>
      <c r="X130" s="615">
        <v>0</v>
      </c>
      <c r="Y130" s="615">
        <v>0</v>
      </c>
      <c r="Z130" s="615">
        <v>0</v>
      </c>
      <c r="AA130" s="615">
        <v>0</v>
      </c>
      <c r="AB130" s="615">
        <v>0</v>
      </c>
      <c r="AC130" s="615">
        <v>0</v>
      </c>
      <c r="AD130" s="615">
        <v>0</v>
      </c>
      <c r="AE130" s="615">
        <v>0</v>
      </c>
      <c r="AF130" s="615">
        <v>0</v>
      </c>
      <c r="AG130" s="615">
        <v>0</v>
      </c>
      <c r="AH130" s="615">
        <v>0</v>
      </c>
      <c r="AI130" s="615">
        <v>0</v>
      </c>
      <c r="AJ130" s="615">
        <v>0</v>
      </c>
      <c r="AK130" s="615">
        <v>0</v>
      </c>
      <c r="AL130" s="615">
        <v>0</v>
      </c>
      <c r="AM130" s="615">
        <v>0</v>
      </c>
      <c r="AN130" s="615">
        <v>0</v>
      </c>
      <c r="AO130" s="615">
        <v>0</v>
      </c>
      <c r="AP130" s="615">
        <v>0</v>
      </c>
      <c r="AQ130" s="615">
        <v>0</v>
      </c>
      <c r="AR130" s="615">
        <v>0</v>
      </c>
      <c r="AS130" s="615">
        <v>0</v>
      </c>
      <c r="AT130" s="615">
        <v>0</v>
      </c>
      <c r="AU130" s="615">
        <v>0</v>
      </c>
      <c r="AV130" s="615">
        <v>0</v>
      </c>
      <c r="AW130" s="615">
        <v>0</v>
      </c>
      <c r="AX130" s="615">
        <v>0</v>
      </c>
      <c r="AY130" s="615">
        <v>0</v>
      </c>
      <c r="AZ130" s="615">
        <v>0</v>
      </c>
      <c r="BA130" s="615">
        <v>0</v>
      </c>
      <c r="BB130" s="615">
        <v>0</v>
      </c>
      <c r="BC130" s="615">
        <v>0</v>
      </c>
      <c r="BD130" s="615">
        <v>0</v>
      </c>
      <c r="BE130" s="615">
        <v>0</v>
      </c>
      <c r="BF130" s="615">
        <v>0</v>
      </c>
      <c r="BG130" s="615">
        <v>0</v>
      </c>
      <c r="BH130" s="615">
        <v>0</v>
      </c>
      <c r="BI130" s="615">
        <v>0</v>
      </c>
      <c r="BJ130" s="615">
        <v>0</v>
      </c>
      <c r="BK130" s="615">
        <v>0</v>
      </c>
      <c r="BL130" s="615">
        <v>0</v>
      </c>
      <c r="BM130" s="615">
        <v>0</v>
      </c>
      <c r="BN130" s="615">
        <v>0</v>
      </c>
      <c r="BO130" s="615">
        <v>0</v>
      </c>
      <c r="BP130" s="615">
        <v>0</v>
      </c>
      <c r="BQ130" s="615">
        <v>0</v>
      </c>
      <c r="BR130" s="615">
        <v>0</v>
      </c>
      <c r="BS130" s="615">
        <v>0</v>
      </c>
      <c r="BT130" s="615">
        <v>0</v>
      </c>
      <c r="BU130" s="615">
        <v>0</v>
      </c>
      <c r="BV130" s="615">
        <v>0</v>
      </c>
      <c r="BW130" s="615">
        <v>0</v>
      </c>
      <c r="BX130" s="615">
        <v>0</v>
      </c>
      <c r="BY130" s="615">
        <v>0</v>
      </c>
      <c r="BZ130" s="615">
        <v>0</v>
      </c>
      <c r="CA130" s="615">
        <v>0</v>
      </c>
      <c r="CB130" s="615">
        <v>0</v>
      </c>
      <c r="CC130" s="615">
        <v>0</v>
      </c>
      <c r="CD130" s="615">
        <v>0</v>
      </c>
      <c r="CE130" s="629">
        <v>0</v>
      </c>
      <c r="CF130" s="629">
        <v>0</v>
      </c>
      <c r="CG130" s="629">
        <v>0</v>
      </c>
      <c r="CH130" s="629">
        <v>0</v>
      </c>
      <c r="CI130" s="629">
        <v>0</v>
      </c>
      <c r="CJ130" s="629">
        <v>0</v>
      </c>
      <c r="CK130" s="629">
        <v>0</v>
      </c>
      <c r="CL130" s="629">
        <v>0</v>
      </c>
      <c r="CM130" s="629">
        <v>0</v>
      </c>
      <c r="CN130" s="629">
        <v>0</v>
      </c>
      <c r="CO130" s="629">
        <v>0</v>
      </c>
      <c r="CP130" s="629">
        <v>0</v>
      </c>
      <c r="CQ130" s="629">
        <v>0</v>
      </c>
      <c r="CR130" s="629">
        <v>0</v>
      </c>
      <c r="CS130" s="629">
        <v>0</v>
      </c>
      <c r="CT130" s="629">
        <v>0</v>
      </c>
      <c r="CU130" s="629">
        <v>0</v>
      </c>
      <c r="CV130" s="629">
        <v>0</v>
      </c>
      <c r="CW130" s="629">
        <v>0</v>
      </c>
      <c r="CX130" s="629">
        <v>0</v>
      </c>
      <c r="CY130" s="630">
        <v>0</v>
      </c>
      <c r="CZ130" s="619">
        <v>0</v>
      </c>
      <c r="DA130" s="620">
        <v>0</v>
      </c>
      <c r="DB130" s="620">
        <v>0</v>
      </c>
      <c r="DC130" s="620">
        <v>0</v>
      </c>
      <c r="DD130" s="620">
        <v>0</v>
      </c>
      <c r="DE130" s="620">
        <v>0</v>
      </c>
      <c r="DF130" s="620">
        <v>0</v>
      </c>
      <c r="DG130" s="620">
        <v>0</v>
      </c>
      <c r="DH130" s="620">
        <v>0</v>
      </c>
      <c r="DI130" s="620">
        <v>0</v>
      </c>
      <c r="DJ130" s="620">
        <v>0</v>
      </c>
      <c r="DK130" s="620">
        <v>0</v>
      </c>
      <c r="DL130" s="620">
        <v>0</v>
      </c>
      <c r="DM130" s="620">
        <v>0</v>
      </c>
      <c r="DN130" s="620">
        <v>0</v>
      </c>
      <c r="DO130" s="620">
        <v>0</v>
      </c>
      <c r="DP130" s="620">
        <v>0</v>
      </c>
      <c r="DQ130" s="620">
        <v>0</v>
      </c>
      <c r="DR130" s="620">
        <v>0</v>
      </c>
      <c r="DS130" s="620">
        <v>0</v>
      </c>
      <c r="DT130" s="620">
        <v>0</v>
      </c>
      <c r="DU130" s="620">
        <v>0</v>
      </c>
      <c r="DV130" s="620">
        <v>0</v>
      </c>
      <c r="DW130" s="621">
        <v>0</v>
      </c>
    </row>
    <row r="131" spans="2:127" x14ac:dyDescent="0.2">
      <c r="B131" s="644"/>
      <c r="C131" s="645"/>
      <c r="D131" s="646"/>
      <c r="E131" s="646"/>
      <c r="F131" s="646"/>
      <c r="G131" s="646"/>
      <c r="H131" s="646"/>
      <c r="I131" s="647"/>
      <c r="J131" s="647"/>
      <c r="K131" s="647"/>
      <c r="L131" s="647"/>
      <c r="M131" s="647"/>
      <c r="N131" s="647"/>
      <c r="O131" s="647"/>
      <c r="P131" s="647"/>
      <c r="Q131" s="647"/>
      <c r="R131" s="648"/>
      <c r="S131" s="647"/>
      <c r="T131" s="647"/>
      <c r="U131" s="636" t="s">
        <v>500</v>
      </c>
      <c r="V131" s="637" t="s">
        <v>124</v>
      </c>
      <c r="W131" s="643" t="s">
        <v>495</v>
      </c>
      <c r="X131" s="615">
        <v>4.5934000000000008</v>
      </c>
      <c r="Y131" s="615">
        <v>6.8900999999999994</v>
      </c>
      <c r="Z131" s="615">
        <v>13.780199999999999</v>
      </c>
      <c r="AA131" s="615">
        <v>16.076900000000002</v>
      </c>
      <c r="AB131" s="615">
        <v>20.670300000000001</v>
      </c>
      <c r="AC131" s="615">
        <v>22.966999999999999</v>
      </c>
      <c r="AD131" s="615">
        <v>29.857100000000003</v>
      </c>
      <c r="AE131" s="615">
        <v>45.933999999999997</v>
      </c>
      <c r="AF131" s="615">
        <v>45.933999999999997</v>
      </c>
      <c r="AG131" s="615">
        <v>22.966999999999999</v>
      </c>
      <c r="AH131" s="615">
        <v>0</v>
      </c>
      <c r="AI131" s="615">
        <v>0</v>
      </c>
      <c r="AJ131" s="615">
        <v>0</v>
      </c>
      <c r="AK131" s="615">
        <v>0</v>
      </c>
      <c r="AL131" s="615">
        <v>0</v>
      </c>
      <c r="AM131" s="615">
        <v>0</v>
      </c>
      <c r="AN131" s="615">
        <v>0</v>
      </c>
      <c r="AO131" s="615">
        <v>0</v>
      </c>
      <c r="AP131" s="615">
        <v>0</v>
      </c>
      <c r="AQ131" s="615">
        <v>0</v>
      </c>
      <c r="AR131" s="615">
        <v>0</v>
      </c>
      <c r="AS131" s="615">
        <v>0</v>
      </c>
      <c r="AT131" s="615">
        <v>0</v>
      </c>
      <c r="AU131" s="615">
        <v>0</v>
      </c>
      <c r="AV131" s="615">
        <v>0</v>
      </c>
      <c r="AW131" s="615">
        <v>0</v>
      </c>
      <c r="AX131" s="615">
        <v>0</v>
      </c>
      <c r="AY131" s="615">
        <v>0</v>
      </c>
      <c r="AZ131" s="615">
        <v>0</v>
      </c>
      <c r="BA131" s="615">
        <v>0</v>
      </c>
      <c r="BB131" s="615">
        <v>0</v>
      </c>
      <c r="BC131" s="615">
        <v>0</v>
      </c>
      <c r="BD131" s="615">
        <v>0</v>
      </c>
      <c r="BE131" s="615">
        <v>0</v>
      </c>
      <c r="BF131" s="615">
        <v>0</v>
      </c>
      <c r="BG131" s="615">
        <v>0</v>
      </c>
      <c r="BH131" s="615">
        <v>0</v>
      </c>
      <c r="BI131" s="615">
        <v>0</v>
      </c>
      <c r="BJ131" s="615">
        <v>0</v>
      </c>
      <c r="BK131" s="615">
        <v>0</v>
      </c>
      <c r="BL131" s="615">
        <v>0</v>
      </c>
      <c r="BM131" s="615">
        <v>0</v>
      </c>
      <c r="BN131" s="615">
        <v>0</v>
      </c>
      <c r="BO131" s="615">
        <v>0</v>
      </c>
      <c r="BP131" s="615">
        <v>0</v>
      </c>
      <c r="BQ131" s="615">
        <v>0</v>
      </c>
      <c r="BR131" s="615">
        <v>0</v>
      </c>
      <c r="BS131" s="615">
        <v>0</v>
      </c>
      <c r="BT131" s="615">
        <v>0</v>
      </c>
      <c r="BU131" s="615">
        <v>0</v>
      </c>
      <c r="BV131" s="615">
        <v>0</v>
      </c>
      <c r="BW131" s="615">
        <v>0</v>
      </c>
      <c r="BX131" s="615">
        <v>0</v>
      </c>
      <c r="BY131" s="615">
        <v>0</v>
      </c>
      <c r="BZ131" s="615">
        <v>0</v>
      </c>
      <c r="CA131" s="615">
        <v>0</v>
      </c>
      <c r="CB131" s="615">
        <v>0</v>
      </c>
      <c r="CC131" s="615">
        <v>0</v>
      </c>
      <c r="CD131" s="615">
        <v>0</v>
      </c>
      <c r="CE131" s="629">
        <v>0</v>
      </c>
      <c r="CF131" s="629">
        <v>4.5934000000000008</v>
      </c>
      <c r="CG131" s="629">
        <v>6.8900999999999994</v>
      </c>
      <c r="CH131" s="629">
        <v>13.780199999999999</v>
      </c>
      <c r="CI131" s="629">
        <v>16.076900000000002</v>
      </c>
      <c r="CJ131" s="629">
        <v>20.670300000000001</v>
      </c>
      <c r="CK131" s="629">
        <v>22.966999999999999</v>
      </c>
      <c r="CL131" s="629">
        <v>29.857100000000003</v>
      </c>
      <c r="CM131" s="629">
        <v>45.933999999999997</v>
      </c>
      <c r="CN131" s="629">
        <v>45.933999999999997</v>
      </c>
      <c r="CO131" s="629">
        <v>22.966999999999999</v>
      </c>
      <c r="CP131" s="629">
        <v>0</v>
      </c>
      <c r="CQ131" s="629">
        <v>0</v>
      </c>
      <c r="CR131" s="629">
        <v>0</v>
      </c>
      <c r="CS131" s="629">
        <v>0</v>
      </c>
      <c r="CT131" s="629">
        <v>0</v>
      </c>
      <c r="CU131" s="629">
        <v>0</v>
      </c>
      <c r="CV131" s="629">
        <v>0</v>
      </c>
      <c r="CW131" s="629">
        <v>0</v>
      </c>
      <c r="CX131" s="629">
        <v>0</v>
      </c>
      <c r="CY131" s="630">
        <v>0</v>
      </c>
      <c r="CZ131" s="619">
        <v>0</v>
      </c>
      <c r="DA131" s="620">
        <v>0</v>
      </c>
      <c r="DB131" s="620">
        <v>0</v>
      </c>
      <c r="DC131" s="620">
        <v>0</v>
      </c>
      <c r="DD131" s="620">
        <v>0</v>
      </c>
      <c r="DE131" s="620">
        <v>0</v>
      </c>
      <c r="DF131" s="620">
        <v>0</v>
      </c>
      <c r="DG131" s="620">
        <v>0</v>
      </c>
      <c r="DH131" s="620">
        <v>0</v>
      </c>
      <c r="DI131" s="620">
        <v>0</v>
      </c>
      <c r="DJ131" s="620">
        <v>0</v>
      </c>
      <c r="DK131" s="620">
        <v>0</v>
      </c>
      <c r="DL131" s="620">
        <v>0</v>
      </c>
      <c r="DM131" s="620">
        <v>0</v>
      </c>
      <c r="DN131" s="620">
        <v>0</v>
      </c>
      <c r="DO131" s="620">
        <v>0</v>
      </c>
      <c r="DP131" s="620">
        <v>0</v>
      </c>
      <c r="DQ131" s="620">
        <v>0</v>
      </c>
      <c r="DR131" s="620">
        <v>0</v>
      </c>
      <c r="DS131" s="620">
        <v>0</v>
      </c>
      <c r="DT131" s="620">
        <v>0</v>
      </c>
      <c r="DU131" s="620">
        <v>0</v>
      </c>
      <c r="DV131" s="620">
        <v>0</v>
      </c>
      <c r="DW131" s="621">
        <v>0</v>
      </c>
    </row>
    <row r="132" spans="2:127" x14ac:dyDescent="0.2">
      <c r="B132" s="651"/>
      <c r="C132" s="645"/>
      <c r="D132" s="646"/>
      <c r="E132" s="646"/>
      <c r="F132" s="646"/>
      <c r="G132" s="646"/>
      <c r="H132" s="646"/>
      <c r="I132" s="647"/>
      <c r="J132" s="647"/>
      <c r="K132" s="647"/>
      <c r="L132" s="647"/>
      <c r="M132" s="647"/>
      <c r="N132" s="647"/>
      <c r="O132" s="647"/>
      <c r="P132" s="647"/>
      <c r="Q132" s="647"/>
      <c r="R132" s="648"/>
      <c r="S132" s="647"/>
      <c r="T132" s="647"/>
      <c r="U132" s="636" t="s">
        <v>501</v>
      </c>
      <c r="V132" s="637" t="s">
        <v>124</v>
      </c>
      <c r="W132" s="643" t="s">
        <v>495</v>
      </c>
      <c r="X132" s="615">
        <v>0</v>
      </c>
      <c r="Y132" s="615">
        <v>0</v>
      </c>
      <c r="Z132" s="615">
        <v>0</v>
      </c>
      <c r="AA132" s="615">
        <v>0</v>
      </c>
      <c r="AB132" s="615">
        <v>0</v>
      </c>
      <c r="AC132" s="615">
        <v>0</v>
      </c>
      <c r="AD132" s="615">
        <v>0</v>
      </c>
      <c r="AE132" s="615">
        <v>0</v>
      </c>
      <c r="AF132" s="615">
        <v>0</v>
      </c>
      <c r="AG132" s="615">
        <v>0</v>
      </c>
      <c r="AH132" s="615">
        <v>1.53</v>
      </c>
      <c r="AI132" s="615">
        <v>1.53</v>
      </c>
      <c r="AJ132" s="615">
        <v>1.53</v>
      </c>
      <c r="AK132" s="615">
        <v>1.53</v>
      </c>
      <c r="AL132" s="615">
        <v>1.53</v>
      </c>
      <c r="AM132" s="615">
        <v>1.53</v>
      </c>
      <c r="AN132" s="615">
        <v>1.53</v>
      </c>
      <c r="AO132" s="615">
        <v>1.53</v>
      </c>
      <c r="AP132" s="615">
        <v>1.53</v>
      </c>
      <c r="AQ132" s="615">
        <v>1.53</v>
      </c>
      <c r="AR132" s="615">
        <v>1.53</v>
      </c>
      <c r="AS132" s="615">
        <v>1.53</v>
      </c>
      <c r="AT132" s="615">
        <v>1.53</v>
      </c>
      <c r="AU132" s="615">
        <v>1.53</v>
      </c>
      <c r="AV132" s="615">
        <v>1.53</v>
      </c>
      <c r="AW132" s="615">
        <v>1.53</v>
      </c>
      <c r="AX132" s="615">
        <v>1.53</v>
      </c>
      <c r="AY132" s="615">
        <v>1.53</v>
      </c>
      <c r="AZ132" s="615">
        <v>1.53</v>
      </c>
      <c r="BA132" s="615">
        <v>1.53</v>
      </c>
      <c r="BB132" s="615">
        <v>1.53</v>
      </c>
      <c r="BC132" s="615">
        <v>1.53</v>
      </c>
      <c r="BD132" s="615">
        <v>1.53</v>
      </c>
      <c r="BE132" s="615">
        <v>1.53</v>
      </c>
      <c r="BF132" s="615">
        <v>1.53</v>
      </c>
      <c r="BG132" s="615">
        <v>1.53</v>
      </c>
      <c r="BH132" s="615">
        <v>1.53</v>
      </c>
      <c r="BI132" s="615">
        <v>1.53</v>
      </c>
      <c r="BJ132" s="615">
        <v>1.53</v>
      </c>
      <c r="BK132" s="615">
        <v>1.53</v>
      </c>
      <c r="BL132" s="615">
        <v>1.53</v>
      </c>
      <c r="BM132" s="615">
        <v>1.53</v>
      </c>
      <c r="BN132" s="615">
        <v>1.53</v>
      </c>
      <c r="BO132" s="615">
        <v>1.53</v>
      </c>
      <c r="BP132" s="615">
        <v>1.53</v>
      </c>
      <c r="BQ132" s="615">
        <v>1.53</v>
      </c>
      <c r="BR132" s="615">
        <v>1.53</v>
      </c>
      <c r="BS132" s="615">
        <v>1.53</v>
      </c>
      <c r="BT132" s="615">
        <v>1.53</v>
      </c>
      <c r="BU132" s="615">
        <v>1.53</v>
      </c>
      <c r="BV132" s="615">
        <v>1.53</v>
      </c>
      <c r="BW132" s="615">
        <v>1.53</v>
      </c>
      <c r="BX132" s="615">
        <v>1.53</v>
      </c>
      <c r="BY132" s="615">
        <v>1.53</v>
      </c>
      <c r="BZ132" s="615">
        <v>1.53</v>
      </c>
      <c r="CA132" s="615">
        <v>1.53</v>
      </c>
      <c r="CB132" s="615">
        <v>1.53</v>
      </c>
      <c r="CC132" s="615">
        <v>1.53</v>
      </c>
      <c r="CD132" s="615">
        <v>1.53</v>
      </c>
      <c r="CE132" s="629">
        <v>1.53</v>
      </c>
      <c r="CF132" s="629">
        <v>1.53</v>
      </c>
      <c r="CG132" s="629">
        <v>1.53</v>
      </c>
      <c r="CH132" s="629">
        <v>1.53</v>
      </c>
      <c r="CI132" s="629">
        <v>1.53</v>
      </c>
      <c r="CJ132" s="629">
        <v>1.53</v>
      </c>
      <c r="CK132" s="629">
        <v>1.53</v>
      </c>
      <c r="CL132" s="629">
        <v>1.53</v>
      </c>
      <c r="CM132" s="629">
        <v>1.53</v>
      </c>
      <c r="CN132" s="629">
        <v>1.53</v>
      </c>
      <c r="CO132" s="629">
        <v>1.53</v>
      </c>
      <c r="CP132" s="629">
        <v>1.53</v>
      </c>
      <c r="CQ132" s="629">
        <v>1.53</v>
      </c>
      <c r="CR132" s="629">
        <v>1.53</v>
      </c>
      <c r="CS132" s="629">
        <v>1.53</v>
      </c>
      <c r="CT132" s="629">
        <v>1.53</v>
      </c>
      <c r="CU132" s="629">
        <v>1.53</v>
      </c>
      <c r="CV132" s="629">
        <v>1.53</v>
      </c>
      <c r="CW132" s="629">
        <v>1.53</v>
      </c>
      <c r="CX132" s="629">
        <v>1.53</v>
      </c>
      <c r="CY132" s="630">
        <v>1.53</v>
      </c>
      <c r="CZ132" s="619">
        <v>0</v>
      </c>
      <c r="DA132" s="620">
        <v>0</v>
      </c>
      <c r="DB132" s="620">
        <v>0</v>
      </c>
      <c r="DC132" s="620">
        <v>0</v>
      </c>
      <c r="DD132" s="620">
        <v>0</v>
      </c>
      <c r="DE132" s="620">
        <v>0</v>
      </c>
      <c r="DF132" s="620">
        <v>0</v>
      </c>
      <c r="DG132" s="620">
        <v>0</v>
      </c>
      <c r="DH132" s="620">
        <v>0</v>
      </c>
      <c r="DI132" s="620">
        <v>0</v>
      </c>
      <c r="DJ132" s="620">
        <v>0</v>
      </c>
      <c r="DK132" s="620">
        <v>0</v>
      </c>
      <c r="DL132" s="620">
        <v>0</v>
      </c>
      <c r="DM132" s="620">
        <v>0</v>
      </c>
      <c r="DN132" s="620">
        <v>0</v>
      </c>
      <c r="DO132" s="620">
        <v>0</v>
      </c>
      <c r="DP132" s="620">
        <v>0</v>
      </c>
      <c r="DQ132" s="620">
        <v>0</v>
      </c>
      <c r="DR132" s="620">
        <v>0</v>
      </c>
      <c r="DS132" s="620">
        <v>0</v>
      </c>
      <c r="DT132" s="620">
        <v>0</v>
      </c>
      <c r="DU132" s="620">
        <v>0</v>
      </c>
      <c r="DV132" s="620">
        <v>0</v>
      </c>
      <c r="DW132" s="621">
        <v>0</v>
      </c>
    </row>
    <row r="133" spans="2:127" x14ac:dyDescent="0.2">
      <c r="B133" s="651"/>
      <c r="C133" s="645"/>
      <c r="D133" s="646"/>
      <c r="E133" s="646"/>
      <c r="F133" s="646"/>
      <c r="G133" s="646"/>
      <c r="H133" s="646"/>
      <c r="I133" s="647"/>
      <c r="J133" s="647"/>
      <c r="K133" s="647"/>
      <c r="L133" s="647"/>
      <c r="M133" s="647"/>
      <c r="N133" s="647"/>
      <c r="O133" s="647"/>
      <c r="P133" s="647"/>
      <c r="Q133" s="647"/>
      <c r="R133" s="648"/>
      <c r="S133" s="647"/>
      <c r="T133" s="647"/>
      <c r="U133" s="636" t="s">
        <v>502</v>
      </c>
      <c r="V133" s="637" t="s">
        <v>124</v>
      </c>
      <c r="W133" s="643" t="s">
        <v>495</v>
      </c>
      <c r="X133" s="615">
        <v>4.5346799999999998</v>
      </c>
      <c r="Y133" s="615">
        <v>6.802019999999998</v>
      </c>
      <c r="Z133" s="615">
        <v>13.604039999999996</v>
      </c>
      <c r="AA133" s="615">
        <v>15.871379999999997</v>
      </c>
      <c r="AB133" s="615">
        <v>20.406059999999993</v>
      </c>
      <c r="AC133" s="615">
        <v>22.673399999999994</v>
      </c>
      <c r="AD133" s="615">
        <v>29.475419999999996</v>
      </c>
      <c r="AE133" s="615">
        <v>45.346799999999988</v>
      </c>
      <c r="AF133" s="615">
        <v>45.346799999999988</v>
      </c>
      <c r="AG133" s="615">
        <v>22.673399999999994</v>
      </c>
      <c r="AH133" s="615">
        <v>0</v>
      </c>
      <c r="AI133" s="615">
        <v>0</v>
      </c>
      <c r="AJ133" s="615">
        <v>0</v>
      </c>
      <c r="AK133" s="615">
        <v>0</v>
      </c>
      <c r="AL133" s="615">
        <v>0</v>
      </c>
      <c r="AM133" s="615">
        <v>0</v>
      </c>
      <c r="AN133" s="615">
        <v>0</v>
      </c>
      <c r="AO133" s="615">
        <v>0</v>
      </c>
      <c r="AP133" s="615">
        <v>0</v>
      </c>
      <c r="AQ133" s="615">
        <v>0</v>
      </c>
      <c r="AR133" s="615">
        <v>0</v>
      </c>
      <c r="AS133" s="615">
        <v>0</v>
      </c>
      <c r="AT133" s="615">
        <v>0</v>
      </c>
      <c r="AU133" s="615">
        <v>0</v>
      </c>
      <c r="AV133" s="615">
        <v>0</v>
      </c>
      <c r="AW133" s="615">
        <v>0</v>
      </c>
      <c r="AX133" s="615">
        <v>0</v>
      </c>
      <c r="AY133" s="615">
        <v>0</v>
      </c>
      <c r="AZ133" s="615">
        <v>0</v>
      </c>
      <c r="BA133" s="615">
        <v>0</v>
      </c>
      <c r="BB133" s="615">
        <v>0</v>
      </c>
      <c r="BC133" s="615">
        <v>0</v>
      </c>
      <c r="BD133" s="615">
        <v>0</v>
      </c>
      <c r="BE133" s="615">
        <v>0</v>
      </c>
      <c r="BF133" s="615">
        <v>0</v>
      </c>
      <c r="BG133" s="615">
        <v>0</v>
      </c>
      <c r="BH133" s="615">
        <v>0</v>
      </c>
      <c r="BI133" s="615">
        <v>0</v>
      </c>
      <c r="BJ133" s="615">
        <v>0</v>
      </c>
      <c r="BK133" s="615">
        <v>0</v>
      </c>
      <c r="BL133" s="615">
        <v>0</v>
      </c>
      <c r="BM133" s="615">
        <v>0</v>
      </c>
      <c r="BN133" s="615">
        <v>0</v>
      </c>
      <c r="BO133" s="615">
        <v>0</v>
      </c>
      <c r="BP133" s="615">
        <v>0</v>
      </c>
      <c r="BQ133" s="615">
        <v>0</v>
      </c>
      <c r="BR133" s="615">
        <v>0</v>
      </c>
      <c r="BS133" s="615">
        <v>0</v>
      </c>
      <c r="BT133" s="615">
        <v>0</v>
      </c>
      <c r="BU133" s="615">
        <v>0</v>
      </c>
      <c r="BV133" s="615">
        <v>0</v>
      </c>
      <c r="BW133" s="615">
        <v>0</v>
      </c>
      <c r="BX133" s="615">
        <v>0</v>
      </c>
      <c r="BY133" s="615">
        <v>0</v>
      </c>
      <c r="BZ133" s="615">
        <v>0</v>
      </c>
      <c r="CA133" s="615">
        <v>0</v>
      </c>
      <c r="CB133" s="615">
        <v>0</v>
      </c>
      <c r="CC133" s="615">
        <v>0</v>
      </c>
      <c r="CD133" s="615">
        <v>0</v>
      </c>
      <c r="CE133" s="629">
        <v>0</v>
      </c>
      <c r="CF133" s="629">
        <v>4.5346799999999998</v>
      </c>
      <c r="CG133" s="629">
        <v>6.802019999999998</v>
      </c>
      <c r="CH133" s="629">
        <v>13.604039999999996</v>
      </c>
      <c r="CI133" s="629">
        <v>15.871379999999997</v>
      </c>
      <c r="CJ133" s="629">
        <v>20.406059999999993</v>
      </c>
      <c r="CK133" s="629">
        <v>22.673399999999994</v>
      </c>
      <c r="CL133" s="629">
        <v>29.475419999999996</v>
      </c>
      <c r="CM133" s="629">
        <v>45.346799999999988</v>
      </c>
      <c r="CN133" s="629">
        <v>45.346799999999988</v>
      </c>
      <c r="CO133" s="629">
        <v>22.673399999999994</v>
      </c>
      <c r="CP133" s="629">
        <v>0</v>
      </c>
      <c r="CQ133" s="629">
        <v>0</v>
      </c>
      <c r="CR133" s="629">
        <v>0</v>
      </c>
      <c r="CS133" s="629">
        <v>0</v>
      </c>
      <c r="CT133" s="629">
        <v>0</v>
      </c>
      <c r="CU133" s="629">
        <v>0</v>
      </c>
      <c r="CV133" s="629">
        <v>0</v>
      </c>
      <c r="CW133" s="629">
        <v>0</v>
      </c>
      <c r="CX133" s="629">
        <v>0</v>
      </c>
      <c r="CY133" s="630">
        <v>0</v>
      </c>
      <c r="CZ133" s="619">
        <v>0</v>
      </c>
      <c r="DA133" s="620">
        <v>0</v>
      </c>
      <c r="DB133" s="620">
        <v>0</v>
      </c>
      <c r="DC133" s="620">
        <v>0</v>
      </c>
      <c r="DD133" s="620">
        <v>0</v>
      </c>
      <c r="DE133" s="620">
        <v>0</v>
      </c>
      <c r="DF133" s="620">
        <v>0</v>
      </c>
      <c r="DG133" s="620">
        <v>0</v>
      </c>
      <c r="DH133" s="620">
        <v>0</v>
      </c>
      <c r="DI133" s="620">
        <v>0</v>
      </c>
      <c r="DJ133" s="620">
        <v>0</v>
      </c>
      <c r="DK133" s="620">
        <v>0</v>
      </c>
      <c r="DL133" s="620">
        <v>0</v>
      </c>
      <c r="DM133" s="620">
        <v>0</v>
      </c>
      <c r="DN133" s="620">
        <v>0</v>
      </c>
      <c r="DO133" s="620">
        <v>0</v>
      </c>
      <c r="DP133" s="620">
        <v>0</v>
      </c>
      <c r="DQ133" s="620">
        <v>0</v>
      </c>
      <c r="DR133" s="620">
        <v>0</v>
      </c>
      <c r="DS133" s="620">
        <v>0</v>
      </c>
      <c r="DT133" s="620">
        <v>0</v>
      </c>
      <c r="DU133" s="620">
        <v>0</v>
      </c>
      <c r="DV133" s="620">
        <v>0</v>
      </c>
      <c r="DW133" s="621">
        <v>0</v>
      </c>
    </row>
    <row r="134" spans="2:127" x14ac:dyDescent="0.2">
      <c r="B134" s="651"/>
      <c r="C134" s="645"/>
      <c r="D134" s="646"/>
      <c r="E134" s="646"/>
      <c r="F134" s="646"/>
      <c r="G134" s="646"/>
      <c r="H134" s="646"/>
      <c r="I134" s="647"/>
      <c r="J134" s="647"/>
      <c r="K134" s="647"/>
      <c r="L134" s="647"/>
      <c r="M134" s="647"/>
      <c r="N134" s="647"/>
      <c r="O134" s="647"/>
      <c r="P134" s="647"/>
      <c r="Q134" s="647"/>
      <c r="R134" s="648"/>
      <c r="S134" s="647"/>
      <c r="T134" s="647"/>
      <c r="U134" s="636" t="s">
        <v>503</v>
      </c>
      <c r="V134" s="637" t="s">
        <v>124</v>
      </c>
      <c r="W134" s="643" t="s">
        <v>495</v>
      </c>
      <c r="X134" s="615">
        <v>0</v>
      </c>
      <c r="Y134" s="615">
        <v>0</v>
      </c>
      <c r="Z134" s="615">
        <v>0</v>
      </c>
      <c r="AA134" s="615">
        <v>0</v>
      </c>
      <c r="AB134" s="615">
        <v>0</v>
      </c>
      <c r="AC134" s="615">
        <v>0</v>
      </c>
      <c r="AD134" s="615">
        <v>0</v>
      </c>
      <c r="AE134" s="615">
        <v>0</v>
      </c>
      <c r="AF134" s="615">
        <v>0</v>
      </c>
      <c r="AG134" s="615">
        <v>0</v>
      </c>
      <c r="AH134" s="615">
        <v>28.003618519556635</v>
      </c>
      <c r="AI134" s="615">
        <v>26.342157847092466</v>
      </c>
      <c r="AJ134" s="615">
        <v>24.680697174628293</v>
      </c>
      <c r="AK134" s="615">
        <v>23.019236502164123</v>
      </c>
      <c r="AL134" s="615">
        <v>21.357775829699953</v>
      </c>
      <c r="AM134" s="615">
        <v>19.69631515723578</v>
      </c>
      <c r="AN134" s="615">
        <v>18.034854484771607</v>
      </c>
      <c r="AO134" s="615">
        <v>16.373393812307434</v>
      </c>
      <c r="AP134" s="615">
        <v>14.71193313984327</v>
      </c>
      <c r="AQ134" s="615">
        <v>13.050472467379096</v>
      </c>
      <c r="AR134" s="615">
        <v>11.389011794914929</v>
      </c>
      <c r="AS134" s="615">
        <v>9.7275511224507571</v>
      </c>
      <c r="AT134" s="615">
        <v>8.0660904499865875</v>
      </c>
      <c r="AU134" s="615">
        <v>6.4046297775224179</v>
      </c>
      <c r="AV134" s="615">
        <v>4.7431691050582474</v>
      </c>
      <c r="AW134" s="615">
        <v>4.7431691050582474</v>
      </c>
      <c r="AX134" s="615">
        <v>4.7431691050582474</v>
      </c>
      <c r="AY134" s="615">
        <v>4.7431691050582474</v>
      </c>
      <c r="AZ134" s="615">
        <v>4.7431691050582474</v>
      </c>
      <c r="BA134" s="615">
        <v>4.7431691050582474</v>
      </c>
      <c r="BB134" s="615">
        <v>4.7431691050582474</v>
      </c>
      <c r="BC134" s="615">
        <v>4.7431691050582474</v>
      </c>
      <c r="BD134" s="615">
        <v>4.7431691050582474</v>
      </c>
      <c r="BE134" s="615">
        <v>4.7431691050582474</v>
      </c>
      <c r="BF134" s="615">
        <v>4.7431691050582474</v>
      </c>
      <c r="BG134" s="615">
        <v>4.7431691050582474</v>
      </c>
      <c r="BH134" s="615">
        <v>4.7431691050582474</v>
      </c>
      <c r="BI134" s="615">
        <v>4.7431691050582474</v>
      </c>
      <c r="BJ134" s="615">
        <v>4.7431691050582474</v>
      </c>
      <c r="BK134" s="615">
        <v>4.7431691050582474</v>
      </c>
      <c r="BL134" s="615">
        <v>4.7431691050582474</v>
      </c>
      <c r="BM134" s="615">
        <v>4.7431691050582474</v>
      </c>
      <c r="BN134" s="615">
        <v>4.7431691050582474</v>
      </c>
      <c r="BO134" s="615">
        <v>4.7431691050582474</v>
      </c>
      <c r="BP134" s="615">
        <v>4.7431691050582474</v>
      </c>
      <c r="BQ134" s="615">
        <v>4.7431691050582474</v>
      </c>
      <c r="BR134" s="615">
        <v>4.7431691050582474</v>
      </c>
      <c r="BS134" s="615">
        <v>4.7431691050582474</v>
      </c>
      <c r="BT134" s="615">
        <v>4.7431691050582474</v>
      </c>
      <c r="BU134" s="615">
        <v>4.7431691050582474</v>
      </c>
      <c r="BV134" s="615">
        <v>4.7431691050582474</v>
      </c>
      <c r="BW134" s="615">
        <v>4.7431691050582474</v>
      </c>
      <c r="BX134" s="615">
        <v>4.7431691050582474</v>
      </c>
      <c r="BY134" s="615">
        <v>4.7431691050582474</v>
      </c>
      <c r="BZ134" s="615">
        <v>4.7431691050582474</v>
      </c>
      <c r="CA134" s="615">
        <v>4.7431691050582474</v>
      </c>
      <c r="CB134" s="615">
        <v>4.7431691050582474</v>
      </c>
      <c r="CC134" s="615">
        <v>4.7431691050582474</v>
      </c>
      <c r="CD134" s="615">
        <v>4.7431691050582474</v>
      </c>
      <c r="CE134" s="629">
        <v>4.7431691050582474</v>
      </c>
      <c r="CF134" s="629">
        <v>4.7431691050582474</v>
      </c>
      <c r="CG134" s="629">
        <v>4.7431691050582474</v>
      </c>
      <c r="CH134" s="629">
        <v>4.7431691050582474</v>
      </c>
      <c r="CI134" s="629">
        <v>4.7431691050582474</v>
      </c>
      <c r="CJ134" s="629">
        <v>4.7431691050582474</v>
      </c>
      <c r="CK134" s="629">
        <v>4.7431691050582474</v>
      </c>
      <c r="CL134" s="629">
        <v>4.7431691050582474</v>
      </c>
      <c r="CM134" s="629">
        <v>4.7431691050582474</v>
      </c>
      <c r="CN134" s="629">
        <v>4.7431691050582474</v>
      </c>
      <c r="CO134" s="629">
        <v>4.7431691050582474</v>
      </c>
      <c r="CP134" s="629">
        <v>4.7431691050582474</v>
      </c>
      <c r="CQ134" s="629">
        <v>4.7431691050582474</v>
      </c>
      <c r="CR134" s="629">
        <v>4.7431691050582474</v>
      </c>
      <c r="CS134" s="629">
        <v>4.7431691050582474</v>
      </c>
      <c r="CT134" s="629">
        <v>4.7431691050582474</v>
      </c>
      <c r="CU134" s="629">
        <v>4.7431691050582474</v>
      </c>
      <c r="CV134" s="629">
        <v>4.7431691050582474</v>
      </c>
      <c r="CW134" s="629">
        <v>4.7431691050582474</v>
      </c>
      <c r="CX134" s="629">
        <v>4.7431691050582474</v>
      </c>
      <c r="CY134" s="630">
        <v>4.7431691050582474</v>
      </c>
      <c r="CZ134" s="619">
        <v>0</v>
      </c>
      <c r="DA134" s="620">
        <v>0</v>
      </c>
      <c r="DB134" s="620">
        <v>0</v>
      </c>
      <c r="DC134" s="620">
        <v>0</v>
      </c>
      <c r="DD134" s="620">
        <v>0</v>
      </c>
      <c r="DE134" s="620">
        <v>0</v>
      </c>
      <c r="DF134" s="620">
        <v>0</v>
      </c>
      <c r="DG134" s="620">
        <v>0</v>
      </c>
      <c r="DH134" s="620">
        <v>0</v>
      </c>
      <c r="DI134" s="620">
        <v>0</v>
      </c>
      <c r="DJ134" s="620">
        <v>0</v>
      </c>
      <c r="DK134" s="620">
        <v>0</v>
      </c>
      <c r="DL134" s="620">
        <v>0</v>
      </c>
      <c r="DM134" s="620">
        <v>0</v>
      </c>
      <c r="DN134" s="620">
        <v>0</v>
      </c>
      <c r="DO134" s="620">
        <v>0</v>
      </c>
      <c r="DP134" s="620">
        <v>0</v>
      </c>
      <c r="DQ134" s="620">
        <v>0</v>
      </c>
      <c r="DR134" s="620">
        <v>0</v>
      </c>
      <c r="DS134" s="620">
        <v>0</v>
      </c>
      <c r="DT134" s="620">
        <v>0</v>
      </c>
      <c r="DU134" s="620">
        <v>0</v>
      </c>
      <c r="DV134" s="620">
        <v>0</v>
      </c>
      <c r="DW134" s="621">
        <v>0</v>
      </c>
    </row>
    <row r="135" spans="2:127" x14ac:dyDescent="0.2">
      <c r="B135" s="651"/>
      <c r="C135" s="645"/>
      <c r="D135" s="646"/>
      <c r="E135" s="646"/>
      <c r="F135" s="646"/>
      <c r="G135" s="646"/>
      <c r="H135" s="646"/>
      <c r="I135" s="647"/>
      <c r="J135" s="647"/>
      <c r="K135" s="647"/>
      <c r="L135" s="647"/>
      <c r="M135" s="647"/>
      <c r="N135" s="647"/>
      <c r="O135" s="647"/>
      <c r="P135" s="647"/>
      <c r="Q135" s="647"/>
      <c r="R135" s="648"/>
      <c r="S135" s="647"/>
      <c r="T135" s="647"/>
      <c r="U135" s="652" t="s">
        <v>504</v>
      </c>
      <c r="V135" s="637" t="s">
        <v>124</v>
      </c>
      <c r="W135" s="643" t="s">
        <v>495</v>
      </c>
      <c r="X135" s="615">
        <v>0</v>
      </c>
      <c r="Y135" s="615">
        <v>0</v>
      </c>
      <c r="Z135" s="615">
        <v>0</v>
      </c>
      <c r="AA135" s="615">
        <v>0</v>
      </c>
      <c r="AB135" s="615">
        <v>0</v>
      </c>
      <c r="AC135" s="615">
        <v>0</v>
      </c>
      <c r="AD135" s="615">
        <v>0</v>
      </c>
      <c r="AE135" s="615">
        <v>0</v>
      </c>
      <c r="AF135" s="615">
        <v>0</v>
      </c>
      <c r="AG135" s="615">
        <v>0</v>
      </c>
      <c r="AH135" s="615">
        <v>0</v>
      </c>
      <c r="AI135" s="615">
        <v>0</v>
      </c>
      <c r="AJ135" s="615">
        <v>0</v>
      </c>
      <c r="AK135" s="615">
        <v>0</v>
      </c>
      <c r="AL135" s="615">
        <v>0</v>
      </c>
      <c r="AM135" s="615">
        <v>0</v>
      </c>
      <c r="AN135" s="615">
        <v>0</v>
      </c>
      <c r="AO135" s="615">
        <v>0</v>
      </c>
      <c r="AP135" s="615">
        <v>0</v>
      </c>
      <c r="AQ135" s="615">
        <v>0</v>
      </c>
      <c r="AR135" s="615">
        <v>0</v>
      </c>
      <c r="AS135" s="615">
        <v>0</v>
      </c>
      <c r="AT135" s="615">
        <v>0</v>
      </c>
      <c r="AU135" s="615">
        <v>0</v>
      </c>
      <c r="AV135" s="615">
        <v>0</v>
      </c>
      <c r="AW135" s="615">
        <v>0</v>
      </c>
      <c r="AX135" s="615">
        <v>0</v>
      </c>
      <c r="AY135" s="615">
        <v>0</v>
      </c>
      <c r="AZ135" s="615">
        <v>0</v>
      </c>
      <c r="BA135" s="615">
        <v>0</v>
      </c>
      <c r="BB135" s="615">
        <v>0</v>
      </c>
      <c r="BC135" s="615">
        <v>0</v>
      </c>
      <c r="BD135" s="615">
        <v>0</v>
      </c>
      <c r="BE135" s="615">
        <v>0</v>
      </c>
      <c r="BF135" s="615">
        <v>0</v>
      </c>
      <c r="BG135" s="615">
        <v>0</v>
      </c>
      <c r="BH135" s="615">
        <v>0</v>
      </c>
      <c r="BI135" s="615">
        <v>0</v>
      </c>
      <c r="BJ135" s="615">
        <v>0</v>
      </c>
      <c r="BK135" s="615">
        <v>0</v>
      </c>
      <c r="BL135" s="615">
        <v>0</v>
      </c>
      <c r="BM135" s="615">
        <v>0</v>
      </c>
      <c r="BN135" s="615">
        <v>0</v>
      </c>
      <c r="BO135" s="615">
        <v>0</v>
      </c>
      <c r="BP135" s="615">
        <v>0</v>
      </c>
      <c r="BQ135" s="615">
        <v>0</v>
      </c>
      <c r="BR135" s="615">
        <v>0</v>
      </c>
      <c r="BS135" s="615">
        <v>0</v>
      </c>
      <c r="BT135" s="615">
        <v>0</v>
      </c>
      <c r="BU135" s="615">
        <v>0</v>
      </c>
      <c r="BV135" s="615">
        <v>0</v>
      </c>
      <c r="BW135" s="615">
        <v>0</v>
      </c>
      <c r="BX135" s="615">
        <v>0</v>
      </c>
      <c r="BY135" s="615">
        <v>0</v>
      </c>
      <c r="BZ135" s="615">
        <v>0</v>
      </c>
      <c r="CA135" s="615">
        <v>0</v>
      </c>
      <c r="CB135" s="615">
        <v>0</v>
      </c>
      <c r="CC135" s="615">
        <v>0</v>
      </c>
      <c r="CD135" s="615">
        <v>0</v>
      </c>
      <c r="CE135" s="615">
        <v>0</v>
      </c>
      <c r="CF135" s="615">
        <v>0</v>
      </c>
      <c r="CG135" s="615">
        <v>0</v>
      </c>
      <c r="CH135" s="615">
        <v>0</v>
      </c>
      <c r="CI135" s="615">
        <v>0</v>
      </c>
      <c r="CJ135" s="615">
        <v>0</v>
      </c>
      <c r="CK135" s="615">
        <v>0</v>
      </c>
      <c r="CL135" s="615">
        <v>0</v>
      </c>
      <c r="CM135" s="615">
        <v>0</v>
      </c>
      <c r="CN135" s="615">
        <v>0</v>
      </c>
      <c r="CO135" s="615">
        <v>0</v>
      </c>
      <c r="CP135" s="615">
        <v>0</v>
      </c>
      <c r="CQ135" s="615">
        <v>0</v>
      </c>
      <c r="CR135" s="615">
        <v>0</v>
      </c>
      <c r="CS135" s="615">
        <v>0</v>
      </c>
      <c r="CT135" s="615">
        <v>0</v>
      </c>
      <c r="CU135" s="615">
        <v>0</v>
      </c>
      <c r="CV135" s="615">
        <v>0</v>
      </c>
      <c r="CW135" s="615">
        <v>0</v>
      </c>
      <c r="CX135" s="615">
        <v>0</v>
      </c>
      <c r="CY135" s="615">
        <v>0</v>
      </c>
      <c r="CZ135" s="619">
        <v>0</v>
      </c>
      <c r="DA135" s="620">
        <v>0</v>
      </c>
      <c r="DB135" s="620">
        <v>0</v>
      </c>
      <c r="DC135" s="620">
        <v>0</v>
      </c>
      <c r="DD135" s="620">
        <v>0</v>
      </c>
      <c r="DE135" s="620">
        <v>0</v>
      </c>
      <c r="DF135" s="620">
        <v>0</v>
      </c>
      <c r="DG135" s="620">
        <v>0</v>
      </c>
      <c r="DH135" s="620">
        <v>0</v>
      </c>
      <c r="DI135" s="620">
        <v>0</v>
      </c>
      <c r="DJ135" s="620">
        <v>0</v>
      </c>
      <c r="DK135" s="620">
        <v>0</v>
      </c>
      <c r="DL135" s="620">
        <v>0</v>
      </c>
      <c r="DM135" s="620">
        <v>0</v>
      </c>
      <c r="DN135" s="620">
        <v>0</v>
      </c>
      <c r="DO135" s="620">
        <v>0</v>
      </c>
      <c r="DP135" s="620">
        <v>0</v>
      </c>
      <c r="DQ135" s="620">
        <v>0</v>
      </c>
      <c r="DR135" s="620">
        <v>0</v>
      </c>
      <c r="DS135" s="620">
        <v>0</v>
      </c>
      <c r="DT135" s="620">
        <v>0</v>
      </c>
      <c r="DU135" s="620">
        <v>0</v>
      </c>
      <c r="DV135" s="620">
        <v>0</v>
      </c>
      <c r="DW135" s="621">
        <v>0</v>
      </c>
    </row>
    <row r="136" spans="2:127" ht="15.75" thickBot="1" x14ac:dyDescent="0.25">
      <c r="B136" s="653"/>
      <c r="C136" s="654"/>
      <c r="D136" s="655"/>
      <c r="E136" s="655"/>
      <c r="F136" s="655"/>
      <c r="G136" s="655"/>
      <c r="H136" s="655"/>
      <c r="I136" s="656"/>
      <c r="J136" s="656"/>
      <c r="K136" s="656"/>
      <c r="L136" s="656"/>
      <c r="M136" s="656"/>
      <c r="N136" s="656"/>
      <c r="O136" s="656"/>
      <c r="P136" s="656"/>
      <c r="Q136" s="656"/>
      <c r="R136" s="657"/>
      <c r="S136" s="656"/>
      <c r="T136" s="656"/>
      <c r="U136" s="658" t="s">
        <v>127</v>
      </c>
      <c r="V136" s="659" t="s">
        <v>505</v>
      </c>
      <c r="W136" s="660" t="s">
        <v>495</v>
      </c>
      <c r="X136" s="661">
        <f>SUM(X125:X135)</f>
        <v>294.94807999999995</v>
      </c>
      <c r="Y136" s="661">
        <f t="shared" ref="Y136:CJ136" si="33">SUM(Y125:Y135)</f>
        <v>442.42212000000001</v>
      </c>
      <c r="Z136" s="661">
        <f t="shared" si="33"/>
        <v>884.84424000000001</v>
      </c>
      <c r="AA136" s="661">
        <f t="shared" si="33"/>
        <v>1032.3182800000002</v>
      </c>
      <c r="AB136" s="661">
        <f t="shared" si="33"/>
        <v>1327.2663600000001</v>
      </c>
      <c r="AC136" s="661">
        <f t="shared" si="33"/>
        <v>1474.7403999999999</v>
      </c>
      <c r="AD136" s="661">
        <f t="shared" si="33"/>
        <v>1917.1625199999999</v>
      </c>
      <c r="AE136" s="661">
        <f t="shared" si="33"/>
        <v>2949.4807999999998</v>
      </c>
      <c r="AF136" s="661">
        <f t="shared" si="33"/>
        <v>2949.4807999999998</v>
      </c>
      <c r="AG136" s="661">
        <f t="shared" si="33"/>
        <v>1474.7403999999999</v>
      </c>
      <c r="AH136" s="661">
        <f t="shared" si="33"/>
        <v>464.53361851955663</v>
      </c>
      <c r="AI136" s="661">
        <f t="shared" si="33"/>
        <v>462.87215784709247</v>
      </c>
      <c r="AJ136" s="661">
        <f t="shared" si="33"/>
        <v>461.21069717462825</v>
      </c>
      <c r="AK136" s="661">
        <f t="shared" si="33"/>
        <v>459.54923650216409</v>
      </c>
      <c r="AL136" s="661">
        <f t="shared" si="33"/>
        <v>457.88777582969993</v>
      </c>
      <c r="AM136" s="661">
        <f t="shared" si="33"/>
        <v>456.22631515723577</v>
      </c>
      <c r="AN136" s="661">
        <f t="shared" si="33"/>
        <v>454.56485448477156</v>
      </c>
      <c r="AO136" s="661">
        <f t="shared" si="33"/>
        <v>452.9033938123074</v>
      </c>
      <c r="AP136" s="661">
        <f t="shared" si="33"/>
        <v>451.24193313984324</v>
      </c>
      <c r="AQ136" s="661">
        <f t="shared" si="33"/>
        <v>449.58047246737908</v>
      </c>
      <c r="AR136" s="661">
        <f t="shared" si="33"/>
        <v>447.91901179491492</v>
      </c>
      <c r="AS136" s="661">
        <f t="shared" si="33"/>
        <v>446.25755112245071</v>
      </c>
      <c r="AT136" s="661">
        <f t="shared" si="33"/>
        <v>444.59609044998655</v>
      </c>
      <c r="AU136" s="661">
        <f t="shared" si="33"/>
        <v>442.93462977752239</v>
      </c>
      <c r="AV136" s="661">
        <f t="shared" si="33"/>
        <v>441.27316910505823</v>
      </c>
      <c r="AW136" s="661">
        <f t="shared" si="33"/>
        <v>441.27316910505823</v>
      </c>
      <c r="AX136" s="661">
        <f t="shared" si="33"/>
        <v>441.27316910505823</v>
      </c>
      <c r="AY136" s="661">
        <f t="shared" si="33"/>
        <v>441.27316910505823</v>
      </c>
      <c r="AZ136" s="661">
        <f t="shared" si="33"/>
        <v>441.27316910505823</v>
      </c>
      <c r="BA136" s="661">
        <f t="shared" si="33"/>
        <v>441.27316910505823</v>
      </c>
      <c r="BB136" s="661">
        <f t="shared" si="33"/>
        <v>441.27316910505823</v>
      </c>
      <c r="BC136" s="661">
        <f t="shared" si="33"/>
        <v>441.27316910505823</v>
      </c>
      <c r="BD136" s="661">
        <f t="shared" si="33"/>
        <v>441.27316910505823</v>
      </c>
      <c r="BE136" s="661">
        <f t="shared" si="33"/>
        <v>441.27316910505823</v>
      </c>
      <c r="BF136" s="661">
        <f t="shared" si="33"/>
        <v>441.27316910505823</v>
      </c>
      <c r="BG136" s="661">
        <f t="shared" si="33"/>
        <v>441.27316910505823</v>
      </c>
      <c r="BH136" s="661">
        <f t="shared" si="33"/>
        <v>441.27316910505823</v>
      </c>
      <c r="BI136" s="661">
        <f t="shared" si="33"/>
        <v>441.27316910505823</v>
      </c>
      <c r="BJ136" s="661">
        <f t="shared" si="33"/>
        <v>441.27316910505823</v>
      </c>
      <c r="BK136" s="661">
        <f t="shared" si="33"/>
        <v>441.27316910505823</v>
      </c>
      <c r="BL136" s="661">
        <f t="shared" si="33"/>
        <v>441.27316910505823</v>
      </c>
      <c r="BM136" s="661">
        <f t="shared" si="33"/>
        <v>441.27316910505823</v>
      </c>
      <c r="BN136" s="661">
        <f t="shared" si="33"/>
        <v>441.27316910505823</v>
      </c>
      <c r="BO136" s="661">
        <f t="shared" si="33"/>
        <v>441.27316910505823</v>
      </c>
      <c r="BP136" s="661">
        <f t="shared" si="33"/>
        <v>441.27316910505823</v>
      </c>
      <c r="BQ136" s="661">
        <f t="shared" si="33"/>
        <v>441.27316910505823</v>
      </c>
      <c r="BR136" s="661">
        <f t="shared" si="33"/>
        <v>441.27316910505823</v>
      </c>
      <c r="BS136" s="661">
        <f t="shared" si="33"/>
        <v>441.27316910505823</v>
      </c>
      <c r="BT136" s="661">
        <f t="shared" si="33"/>
        <v>441.27316910505823</v>
      </c>
      <c r="BU136" s="661">
        <f t="shared" si="33"/>
        <v>441.27316910505823</v>
      </c>
      <c r="BV136" s="661">
        <f t="shared" si="33"/>
        <v>441.27316910505823</v>
      </c>
      <c r="BW136" s="661">
        <f t="shared" si="33"/>
        <v>441.27316910505823</v>
      </c>
      <c r="BX136" s="661">
        <f t="shared" si="33"/>
        <v>441.27316910505823</v>
      </c>
      <c r="BY136" s="661">
        <f t="shared" si="33"/>
        <v>441.27316910505823</v>
      </c>
      <c r="BZ136" s="661">
        <f t="shared" si="33"/>
        <v>441.27316910505823</v>
      </c>
      <c r="CA136" s="661">
        <f t="shared" si="33"/>
        <v>441.27316910505823</v>
      </c>
      <c r="CB136" s="661">
        <f t="shared" si="33"/>
        <v>441.27316910505823</v>
      </c>
      <c r="CC136" s="661">
        <f t="shared" si="33"/>
        <v>441.27316910505823</v>
      </c>
      <c r="CD136" s="661">
        <f t="shared" si="33"/>
        <v>441.27316910505823</v>
      </c>
      <c r="CE136" s="661">
        <f t="shared" si="33"/>
        <v>441.27316910505823</v>
      </c>
      <c r="CF136" s="661">
        <f t="shared" si="33"/>
        <v>736.22124910505818</v>
      </c>
      <c r="CG136" s="661">
        <f t="shared" si="33"/>
        <v>883.69528910505812</v>
      </c>
      <c r="CH136" s="661">
        <f t="shared" si="33"/>
        <v>1326.1174091050582</v>
      </c>
      <c r="CI136" s="661">
        <f t="shared" si="33"/>
        <v>1473.5914491050582</v>
      </c>
      <c r="CJ136" s="661">
        <f t="shared" si="33"/>
        <v>1768.5395291050584</v>
      </c>
      <c r="CK136" s="661">
        <f t="shared" ref="CK136:DW136" si="34">SUM(CK125:CK135)</f>
        <v>1916.0135691050582</v>
      </c>
      <c r="CL136" s="661">
        <f t="shared" si="34"/>
        <v>2358.4356891050588</v>
      </c>
      <c r="CM136" s="661">
        <f t="shared" si="34"/>
        <v>3390.7539691050583</v>
      </c>
      <c r="CN136" s="661">
        <f t="shared" si="34"/>
        <v>3390.7539691050583</v>
      </c>
      <c r="CO136" s="661">
        <f t="shared" si="34"/>
        <v>1916.0135691050582</v>
      </c>
      <c r="CP136" s="661">
        <f t="shared" si="34"/>
        <v>441.27316910505823</v>
      </c>
      <c r="CQ136" s="661">
        <f t="shared" si="34"/>
        <v>441.27316910505823</v>
      </c>
      <c r="CR136" s="661">
        <f t="shared" si="34"/>
        <v>441.27316910505823</v>
      </c>
      <c r="CS136" s="661">
        <f t="shared" si="34"/>
        <v>441.27316910505823</v>
      </c>
      <c r="CT136" s="661">
        <f t="shared" si="34"/>
        <v>441.27316910505823</v>
      </c>
      <c r="CU136" s="661">
        <f t="shared" si="34"/>
        <v>441.27316910505823</v>
      </c>
      <c r="CV136" s="661">
        <f t="shared" si="34"/>
        <v>441.27316910505823</v>
      </c>
      <c r="CW136" s="661">
        <f t="shared" si="34"/>
        <v>441.27316910505823</v>
      </c>
      <c r="CX136" s="661">
        <f t="shared" si="34"/>
        <v>441.27316910505823</v>
      </c>
      <c r="CY136" s="662">
        <f t="shared" si="34"/>
        <v>441.27316910505823</v>
      </c>
      <c r="CZ136" s="663">
        <f t="shared" si="34"/>
        <v>0</v>
      </c>
      <c r="DA136" s="664">
        <f t="shared" si="34"/>
        <v>0</v>
      </c>
      <c r="DB136" s="664">
        <f t="shared" si="34"/>
        <v>0</v>
      </c>
      <c r="DC136" s="664">
        <f t="shared" si="34"/>
        <v>0</v>
      </c>
      <c r="DD136" s="664">
        <f t="shared" si="34"/>
        <v>0</v>
      </c>
      <c r="DE136" s="664">
        <f t="shared" si="34"/>
        <v>0</v>
      </c>
      <c r="DF136" s="664">
        <f t="shared" si="34"/>
        <v>0</v>
      </c>
      <c r="DG136" s="664">
        <f t="shared" si="34"/>
        <v>0</v>
      </c>
      <c r="DH136" s="664">
        <f t="shared" si="34"/>
        <v>0</v>
      </c>
      <c r="DI136" s="664">
        <f t="shared" si="34"/>
        <v>0</v>
      </c>
      <c r="DJ136" s="664">
        <f t="shared" si="34"/>
        <v>0</v>
      </c>
      <c r="DK136" s="664">
        <f t="shared" si="34"/>
        <v>0</v>
      </c>
      <c r="DL136" s="664">
        <f t="shared" si="34"/>
        <v>0</v>
      </c>
      <c r="DM136" s="664">
        <f t="shared" si="34"/>
        <v>0</v>
      </c>
      <c r="DN136" s="664">
        <f t="shared" si="34"/>
        <v>0</v>
      </c>
      <c r="DO136" s="664">
        <f t="shared" si="34"/>
        <v>0</v>
      </c>
      <c r="DP136" s="664">
        <f t="shared" si="34"/>
        <v>0</v>
      </c>
      <c r="DQ136" s="664">
        <f t="shared" si="34"/>
        <v>0</v>
      </c>
      <c r="DR136" s="664">
        <f t="shared" si="34"/>
        <v>0</v>
      </c>
      <c r="DS136" s="664">
        <f t="shared" si="34"/>
        <v>0</v>
      </c>
      <c r="DT136" s="664">
        <f t="shared" si="34"/>
        <v>0</v>
      </c>
      <c r="DU136" s="664">
        <f t="shared" si="34"/>
        <v>0</v>
      </c>
      <c r="DV136" s="664">
        <f t="shared" si="34"/>
        <v>0</v>
      </c>
      <c r="DW136" s="665">
        <f t="shared" si="34"/>
        <v>0</v>
      </c>
    </row>
    <row r="137" spans="2:127" ht="25.5" x14ac:dyDescent="0.2">
      <c r="B137" s="601" t="s">
        <v>490</v>
      </c>
      <c r="C137" s="602" t="s">
        <v>790</v>
      </c>
      <c r="D137" s="603" t="s">
        <v>791</v>
      </c>
      <c r="E137" s="604" t="s">
        <v>547</v>
      </c>
      <c r="F137" s="605" t="s">
        <v>775</v>
      </c>
      <c r="G137" s="606" t="s">
        <v>546</v>
      </c>
      <c r="H137" s="607" t="s">
        <v>492</v>
      </c>
      <c r="I137" s="608">
        <f>MAX(X137:AV137)</f>
        <v>22.5</v>
      </c>
      <c r="J137" s="608">
        <f>SUMPRODUCT($X$2:$CY$2,$X137:$CY137)*365</f>
        <v>163612.14390513627</v>
      </c>
      <c r="K137" s="608">
        <f>SUMPRODUCT($X$2:$CY$2,$X138:$CY138)+SUMPRODUCT($X$2:$CY$2,$X139:$CY139)+SUMPRODUCT($X$2:$CY$2,$X140:$CY140)</f>
        <v>112126.8415682093</v>
      </c>
      <c r="L137" s="608">
        <f>SUMPRODUCT($X$2:$CY$2,$X141:$CY141) +SUMPRODUCT($X$2:$CY$2,$X142:$CY142)</f>
        <v>48192.118856197863</v>
      </c>
      <c r="M137" s="608">
        <f>SUMPRODUCT($X$2:$CY$2,$X143:$CY143)</f>
        <v>0</v>
      </c>
      <c r="N137" s="608">
        <f>SUMPRODUCT($X$2:$CY$2,$X146:$CY146) +SUMPRODUCT($X$2:$CY$2,$X147:$CY147)</f>
        <v>2008.4759438436731</v>
      </c>
      <c r="O137" s="608">
        <f>SUMPRODUCT($X$2:$CY$2,$X144:$CY144) +SUMPRODUCT($X$2:$CY$2,$X145:$CY145) +SUMPRODUCT($X$2:$CY$2,$X148:$CY148)</f>
        <v>133.26071957635639</v>
      </c>
      <c r="P137" s="608">
        <f>SUM(K137:O137)</f>
        <v>162460.69708782717</v>
      </c>
      <c r="Q137" s="608">
        <f>(SUM(K137:M137)*100000)/(J137*1000)</f>
        <v>97.98720107069893</v>
      </c>
      <c r="R137" s="609">
        <f>(P137*100000)/(J137*1000)</f>
        <v>99.296233892041229</v>
      </c>
      <c r="S137" s="610">
        <v>3</v>
      </c>
      <c r="T137" s="611">
        <v>3</v>
      </c>
      <c r="U137" s="612" t="s">
        <v>493</v>
      </c>
      <c r="V137" s="613" t="s">
        <v>124</v>
      </c>
      <c r="W137" s="614" t="s">
        <v>75</v>
      </c>
      <c r="X137" s="615">
        <v>0</v>
      </c>
      <c r="Y137" s="615">
        <v>0</v>
      </c>
      <c r="Z137" s="615">
        <v>0</v>
      </c>
      <c r="AA137" s="615">
        <v>0</v>
      </c>
      <c r="AB137" s="615">
        <v>0</v>
      </c>
      <c r="AC137" s="615">
        <v>0</v>
      </c>
      <c r="AD137" s="615">
        <v>0</v>
      </c>
      <c r="AE137" s="615">
        <v>0</v>
      </c>
      <c r="AF137" s="615">
        <v>0</v>
      </c>
      <c r="AG137" s="615">
        <v>0</v>
      </c>
      <c r="AH137" s="615">
        <v>22.5</v>
      </c>
      <c r="AI137" s="615">
        <v>22.5</v>
      </c>
      <c r="AJ137" s="615">
        <v>22.5</v>
      </c>
      <c r="AK137" s="615">
        <v>22.5</v>
      </c>
      <c r="AL137" s="615">
        <v>22.5</v>
      </c>
      <c r="AM137" s="615">
        <v>22.5</v>
      </c>
      <c r="AN137" s="615">
        <v>22.5</v>
      </c>
      <c r="AO137" s="615">
        <v>22.5</v>
      </c>
      <c r="AP137" s="615">
        <v>22.5</v>
      </c>
      <c r="AQ137" s="615">
        <v>22.5</v>
      </c>
      <c r="AR137" s="615">
        <v>22.5</v>
      </c>
      <c r="AS137" s="615">
        <v>22.5</v>
      </c>
      <c r="AT137" s="615">
        <v>22.5</v>
      </c>
      <c r="AU137" s="615">
        <v>22.5</v>
      </c>
      <c r="AV137" s="615">
        <v>22.5</v>
      </c>
      <c r="AW137" s="615">
        <v>22.5</v>
      </c>
      <c r="AX137" s="615">
        <v>22.5</v>
      </c>
      <c r="AY137" s="615">
        <v>22.5</v>
      </c>
      <c r="AZ137" s="615">
        <v>22.5</v>
      </c>
      <c r="BA137" s="615">
        <v>22.5</v>
      </c>
      <c r="BB137" s="615">
        <v>22.5</v>
      </c>
      <c r="BC137" s="615">
        <v>22.5</v>
      </c>
      <c r="BD137" s="615">
        <v>22.5</v>
      </c>
      <c r="BE137" s="615">
        <v>22.5</v>
      </c>
      <c r="BF137" s="615">
        <v>22.5</v>
      </c>
      <c r="BG137" s="615">
        <v>22.5</v>
      </c>
      <c r="BH137" s="615">
        <v>22.5</v>
      </c>
      <c r="BI137" s="615">
        <v>22.5</v>
      </c>
      <c r="BJ137" s="615">
        <v>22.5</v>
      </c>
      <c r="BK137" s="615">
        <v>22.5</v>
      </c>
      <c r="BL137" s="615">
        <v>22.5</v>
      </c>
      <c r="BM137" s="615">
        <v>22.5</v>
      </c>
      <c r="BN137" s="615">
        <v>22.5</v>
      </c>
      <c r="BO137" s="615">
        <v>22.5</v>
      </c>
      <c r="BP137" s="615">
        <v>22.5</v>
      </c>
      <c r="BQ137" s="615">
        <v>22.5</v>
      </c>
      <c r="BR137" s="615">
        <v>22.5</v>
      </c>
      <c r="BS137" s="615">
        <v>22.5</v>
      </c>
      <c r="BT137" s="615">
        <v>22.5</v>
      </c>
      <c r="BU137" s="615">
        <v>22.5</v>
      </c>
      <c r="BV137" s="615">
        <v>22.5</v>
      </c>
      <c r="BW137" s="615">
        <v>22.5</v>
      </c>
      <c r="BX137" s="615">
        <v>22.5</v>
      </c>
      <c r="BY137" s="615">
        <v>22.5</v>
      </c>
      <c r="BZ137" s="615">
        <v>22.5</v>
      </c>
      <c r="CA137" s="615">
        <v>22.5</v>
      </c>
      <c r="CB137" s="615">
        <v>22.5</v>
      </c>
      <c r="CC137" s="615">
        <v>22.5</v>
      </c>
      <c r="CD137" s="615">
        <v>22.5</v>
      </c>
      <c r="CE137" s="629">
        <v>22.5</v>
      </c>
      <c r="CF137" s="629">
        <v>22.5</v>
      </c>
      <c r="CG137" s="629">
        <v>22.5</v>
      </c>
      <c r="CH137" s="629">
        <v>22.5</v>
      </c>
      <c r="CI137" s="629">
        <v>22.5</v>
      </c>
      <c r="CJ137" s="629">
        <v>22.5</v>
      </c>
      <c r="CK137" s="629">
        <v>22.5</v>
      </c>
      <c r="CL137" s="629">
        <v>22.5</v>
      </c>
      <c r="CM137" s="629">
        <v>22.5</v>
      </c>
      <c r="CN137" s="629">
        <v>22.5</v>
      </c>
      <c r="CO137" s="629">
        <v>22.5</v>
      </c>
      <c r="CP137" s="629">
        <v>22.5</v>
      </c>
      <c r="CQ137" s="629">
        <v>22.5</v>
      </c>
      <c r="CR137" s="629">
        <v>22.5</v>
      </c>
      <c r="CS137" s="629">
        <v>22.5</v>
      </c>
      <c r="CT137" s="629">
        <v>22.5</v>
      </c>
      <c r="CU137" s="629">
        <v>22.5</v>
      </c>
      <c r="CV137" s="629">
        <v>22.5</v>
      </c>
      <c r="CW137" s="629">
        <v>22.5</v>
      </c>
      <c r="CX137" s="629">
        <v>22.5</v>
      </c>
      <c r="CY137" s="630">
        <v>22.5</v>
      </c>
      <c r="CZ137" s="619">
        <v>0</v>
      </c>
      <c r="DA137" s="620">
        <v>0</v>
      </c>
      <c r="DB137" s="620">
        <v>0</v>
      </c>
      <c r="DC137" s="620">
        <v>0</v>
      </c>
      <c r="DD137" s="620">
        <v>0</v>
      </c>
      <c r="DE137" s="620">
        <v>0</v>
      </c>
      <c r="DF137" s="620">
        <v>0</v>
      </c>
      <c r="DG137" s="620">
        <v>0</v>
      </c>
      <c r="DH137" s="620">
        <v>0</v>
      </c>
      <c r="DI137" s="620">
        <v>0</v>
      </c>
      <c r="DJ137" s="620">
        <v>0</v>
      </c>
      <c r="DK137" s="620">
        <v>0</v>
      </c>
      <c r="DL137" s="620">
        <v>0</v>
      </c>
      <c r="DM137" s="620">
        <v>0</v>
      </c>
      <c r="DN137" s="620">
        <v>0</v>
      </c>
      <c r="DO137" s="620">
        <v>0</v>
      </c>
      <c r="DP137" s="620">
        <v>0</v>
      </c>
      <c r="DQ137" s="620">
        <v>0</v>
      </c>
      <c r="DR137" s="620">
        <v>0</v>
      </c>
      <c r="DS137" s="620">
        <v>0</v>
      </c>
      <c r="DT137" s="620">
        <v>0</v>
      </c>
      <c r="DU137" s="620">
        <v>0</v>
      </c>
      <c r="DV137" s="620">
        <v>0</v>
      </c>
      <c r="DW137" s="621">
        <v>0</v>
      </c>
    </row>
    <row r="138" spans="2:127" x14ac:dyDescent="0.2">
      <c r="B138" s="622"/>
      <c r="C138" s="623"/>
      <c r="D138" s="624"/>
      <c r="E138" s="625"/>
      <c r="F138" s="625"/>
      <c r="G138" s="624"/>
      <c r="H138" s="625"/>
      <c r="I138" s="626"/>
      <c r="J138" s="626"/>
      <c r="K138" s="626"/>
      <c r="L138" s="626"/>
      <c r="M138" s="626"/>
      <c r="N138" s="626"/>
      <c r="O138" s="626"/>
      <c r="P138" s="626"/>
      <c r="Q138" s="626"/>
      <c r="R138" s="627"/>
      <c r="S138" s="626"/>
      <c r="T138" s="626"/>
      <c r="U138" s="628" t="s">
        <v>494</v>
      </c>
      <c r="V138" s="613" t="s">
        <v>124</v>
      </c>
      <c r="W138" s="614" t="s">
        <v>495</v>
      </c>
      <c r="X138" s="615">
        <v>2278.6</v>
      </c>
      <c r="Y138" s="615">
        <v>3417.9</v>
      </c>
      <c r="Z138" s="615">
        <v>6835.8</v>
      </c>
      <c r="AA138" s="615">
        <v>7975.1000000000013</v>
      </c>
      <c r="AB138" s="615">
        <v>10253.700000000001</v>
      </c>
      <c r="AC138" s="615">
        <v>11393</v>
      </c>
      <c r="AD138" s="615">
        <v>14810.9</v>
      </c>
      <c r="AE138" s="615">
        <v>22786</v>
      </c>
      <c r="AF138" s="615">
        <v>22786</v>
      </c>
      <c r="AG138" s="615">
        <v>11393</v>
      </c>
      <c r="AH138" s="615">
        <v>0</v>
      </c>
      <c r="AI138" s="615">
        <v>0</v>
      </c>
      <c r="AJ138" s="615">
        <v>0</v>
      </c>
      <c r="AK138" s="615">
        <v>0</v>
      </c>
      <c r="AL138" s="615">
        <v>0</v>
      </c>
      <c r="AM138" s="615">
        <v>0</v>
      </c>
      <c r="AN138" s="615">
        <v>0</v>
      </c>
      <c r="AO138" s="615">
        <v>0</v>
      </c>
      <c r="AP138" s="615">
        <v>0</v>
      </c>
      <c r="AQ138" s="615">
        <v>0</v>
      </c>
      <c r="AR138" s="615">
        <v>430.40000000000003</v>
      </c>
      <c r="AS138" s="615">
        <v>645.60000000000014</v>
      </c>
      <c r="AT138" s="615">
        <v>1291.2000000000003</v>
      </c>
      <c r="AU138" s="615">
        <v>1506.4000000000003</v>
      </c>
      <c r="AV138" s="615">
        <v>1936.8000000000002</v>
      </c>
      <c r="AW138" s="615">
        <v>2152.0000000000005</v>
      </c>
      <c r="AX138" s="615">
        <v>2797.6000000000004</v>
      </c>
      <c r="AY138" s="615">
        <v>4304.0000000000009</v>
      </c>
      <c r="AZ138" s="615">
        <v>4304.0000000000009</v>
      </c>
      <c r="BA138" s="615">
        <v>2152.0000000000005</v>
      </c>
      <c r="BB138" s="615">
        <v>0</v>
      </c>
      <c r="BC138" s="615">
        <v>0</v>
      </c>
      <c r="BD138" s="615">
        <v>0</v>
      </c>
      <c r="BE138" s="615">
        <v>0</v>
      </c>
      <c r="BF138" s="615">
        <v>0</v>
      </c>
      <c r="BG138" s="615">
        <v>0</v>
      </c>
      <c r="BH138" s="615">
        <v>0</v>
      </c>
      <c r="BI138" s="615">
        <v>0</v>
      </c>
      <c r="BJ138" s="615">
        <v>0</v>
      </c>
      <c r="BK138" s="615">
        <v>0</v>
      </c>
      <c r="BL138" s="615">
        <v>430.40000000000003</v>
      </c>
      <c r="BM138" s="615">
        <v>645.60000000000014</v>
      </c>
      <c r="BN138" s="615">
        <v>1291.2000000000003</v>
      </c>
      <c r="BO138" s="615">
        <v>1506.4000000000003</v>
      </c>
      <c r="BP138" s="615">
        <v>1936.8000000000002</v>
      </c>
      <c r="BQ138" s="615">
        <v>2152.0000000000005</v>
      </c>
      <c r="BR138" s="615">
        <v>2797.6000000000004</v>
      </c>
      <c r="BS138" s="615">
        <v>4304.0000000000009</v>
      </c>
      <c r="BT138" s="615">
        <v>4304.0000000000009</v>
      </c>
      <c r="BU138" s="615">
        <v>2152.0000000000005</v>
      </c>
      <c r="BV138" s="615">
        <v>0</v>
      </c>
      <c r="BW138" s="615">
        <v>0</v>
      </c>
      <c r="BX138" s="615">
        <v>0</v>
      </c>
      <c r="BY138" s="615">
        <v>0</v>
      </c>
      <c r="BZ138" s="615">
        <v>0</v>
      </c>
      <c r="CA138" s="615">
        <v>0</v>
      </c>
      <c r="CB138" s="615">
        <v>0</v>
      </c>
      <c r="CC138" s="615">
        <v>0</v>
      </c>
      <c r="CD138" s="615">
        <v>0</v>
      </c>
      <c r="CE138" s="629">
        <v>0</v>
      </c>
      <c r="CF138" s="629">
        <v>827.4</v>
      </c>
      <c r="CG138" s="629">
        <v>1241.0999999999999</v>
      </c>
      <c r="CH138" s="629">
        <v>2482.1999999999998</v>
      </c>
      <c r="CI138" s="629">
        <v>2895.9</v>
      </c>
      <c r="CJ138" s="629">
        <v>3723.3</v>
      </c>
      <c r="CK138" s="629">
        <v>4137.0000000000009</v>
      </c>
      <c r="CL138" s="629">
        <v>5378.1</v>
      </c>
      <c r="CM138" s="629">
        <v>8274.0000000000018</v>
      </c>
      <c r="CN138" s="629">
        <v>8274.0000000000018</v>
      </c>
      <c r="CO138" s="629">
        <v>4137.0000000000009</v>
      </c>
      <c r="CP138" s="629">
        <v>0</v>
      </c>
      <c r="CQ138" s="629">
        <v>0</v>
      </c>
      <c r="CR138" s="629">
        <v>0</v>
      </c>
      <c r="CS138" s="629">
        <v>0</v>
      </c>
      <c r="CT138" s="629">
        <v>0</v>
      </c>
      <c r="CU138" s="629">
        <v>0</v>
      </c>
      <c r="CV138" s="629">
        <v>0</v>
      </c>
      <c r="CW138" s="629">
        <v>0</v>
      </c>
      <c r="CX138" s="629">
        <v>0</v>
      </c>
      <c r="CY138" s="630">
        <v>0</v>
      </c>
      <c r="CZ138" s="619">
        <v>0</v>
      </c>
      <c r="DA138" s="620">
        <v>0</v>
      </c>
      <c r="DB138" s="620">
        <v>0</v>
      </c>
      <c r="DC138" s="620">
        <v>0</v>
      </c>
      <c r="DD138" s="620">
        <v>0</v>
      </c>
      <c r="DE138" s="620">
        <v>0</v>
      </c>
      <c r="DF138" s="620">
        <v>0</v>
      </c>
      <c r="DG138" s="620">
        <v>0</v>
      </c>
      <c r="DH138" s="620">
        <v>0</v>
      </c>
      <c r="DI138" s="620">
        <v>0</v>
      </c>
      <c r="DJ138" s="620">
        <v>0</v>
      </c>
      <c r="DK138" s="620">
        <v>0</v>
      </c>
      <c r="DL138" s="620">
        <v>0</v>
      </c>
      <c r="DM138" s="620">
        <v>0</v>
      </c>
      <c r="DN138" s="620">
        <v>0</v>
      </c>
      <c r="DO138" s="620">
        <v>0</v>
      </c>
      <c r="DP138" s="620">
        <v>0</v>
      </c>
      <c r="DQ138" s="620">
        <v>0</v>
      </c>
      <c r="DR138" s="620">
        <v>0</v>
      </c>
      <c r="DS138" s="620">
        <v>0</v>
      </c>
      <c r="DT138" s="620">
        <v>0</v>
      </c>
      <c r="DU138" s="620">
        <v>0</v>
      </c>
      <c r="DV138" s="620">
        <v>0</v>
      </c>
      <c r="DW138" s="621">
        <v>0</v>
      </c>
    </row>
    <row r="139" spans="2:127" x14ac:dyDescent="0.2">
      <c r="B139" s="631"/>
      <c r="C139" s="632"/>
      <c r="D139" s="633"/>
      <c r="E139" s="633"/>
      <c r="F139" s="633"/>
      <c r="G139" s="633"/>
      <c r="H139" s="633"/>
      <c r="I139" s="634"/>
      <c r="J139" s="634"/>
      <c r="K139" s="634"/>
      <c r="L139" s="634"/>
      <c r="M139" s="634"/>
      <c r="N139" s="634"/>
      <c r="O139" s="634"/>
      <c r="P139" s="634"/>
      <c r="Q139" s="634"/>
      <c r="R139" s="635"/>
      <c r="S139" s="634"/>
      <c r="T139" s="634"/>
      <c r="U139" s="628" t="s">
        <v>496</v>
      </c>
      <c r="V139" s="613" t="s">
        <v>124</v>
      </c>
      <c r="W139" s="614" t="s">
        <v>495</v>
      </c>
      <c r="X139" s="615">
        <v>0</v>
      </c>
      <c r="Y139" s="615">
        <v>0</v>
      </c>
      <c r="Z139" s="615">
        <v>0</v>
      </c>
      <c r="AA139" s="615">
        <v>0</v>
      </c>
      <c r="AB139" s="615">
        <v>0</v>
      </c>
      <c r="AC139" s="615">
        <v>0</v>
      </c>
      <c r="AD139" s="615">
        <v>0</v>
      </c>
      <c r="AE139" s="615">
        <v>0</v>
      </c>
      <c r="AF139" s="615">
        <v>0</v>
      </c>
      <c r="AG139" s="615">
        <v>0</v>
      </c>
      <c r="AH139" s="615">
        <v>0</v>
      </c>
      <c r="AI139" s="615">
        <v>0</v>
      </c>
      <c r="AJ139" s="615">
        <v>0</v>
      </c>
      <c r="AK139" s="615">
        <v>0</v>
      </c>
      <c r="AL139" s="615">
        <v>0</v>
      </c>
      <c r="AM139" s="615">
        <v>0</v>
      </c>
      <c r="AN139" s="615">
        <v>0</v>
      </c>
      <c r="AO139" s="615">
        <v>0</v>
      </c>
      <c r="AP139" s="615">
        <v>0</v>
      </c>
      <c r="AQ139" s="615">
        <v>0</v>
      </c>
      <c r="AR139" s="615">
        <v>0</v>
      </c>
      <c r="AS139" s="615">
        <v>0</v>
      </c>
      <c r="AT139" s="615">
        <v>0</v>
      </c>
      <c r="AU139" s="615">
        <v>0</v>
      </c>
      <c r="AV139" s="615">
        <v>0</v>
      </c>
      <c r="AW139" s="615">
        <v>0</v>
      </c>
      <c r="AX139" s="615">
        <v>0</v>
      </c>
      <c r="AY139" s="615">
        <v>0</v>
      </c>
      <c r="AZ139" s="615">
        <v>0</v>
      </c>
      <c r="BA139" s="615">
        <v>0</v>
      </c>
      <c r="BB139" s="615">
        <v>0</v>
      </c>
      <c r="BC139" s="615">
        <v>0</v>
      </c>
      <c r="BD139" s="615">
        <v>0</v>
      </c>
      <c r="BE139" s="615">
        <v>0</v>
      </c>
      <c r="BF139" s="615">
        <v>0</v>
      </c>
      <c r="BG139" s="615">
        <v>0</v>
      </c>
      <c r="BH139" s="615">
        <v>0</v>
      </c>
      <c r="BI139" s="615">
        <v>0</v>
      </c>
      <c r="BJ139" s="615">
        <v>0</v>
      </c>
      <c r="BK139" s="615">
        <v>0</v>
      </c>
      <c r="BL139" s="615">
        <v>0</v>
      </c>
      <c r="BM139" s="615">
        <v>0</v>
      </c>
      <c r="BN139" s="615">
        <v>0</v>
      </c>
      <c r="BO139" s="615">
        <v>0</v>
      </c>
      <c r="BP139" s="615">
        <v>0</v>
      </c>
      <c r="BQ139" s="615">
        <v>0</v>
      </c>
      <c r="BR139" s="615">
        <v>0</v>
      </c>
      <c r="BS139" s="615">
        <v>0</v>
      </c>
      <c r="BT139" s="615">
        <v>0</v>
      </c>
      <c r="BU139" s="615">
        <v>0</v>
      </c>
      <c r="BV139" s="615">
        <v>0</v>
      </c>
      <c r="BW139" s="615">
        <v>0</v>
      </c>
      <c r="BX139" s="615">
        <v>0</v>
      </c>
      <c r="BY139" s="615">
        <v>0</v>
      </c>
      <c r="BZ139" s="615">
        <v>0</v>
      </c>
      <c r="CA139" s="615">
        <v>0</v>
      </c>
      <c r="CB139" s="615">
        <v>0</v>
      </c>
      <c r="CC139" s="615">
        <v>0</v>
      </c>
      <c r="CD139" s="615">
        <v>0</v>
      </c>
      <c r="CE139" s="629">
        <v>0</v>
      </c>
      <c r="CF139" s="629">
        <v>0</v>
      </c>
      <c r="CG139" s="629">
        <v>0</v>
      </c>
      <c r="CH139" s="629">
        <v>0</v>
      </c>
      <c r="CI139" s="629">
        <v>0</v>
      </c>
      <c r="CJ139" s="629">
        <v>0</v>
      </c>
      <c r="CK139" s="629">
        <v>0</v>
      </c>
      <c r="CL139" s="629">
        <v>0</v>
      </c>
      <c r="CM139" s="629">
        <v>0</v>
      </c>
      <c r="CN139" s="629">
        <v>0</v>
      </c>
      <c r="CO139" s="629">
        <v>0</v>
      </c>
      <c r="CP139" s="629">
        <v>0</v>
      </c>
      <c r="CQ139" s="629">
        <v>0</v>
      </c>
      <c r="CR139" s="629">
        <v>0</v>
      </c>
      <c r="CS139" s="629">
        <v>0</v>
      </c>
      <c r="CT139" s="629">
        <v>0</v>
      </c>
      <c r="CU139" s="629">
        <v>0</v>
      </c>
      <c r="CV139" s="629">
        <v>0</v>
      </c>
      <c r="CW139" s="629">
        <v>0</v>
      </c>
      <c r="CX139" s="629">
        <v>0</v>
      </c>
      <c r="CY139" s="630">
        <v>0</v>
      </c>
      <c r="CZ139" s="619">
        <v>0</v>
      </c>
      <c r="DA139" s="620">
        <v>0</v>
      </c>
      <c r="DB139" s="620">
        <v>0</v>
      </c>
      <c r="DC139" s="620">
        <v>0</v>
      </c>
      <c r="DD139" s="620">
        <v>0</v>
      </c>
      <c r="DE139" s="620">
        <v>0</v>
      </c>
      <c r="DF139" s="620">
        <v>0</v>
      </c>
      <c r="DG139" s="620">
        <v>0</v>
      </c>
      <c r="DH139" s="620">
        <v>0</v>
      </c>
      <c r="DI139" s="620">
        <v>0</v>
      </c>
      <c r="DJ139" s="620">
        <v>0</v>
      </c>
      <c r="DK139" s="620">
        <v>0</v>
      </c>
      <c r="DL139" s="620">
        <v>0</v>
      </c>
      <c r="DM139" s="620">
        <v>0</v>
      </c>
      <c r="DN139" s="620">
        <v>0</v>
      </c>
      <c r="DO139" s="620">
        <v>0</v>
      </c>
      <c r="DP139" s="620">
        <v>0</v>
      </c>
      <c r="DQ139" s="620">
        <v>0</v>
      </c>
      <c r="DR139" s="620">
        <v>0</v>
      </c>
      <c r="DS139" s="620">
        <v>0</v>
      </c>
      <c r="DT139" s="620">
        <v>0</v>
      </c>
      <c r="DU139" s="620">
        <v>0</v>
      </c>
      <c r="DV139" s="620">
        <v>0</v>
      </c>
      <c r="DW139" s="621">
        <v>0</v>
      </c>
    </row>
    <row r="140" spans="2:127" x14ac:dyDescent="0.2">
      <c r="B140" s="631"/>
      <c r="C140" s="632"/>
      <c r="D140" s="633"/>
      <c r="E140" s="633"/>
      <c r="F140" s="633"/>
      <c r="G140" s="633"/>
      <c r="H140" s="633"/>
      <c r="I140" s="634"/>
      <c r="J140" s="634"/>
      <c r="K140" s="634"/>
      <c r="L140" s="634"/>
      <c r="M140" s="634"/>
      <c r="N140" s="634"/>
      <c r="O140" s="634"/>
      <c r="P140" s="634"/>
      <c r="Q140" s="634"/>
      <c r="R140" s="635"/>
      <c r="S140" s="634"/>
      <c r="T140" s="634"/>
      <c r="U140" s="636" t="s">
        <v>807</v>
      </c>
      <c r="V140" s="637" t="s">
        <v>124</v>
      </c>
      <c r="W140" s="614" t="s">
        <v>495</v>
      </c>
      <c r="X140" s="615">
        <v>0</v>
      </c>
      <c r="Y140" s="615">
        <v>0</v>
      </c>
      <c r="Z140" s="615">
        <v>0</v>
      </c>
      <c r="AA140" s="615">
        <v>0</v>
      </c>
      <c r="AB140" s="615">
        <v>0</v>
      </c>
      <c r="AC140" s="615">
        <v>0</v>
      </c>
      <c r="AD140" s="615">
        <v>0</v>
      </c>
      <c r="AE140" s="615">
        <v>0</v>
      </c>
      <c r="AF140" s="615">
        <v>0</v>
      </c>
      <c r="AG140" s="615">
        <v>0</v>
      </c>
      <c r="AH140" s="615">
        <v>0</v>
      </c>
      <c r="AI140" s="615">
        <v>0</v>
      </c>
      <c r="AJ140" s="615">
        <v>0</v>
      </c>
      <c r="AK140" s="615">
        <v>0</v>
      </c>
      <c r="AL140" s="615">
        <v>0</v>
      </c>
      <c r="AM140" s="615">
        <v>0</v>
      </c>
      <c r="AN140" s="615">
        <v>0</v>
      </c>
      <c r="AO140" s="615">
        <v>0</v>
      </c>
      <c r="AP140" s="615">
        <v>0</v>
      </c>
      <c r="AQ140" s="615">
        <v>0</v>
      </c>
      <c r="AR140" s="615">
        <v>0</v>
      </c>
      <c r="AS140" s="615">
        <v>0</v>
      </c>
      <c r="AT140" s="615">
        <v>0</v>
      </c>
      <c r="AU140" s="615">
        <v>0</v>
      </c>
      <c r="AV140" s="615">
        <v>0</v>
      </c>
      <c r="AW140" s="615">
        <v>0</v>
      </c>
      <c r="AX140" s="615">
        <v>0</v>
      </c>
      <c r="AY140" s="615">
        <v>0</v>
      </c>
      <c r="AZ140" s="615">
        <v>0</v>
      </c>
      <c r="BA140" s="615">
        <v>0</v>
      </c>
      <c r="BB140" s="615">
        <v>0</v>
      </c>
      <c r="BC140" s="615">
        <v>0</v>
      </c>
      <c r="BD140" s="615">
        <v>0</v>
      </c>
      <c r="BE140" s="615">
        <v>0</v>
      </c>
      <c r="BF140" s="615">
        <v>0</v>
      </c>
      <c r="BG140" s="615">
        <v>0</v>
      </c>
      <c r="BH140" s="615">
        <v>0</v>
      </c>
      <c r="BI140" s="615">
        <v>0</v>
      </c>
      <c r="BJ140" s="615">
        <v>0</v>
      </c>
      <c r="BK140" s="615">
        <v>0</v>
      </c>
      <c r="BL140" s="615">
        <v>0</v>
      </c>
      <c r="BM140" s="615">
        <v>0</v>
      </c>
      <c r="BN140" s="615">
        <v>0</v>
      </c>
      <c r="BO140" s="615">
        <v>0</v>
      </c>
      <c r="BP140" s="615">
        <v>0</v>
      </c>
      <c r="BQ140" s="615">
        <v>0</v>
      </c>
      <c r="BR140" s="615">
        <v>0</v>
      </c>
      <c r="BS140" s="615">
        <v>0</v>
      </c>
      <c r="BT140" s="615">
        <v>0</v>
      </c>
      <c r="BU140" s="615">
        <v>0</v>
      </c>
      <c r="BV140" s="615">
        <v>0</v>
      </c>
      <c r="BW140" s="615">
        <v>0</v>
      </c>
      <c r="BX140" s="615">
        <v>0</v>
      </c>
      <c r="BY140" s="615">
        <v>0</v>
      </c>
      <c r="BZ140" s="615">
        <v>0</v>
      </c>
      <c r="CA140" s="615">
        <v>0</v>
      </c>
      <c r="CB140" s="615">
        <v>0</v>
      </c>
      <c r="CC140" s="615">
        <v>0</v>
      </c>
      <c r="CD140" s="615">
        <v>0</v>
      </c>
      <c r="CE140" s="615">
        <v>0</v>
      </c>
      <c r="CF140" s="615">
        <v>0</v>
      </c>
      <c r="CG140" s="615">
        <v>0</v>
      </c>
      <c r="CH140" s="615">
        <v>0</v>
      </c>
      <c r="CI140" s="615">
        <v>0</v>
      </c>
      <c r="CJ140" s="615">
        <v>0</v>
      </c>
      <c r="CK140" s="615">
        <v>0</v>
      </c>
      <c r="CL140" s="615">
        <v>0</v>
      </c>
      <c r="CM140" s="615">
        <v>0</v>
      </c>
      <c r="CN140" s="615">
        <v>0</v>
      </c>
      <c r="CO140" s="615">
        <v>0</v>
      </c>
      <c r="CP140" s="615">
        <v>0</v>
      </c>
      <c r="CQ140" s="615">
        <v>0</v>
      </c>
      <c r="CR140" s="615">
        <v>0</v>
      </c>
      <c r="CS140" s="615">
        <v>0</v>
      </c>
      <c r="CT140" s="615">
        <v>0</v>
      </c>
      <c r="CU140" s="615">
        <v>0</v>
      </c>
      <c r="CV140" s="615">
        <v>0</v>
      </c>
      <c r="CW140" s="615">
        <v>0</v>
      </c>
      <c r="CX140" s="615">
        <v>0</v>
      </c>
      <c r="CY140" s="615">
        <v>0</v>
      </c>
      <c r="CZ140" s="619">
        <v>0</v>
      </c>
      <c r="DA140" s="620">
        <v>0</v>
      </c>
      <c r="DB140" s="620">
        <v>0</v>
      </c>
      <c r="DC140" s="620">
        <v>0</v>
      </c>
      <c r="DD140" s="620">
        <v>0</v>
      </c>
      <c r="DE140" s="620">
        <v>0</v>
      </c>
      <c r="DF140" s="620">
        <v>0</v>
      </c>
      <c r="DG140" s="620">
        <v>0</v>
      </c>
      <c r="DH140" s="620">
        <v>0</v>
      </c>
      <c r="DI140" s="620">
        <v>0</v>
      </c>
      <c r="DJ140" s="620">
        <v>0</v>
      </c>
      <c r="DK140" s="620">
        <v>0</v>
      </c>
      <c r="DL140" s="620">
        <v>0</v>
      </c>
      <c r="DM140" s="620">
        <v>0</v>
      </c>
      <c r="DN140" s="620">
        <v>0</v>
      </c>
      <c r="DO140" s="620">
        <v>0</v>
      </c>
      <c r="DP140" s="620">
        <v>0</v>
      </c>
      <c r="DQ140" s="620">
        <v>0</v>
      </c>
      <c r="DR140" s="620">
        <v>0</v>
      </c>
      <c r="DS140" s="620">
        <v>0</v>
      </c>
      <c r="DT140" s="620">
        <v>0</v>
      </c>
      <c r="DU140" s="620">
        <v>0</v>
      </c>
      <c r="DV140" s="620">
        <v>0</v>
      </c>
      <c r="DW140" s="621">
        <v>0</v>
      </c>
    </row>
    <row r="141" spans="2:127" x14ac:dyDescent="0.2">
      <c r="B141" s="638"/>
      <c r="C141" s="639"/>
      <c r="D141" s="640"/>
      <c r="E141" s="640"/>
      <c r="F141" s="640"/>
      <c r="G141" s="640"/>
      <c r="H141" s="640"/>
      <c r="I141" s="641"/>
      <c r="J141" s="641"/>
      <c r="K141" s="641"/>
      <c r="L141" s="641"/>
      <c r="M141" s="641"/>
      <c r="N141" s="641"/>
      <c r="O141" s="641"/>
      <c r="P141" s="641"/>
      <c r="Q141" s="641"/>
      <c r="R141" s="642"/>
      <c r="S141" s="641"/>
      <c r="T141" s="641"/>
      <c r="U141" s="628" t="s">
        <v>497</v>
      </c>
      <c r="V141" s="613" t="s">
        <v>124</v>
      </c>
      <c r="W141" s="643" t="s">
        <v>495</v>
      </c>
      <c r="X141" s="615">
        <v>0</v>
      </c>
      <c r="Y141" s="615">
        <v>0</v>
      </c>
      <c r="Z141" s="615">
        <v>0</v>
      </c>
      <c r="AA141" s="615">
        <v>0</v>
      </c>
      <c r="AB141" s="615">
        <v>0</v>
      </c>
      <c r="AC141" s="615">
        <v>0</v>
      </c>
      <c r="AD141" s="615">
        <v>0</v>
      </c>
      <c r="AE141" s="615">
        <v>0</v>
      </c>
      <c r="AF141" s="615">
        <v>0</v>
      </c>
      <c r="AG141" s="615">
        <v>0</v>
      </c>
      <c r="AH141" s="615">
        <v>367</v>
      </c>
      <c r="AI141" s="615">
        <v>367</v>
      </c>
      <c r="AJ141" s="615">
        <v>367</v>
      </c>
      <c r="AK141" s="615">
        <v>367</v>
      </c>
      <c r="AL141" s="615">
        <v>367</v>
      </c>
      <c r="AM141" s="615">
        <v>367</v>
      </c>
      <c r="AN141" s="615">
        <v>367</v>
      </c>
      <c r="AO141" s="615">
        <v>367</v>
      </c>
      <c r="AP141" s="615">
        <v>367</v>
      </c>
      <c r="AQ141" s="615">
        <v>367</v>
      </c>
      <c r="AR141" s="615">
        <v>367</v>
      </c>
      <c r="AS141" s="615">
        <v>367</v>
      </c>
      <c r="AT141" s="615">
        <v>367</v>
      </c>
      <c r="AU141" s="615">
        <v>367</v>
      </c>
      <c r="AV141" s="615">
        <v>367</v>
      </c>
      <c r="AW141" s="615">
        <v>367</v>
      </c>
      <c r="AX141" s="615">
        <v>367</v>
      </c>
      <c r="AY141" s="615">
        <v>367</v>
      </c>
      <c r="AZ141" s="615">
        <v>367</v>
      </c>
      <c r="BA141" s="615">
        <v>367</v>
      </c>
      <c r="BB141" s="615">
        <v>367</v>
      </c>
      <c r="BC141" s="615">
        <v>367</v>
      </c>
      <c r="BD141" s="615">
        <v>367</v>
      </c>
      <c r="BE141" s="615">
        <v>367</v>
      </c>
      <c r="BF141" s="615">
        <v>367</v>
      </c>
      <c r="BG141" s="615">
        <v>367</v>
      </c>
      <c r="BH141" s="615">
        <v>367</v>
      </c>
      <c r="BI141" s="615">
        <v>367</v>
      </c>
      <c r="BJ141" s="615">
        <v>367</v>
      </c>
      <c r="BK141" s="615">
        <v>367</v>
      </c>
      <c r="BL141" s="615">
        <v>367</v>
      </c>
      <c r="BM141" s="615">
        <v>367</v>
      </c>
      <c r="BN141" s="615">
        <v>367</v>
      </c>
      <c r="BO141" s="615">
        <v>367</v>
      </c>
      <c r="BP141" s="615">
        <v>367</v>
      </c>
      <c r="BQ141" s="615">
        <v>367</v>
      </c>
      <c r="BR141" s="615">
        <v>367</v>
      </c>
      <c r="BS141" s="615">
        <v>367</v>
      </c>
      <c r="BT141" s="615">
        <v>367</v>
      </c>
      <c r="BU141" s="615">
        <v>367</v>
      </c>
      <c r="BV141" s="615">
        <v>367</v>
      </c>
      <c r="BW141" s="615">
        <v>367</v>
      </c>
      <c r="BX141" s="615">
        <v>367</v>
      </c>
      <c r="BY141" s="615">
        <v>367</v>
      </c>
      <c r="BZ141" s="615">
        <v>367</v>
      </c>
      <c r="CA141" s="615">
        <v>367</v>
      </c>
      <c r="CB141" s="615">
        <v>367</v>
      </c>
      <c r="CC141" s="615">
        <v>367</v>
      </c>
      <c r="CD141" s="615">
        <v>367</v>
      </c>
      <c r="CE141" s="629">
        <v>367</v>
      </c>
      <c r="CF141" s="629">
        <v>367</v>
      </c>
      <c r="CG141" s="629">
        <v>367</v>
      </c>
      <c r="CH141" s="629">
        <v>367</v>
      </c>
      <c r="CI141" s="629">
        <v>367</v>
      </c>
      <c r="CJ141" s="629">
        <v>367</v>
      </c>
      <c r="CK141" s="629">
        <v>367</v>
      </c>
      <c r="CL141" s="629">
        <v>367</v>
      </c>
      <c r="CM141" s="629">
        <v>367</v>
      </c>
      <c r="CN141" s="629">
        <v>367</v>
      </c>
      <c r="CO141" s="629">
        <v>367</v>
      </c>
      <c r="CP141" s="629">
        <v>367</v>
      </c>
      <c r="CQ141" s="629">
        <v>367</v>
      </c>
      <c r="CR141" s="629">
        <v>367</v>
      </c>
      <c r="CS141" s="629">
        <v>367</v>
      </c>
      <c r="CT141" s="629">
        <v>367</v>
      </c>
      <c r="CU141" s="629">
        <v>367</v>
      </c>
      <c r="CV141" s="629">
        <v>367</v>
      </c>
      <c r="CW141" s="629">
        <v>367</v>
      </c>
      <c r="CX141" s="629">
        <v>367</v>
      </c>
      <c r="CY141" s="630">
        <v>367</v>
      </c>
      <c r="CZ141" s="619">
        <v>0</v>
      </c>
      <c r="DA141" s="620">
        <v>0</v>
      </c>
      <c r="DB141" s="620">
        <v>0</v>
      </c>
      <c r="DC141" s="620">
        <v>0</v>
      </c>
      <c r="DD141" s="620">
        <v>0</v>
      </c>
      <c r="DE141" s="620">
        <v>0</v>
      </c>
      <c r="DF141" s="620">
        <v>0</v>
      </c>
      <c r="DG141" s="620">
        <v>0</v>
      </c>
      <c r="DH141" s="620">
        <v>0</v>
      </c>
      <c r="DI141" s="620">
        <v>0</v>
      </c>
      <c r="DJ141" s="620">
        <v>0</v>
      </c>
      <c r="DK141" s="620">
        <v>0</v>
      </c>
      <c r="DL141" s="620">
        <v>0</v>
      </c>
      <c r="DM141" s="620">
        <v>0</v>
      </c>
      <c r="DN141" s="620">
        <v>0</v>
      </c>
      <c r="DO141" s="620">
        <v>0</v>
      </c>
      <c r="DP141" s="620">
        <v>0</v>
      </c>
      <c r="DQ141" s="620">
        <v>0</v>
      </c>
      <c r="DR141" s="620">
        <v>0</v>
      </c>
      <c r="DS141" s="620">
        <v>0</v>
      </c>
      <c r="DT141" s="620">
        <v>0</v>
      </c>
      <c r="DU141" s="620">
        <v>0</v>
      </c>
      <c r="DV141" s="620">
        <v>0</v>
      </c>
      <c r="DW141" s="621">
        <v>0</v>
      </c>
    </row>
    <row r="142" spans="2:127" x14ac:dyDescent="0.2">
      <c r="B142" s="644"/>
      <c r="C142" s="645"/>
      <c r="D142" s="646"/>
      <c r="E142" s="646"/>
      <c r="F142" s="646"/>
      <c r="G142" s="646"/>
      <c r="H142" s="646"/>
      <c r="I142" s="647"/>
      <c r="J142" s="647"/>
      <c r="K142" s="647"/>
      <c r="L142" s="647"/>
      <c r="M142" s="647"/>
      <c r="N142" s="647"/>
      <c r="O142" s="647"/>
      <c r="P142" s="647"/>
      <c r="Q142" s="647"/>
      <c r="R142" s="648"/>
      <c r="S142" s="647"/>
      <c r="T142" s="647"/>
      <c r="U142" s="636" t="s">
        <v>498</v>
      </c>
      <c r="V142" s="637" t="s">
        <v>124</v>
      </c>
      <c r="W142" s="643" t="s">
        <v>495</v>
      </c>
      <c r="X142" s="615">
        <v>0</v>
      </c>
      <c r="Y142" s="615">
        <v>0</v>
      </c>
      <c r="Z142" s="615">
        <v>0</v>
      </c>
      <c r="AA142" s="615">
        <v>0</v>
      </c>
      <c r="AB142" s="615">
        <v>0</v>
      </c>
      <c r="AC142" s="615">
        <v>0</v>
      </c>
      <c r="AD142" s="615">
        <v>0</v>
      </c>
      <c r="AE142" s="615">
        <v>0</v>
      </c>
      <c r="AF142" s="615">
        <v>0</v>
      </c>
      <c r="AG142" s="615">
        <v>0</v>
      </c>
      <c r="AH142" s="615">
        <v>2052</v>
      </c>
      <c r="AI142" s="615">
        <v>2052</v>
      </c>
      <c r="AJ142" s="615">
        <v>2052</v>
      </c>
      <c r="AK142" s="615">
        <v>2052</v>
      </c>
      <c r="AL142" s="615">
        <v>2052</v>
      </c>
      <c r="AM142" s="615">
        <v>2052</v>
      </c>
      <c r="AN142" s="615">
        <v>2052</v>
      </c>
      <c r="AO142" s="615">
        <v>2052</v>
      </c>
      <c r="AP142" s="615">
        <v>2052</v>
      </c>
      <c r="AQ142" s="615">
        <v>2052</v>
      </c>
      <c r="AR142" s="615">
        <v>2052</v>
      </c>
      <c r="AS142" s="615">
        <v>2052</v>
      </c>
      <c r="AT142" s="615">
        <v>2052</v>
      </c>
      <c r="AU142" s="615">
        <v>2052</v>
      </c>
      <c r="AV142" s="615">
        <v>2052</v>
      </c>
      <c r="AW142" s="615">
        <v>2052</v>
      </c>
      <c r="AX142" s="615">
        <v>2052</v>
      </c>
      <c r="AY142" s="615">
        <v>2052</v>
      </c>
      <c r="AZ142" s="615">
        <v>2052</v>
      </c>
      <c r="BA142" s="615">
        <v>2052</v>
      </c>
      <c r="BB142" s="615">
        <v>2052</v>
      </c>
      <c r="BC142" s="615">
        <v>2052</v>
      </c>
      <c r="BD142" s="615">
        <v>2052</v>
      </c>
      <c r="BE142" s="615">
        <v>2052</v>
      </c>
      <c r="BF142" s="615">
        <v>2052</v>
      </c>
      <c r="BG142" s="615">
        <v>2052</v>
      </c>
      <c r="BH142" s="615">
        <v>2052</v>
      </c>
      <c r="BI142" s="615">
        <v>2052</v>
      </c>
      <c r="BJ142" s="615">
        <v>2052</v>
      </c>
      <c r="BK142" s="615">
        <v>2052</v>
      </c>
      <c r="BL142" s="615">
        <v>2052</v>
      </c>
      <c r="BM142" s="615">
        <v>2052</v>
      </c>
      <c r="BN142" s="615">
        <v>2052</v>
      </c>
      <c r="BO142" s="615">
        <v>2052</v>
      </c>
      <c r="BP142" s="615">
        <v>2052</v>
      </c>
      <c r="BQ142" s="615">
        <v>2052</v>
      </c>
      <c r="BR142" s="615">
        <v>2052</v>
      </c>
      <c r="BS142" s="615">
        <v>2052</v>
      </c>
      <c r="BT142" s="615">
        <v>2052</v>
      </c>
      <c r="BU142" s="615">
        <v>2052</v>
      </c>
      <c r="BV142" s="615">
        <v>2052</v>
      </c>
      <c r="BW142" s="615">
        <v>2052</v>
      </c>
      <c r="BX142" s="615">
        <v>2052</v>
      </c>
      <c r="BY142" s="615">
        <v>2052</v>
      </c>
      <c r="BZ142" s="615">
        <v>2052</v>
      </c>
      <c r="CA142" s="615">
        <v>2052</v>
      </c>
      <c r="CB142" s="615">
        <v>2052</v>
      </c>
      <c r="CC142" s="615">
        <v>2052</v>
      </c>
      <c r="CD142" s="615">
        <v>2052</v>
      </c>
      <c r="CE142" s="629">
        <v>2052</v>
      </c>
      <c r="CF142" s="629">
        <v>2052</v>
      </c>
      <c r="CG142" s="629">
        <v>2052</v>
      </c>
      <c r="CH142" s="629">
        <v>2052</v>
      </c>
      <c r="CI142" s="629">
        <v>2052</v>
      </c>
      <c r="CJ142" s="629">
        <v>2052</v>
      </c>
      <c r="CK142" s="629">
        <v>2052</v>
      </c>
      <c r="CL142" s="629">
        <v>2052</v>
      </c>
      <c r="CM142" s="629">
        <v>2052</v>
      </c>
      <c r="CN142" s="629">
        <v>2052</v>
      </c>
      <c r="CO142" s="629">
        <v>2052</v>
      </c>
      <c r="CP142" s="629">
        <v>2052</v>
      </c>
      <c r="CQ142" s="629">
        <v>2052</v>
      </c>
      <c r="CR142" s="629">
        <v>2052</v>
      </c>
      <c r="CS142" s="629">
        <v>2052</v>
      </c>
      <c r="CT142" s="629">
        <v>2052</v>
      </c>
      <c r="CU142" s="629">
        <v>2052</v>
      </c>
      <c r="CV142" s="629">
        <v>2052</v>
      </c>
      <c r="CW142" s="629">
        <v>2052</v>
      </c>
      <c r="CX142" s="629">
        <v>2052</v>
      </c>
      <c r="CY142" s="630">
        <v>2052</v>
      </c>
      <c r="CZ142" s="619">
        <v>0</v>
      </c>
      <c r="DA142" s="620">
        <v>0</v>
      </c>
      <c r="DB142" s="620">
        <v>0</v>
      </c>
      <c r="DC142" s="620">
        <v>0</v>
      </c>
      <c r="DD142" s="620">
        <v>0</v>
      </c>
      <c r="DE142" s="620">
        <v>0</v>
      </c>
      <c r="DF142" s="620">
        <v>0</v>
      </c>
      <c r="DG142" s="620">
        <v>0</v>
      </c>
      <c r="DH142" s="620">
        <v>0</v>
      </c>
      <c r="DI142" s="620">
        <v>0</v>
      </c>
      <c r="DJ142" s="620">
        <v>0</v>
      </c>
      <c r="DK142" s="620">
        <v>0</v>
      </c>
      <c r="DL142" s="620">
        <v>0</v>
      </c>
      <c r="DM142" s="620">
        <v>0</v>
      </c>
      <c r="DN142" s="620">
        <v>0</v>
      </c>
      <c r="DO142" s="620">
        <v>0</v>
      </c>
      <c r="DP142" s="620">
        <v>0</v>
      </c>
      <c r="DQ142" s="620">
        <v>0</v>
      </c>
      <c r="DR142" s="620">
        <v>0</v>
      </c>
      <c r="DS142" s="620">
        <v>0</v>
      </c>
      <c r="DT142" s="620">
        <v>0</v>
      </c>
      <c r="DU142" s="620">
        <v>0</v>
      </c>
      <c r="DV142" s="620">
        <v>0</v>
      </c>
      <c r="DW142" s="621">
        <v>0</v>
      </c>
    </row>
    <row r="143" spans="2:127" x14ac:dyDescent="0.2">
      <c r="B143" s="644"/>
      <c r="C143" s="645"/>
      <c r="D143" s="646"/>
      <c r="E143" s="646"/>
      <c r="F143" s="646"/>
      <c r="G143" s="646"/>
      <c r="H143" s="646"/>
      <c r="I143" s="647"/>
      <c r="J143" s="647"/>
      <c r="K143" s="647"/>
      <c r="L143" s="647"/>
      <c r="M143" s="647"/>
      <c r="N143" s="647"/>
      <c r="O143" s="647"/>
      <c r="P143" s="647"/>
      <c r="Q143" s="647"/>
      <c r="R143" s="648"/>
      <c r="S143" s="647"/>
      <c r="T143" s="647"/>
      <c r="U143" s="649" t="s">
        <v>499</v>
      </c>
      <c r="V143" s="650" t="s">
        <v>124</v>
      </c>
      <c r="W143" s="643" t="s">
        <v>495</v>
      </c>
      <c r="X143" s="615">
        <v>0</v>
      </c>
      <c r="Y143" s="615">
        <v>0</v>
      </c>
      <c r="Z143" s="615">
        <v>0</v>
      </c>
      <c r="AA143" s="615">
        <v>0</v>
      </c>
      <c r="AB143" s="615">
        <v>0</v>
      </c>
      <c r="AC143" s="615">
        <v>0</v>
      </c>
      <c r="AD143" s="615">
        <v>0</v>
      </c>
      <c r="AE143" s="615">
        <v>0</v>
      </c>
      <c r="AF143" s="615">
        <v>0</v>
      </c>
      <c r="AG143" s="615">
        <v>0</v>
      </c>
      <c r="AH143" s="615">
        <v>0</v>
      </c>
      <c r="AI143" s="615">
        <v>0</v>
      </c>
      <c r="AJ143" s="615">
        <v>0</v>
      </c>
      <c r="AK143" s="615">
        <v>0</v>
      </c>
      <c r="AL143" s="615">
        <v>0</v>
      </c>
      <c r="AM143" s="615">
        <v>0</v>
      </c>
      <c r="AN143" s="615">
        <v>0</v>
      </c>
      <c r="AO143" s="615">
        <v>0</v>
      </c>
      <c r="AP143" s="615">
        <v>0</v>
      </c>
      <c r="AQ143" s="615">
        <v>0</v>
      </c>
      <c r="AR143" s="615">
        <v>0</v>
      </c>
      <c r="AS143" s="615">
        <v>0</v>
      </c>
      <c r="AT143" s="615">
        <v>0</v>
      </c>
      <c r="AU143" s="615">
        <v>0</v>
      </c>
      <c r="AV143" s="615">
        <v>0</v>
      </c>
      <c r="AW143" s="615">
        <v>0</v>
      </c>
      <c r="AX143" s="615">
        <v>0</v>
      </c>
      <c r="AY143" s="615">
        <v>0</v>
      </c>
      <c r="AZ143" s="615">
        <v>0</v>
      </c>
      <c r="BA143" s="615">
        <v>0</v>
      </c>
      <c r="BB143" s="615">
        <v>0</v>
      </c>
      <c r="BC143" s="615">
        <v>0</v>
      </c>
      <c r="BD143" s="615">
        <v>0</v>
      </c>
      <c r="BE143" s="615">
        <v>0</v>
      </c>
      <c r="BF143" s="615">
        <v>0</v>
      </c>
      <c r="BG143" s="615">
        <v>0</v>
      </c>
      <c r="BH143" s="615">
        <v>0</v>
      </c>
      <c r="BI143" s="615">
        <v>0</v>
      </c>
      <c r="BJ143" s="615">
        <v>0</v>
      </c>
      <c r="BK143" s="615">
        <v>0</v>
      </c>
      <c r="BL143" s="615">
        <v>0</v>
      </c>
      <c r="BM143" s="615">
        <v>0</v>
      </c>
      <c r="BN143" s="615">
        <v>0</v>
      </c>
      <c r="BO143" s="615">
        <v>0</v>
      </c>
      <c r="BP143" s="615">
        <v>0</v>
      </c>
      <c r="BQ143" s="615">
        <v>0</v>
      </c>
      <c r="BR143" s="615">
        <v>0</v>
      </c>
      <c r="BS143" s="615">
        <v>0</v>
      </c>
      <c r="BT143" s="615">
        <v>0</v>
      </c>
      <c r="BU143" s="615">
        <v>0</v>
      </c>
      <c r="BV143" s="615">
        <v>0</v>
      </c>
      <c r="BW143" s="615">
        <v>0</v>
      </c>
      <c r="BX143" s="615">
        <v>0</v>
      </c>
      <c r="BY143" s="615">
        <v>0</v>
      </c>
      <c r="BZ143" s="615">
        <v>0</v>
      </c>
      <c r="CA143" s="615">
        <v>0</v>
      </c>
      <c r="CB143" s="615">
        <v>0</v>
      </c>
      <c r="CC143" s="615">
        <v>0</v>
      </c>
      <c r="CD143" s="615">
        <v>0</v>
      </c>
      <c r="CE143" s="629">
        <v>0</v>
      </c>
      <c r="CF143" s="629">
        <v>0</v>
      </c>
      <c r="CG143" s="629">
        <v>0</v>
      </c>
      <c r="CH143" s="629">
        <v>0</v>
      </c>
      <c r="CI143" s="629">
        <v>0</v>
      </c>
      <c r="CJ143" s="629">
        <v>0</v>
      </c>
      <c r="CK143" s="629">
        <v>0</v>
      </c>
      <c r="CL143" s="629">
        <v>0</v>
      </c>
      <c r="CM143" s="629">
        <v>0</v>
      </c>
      <c r="CN143" s="629">
        <v>0</v>
      </c>
      <c r="CO143" s="629">
        <v>0</v>
      </c>
      <c r="CP143" s="629">
        <v>0</v>
      </c>
      <c r="CQ143" s="629">
        <v>0</v>
      </c>
      <c r="CR143" s="629">
        <v>0</v>
      </c>
      <c r="CS143" s="629">
        <v>0</v>
      </c>
      <c r="CT143" s="629">
        <v>0</v>
      </c>
      <c r="CU143" s="629">
        <v>0</v>
      </c>
      <c r="CV143" s="629">
        <v>0</v>
      </c>
      <c r="CW143" s="629">
        <v>0</v>
      </c>
      <c r="CX143" s="629">
        <v>0</v>
      </c>
      <c r="CY143" s="630">
        <v>0</v>
      </c>
      <c r="CZ143" s="619">
        <v>0</v>
      </c>
      <c r="DA143" s="620">
        <v>0</v>
      </c>
      <c r="DB143" s="620">
        <v>0</v>
      </c>
      <c r="DC143" s="620">
        <v>0</v>
      </c>
      <c r="DD143" s="620">
        <v>0</v>
      </c>
      <c r="DE143" s="620">
        <v>0</v>
      </c>
      <c r="DF143" s="620">
        <v>0</v>
      </c>
      <c r="DG143" s="620">
        <v>0</v>
      </c>
      <c r="DH143" s="620">
        <v>0</v>
      </c>
      <c r="DI143" s="620">
        <v>0</v>
      </c>
      <c r="DJ143" s="620">
        <v>0</v>
      </c>
      <c r="DK143" s="620">
        <v>0</v>
      </c>
      <c r="DL143" s="620">
        <v>0</v>
      </c>
      <c r="DM143" s="620">
        <v>0</v>
      </c>
      <c r="DN143" s="620">
        <v>0</v>
      </c>
      <c r="DO143" s="620">
        <v>0</v>
      </c>
      <c r="DP143" s="620">
        <v>0</v>
      </c>
      <c r="DQ143" s="620">
        <v>0</v>
      </c>
      <c r="DR143" s="620">
        <v>0</v>
      </c>
      <c r="DS143" s="620">
        <v>0</v>
      </c>
      <c r="DT143" s="620">
        <v>0</v>
      </c>
      <c r="DU143" s="620">
        <v>0</v>
      </c>
      <c r="DV143" s="620">
        <v>0</v>
      </c>
      <c r="DW143" s="621">
        <v>0</v>
      </c>
    </row>
    <row r="144" spans="2:127" x14ac:dyDescent="0.2">
      <c r="B144" s="644"/>
      <c r="C144" s="645"/>
      <c r="D144" s="646"/>
      <c r="E144" s="646"/>
      <c r="F144" s="646"/>
      <c r="G144" s="646"/>
      <c r="H144" s="646"/>
      <c r="I144" s="647"/>
      <c r="J144" s="647"/>
      <c r="K144" s="647"/>
      <c r="L144" s="647"/>
      <c r="M144" s="647"/>
      <c r="N144" s="647"/>
      <c r="O144" s="647"/>
      <c r="P144" s="647"/>
      <c r="Q144" s="647"/>
      <c r="R144" s="648"/>
      <c r="S144" s="647"/>
      <c r="T144" s="647"/>
      <c r="U144" s="636" t="s">
        <v>500</v>
      </c>
      <c r="V144" s="637" t="s">
        <v>124</v>
      </c>
      <c r="W144" s="643" t="s">
        <v>495</v>
      </c>
      <c r="X144" s="615">
        <v>0.41660000000000003</v>
      </c>
      <c r="Y144" s="615">
        <v>0.62490000000000001</v>
      </c>
      <c r="Z144" s="615">
        <v>1.2498</v>
      </c>
      <c r="AA144" s="615">
        <v>1.4581000000000002</v>
      </c>
      <c r="AB144" s="615">
        <v>1.8746999999999998</v>
      </c>
      <c r="AC144" s="615">
        <v>2.0830000000000002</v>
      </c>
      <c r="AD144" s="615">
        <v>2.7079</v>
      </c>
      <c r="AE144" s="615">
        <v>4.1660000000000004</v>
      </c>
      <c r="AF144" s="615">
        <v>4.1660000000000004</v>
      </c>
      <c r="AG144" s="615">
        <v>2.0830000000000002</v>
      </c>
      <c r="AH144" s="615">
        <v>0</v>
      </c>
      <c r="AI144" s="615">
        <v>0</v>
      </c>
      <c r="AJ144" s="615">
        <v>0</v>
      </c>
      <c r="AK144" s="615">
        <v>0</v>
      </c>
      <c r="AL144" s="615">
        <v>0</v>
      </c>
      <c r="AM144" s="615">
        <v>0</v>
      </c>
      <c r="AN144" s="615">
        <v>0</v>
      </c>
      <c r="AO144" s="615">
        <v>0</v>
      </c>
      <c r="AP144" s="615">
        <v>0</v>
      </c>
      <c r="AQ144" s="615">
        <v>0</v>
      </c>
      <c r="AR144" s="615">
        <v>7.8690704818748375E-2</v>
      </c>
      <c r="AS144" s="615">
        <v>0.11803605722812256</v>
      </c>
      <c r="AT144" s="615">
        <v>0.23607211445624512</v>
      </c>
      <c r="AU144" s="615">
        <v>0.2754174668656193</v>
      </c>
      <c r="AV144" s="615">
        <v>0.35410817168436765</v>
      </c>
      <c r="AW144" s="615">
        <v>0.39345352409374185</v>
      </c>
      <c r="AX144" s="615">
        <v>0.51148958132186439</v>
      </c>
      <c r="AY144" s="615">
        <v>0.78690704818748369</v>
      </c>
      <c r="AZ144" s="615">
        <v>0.78690704818748369</v>
      </c>
      <c r="BA144" s="615">
        <v>0.39345352409374185</v>
      </c>
      <c r="BB144" s="615">
        <v>0</v>
      </c>
      <c r="BC144" s="615">
        <v>0</v>
      </c>
      <c r="BD144" s="615">
        <v>0</v>
      </c>
      <c r="BE144" s="615">
        <v>0</v>
      </c>
      <c r="BF144" s="615">
        <v>0</v>
      </c>
      <c r="BG144" s="615">
        <v>0</v>
      </c>
      <c r="BH144" s="615">
        <v>0</v>
      </c>
      <c r="BI144" s="615">
        <v>0</v>
      </c>
      <c r="BJ144" s="615">
        <v>0</v>
      </c>
      <c r="BK144" s="615">
        <v>0</v>
      </c>
      <c r="BL144" s="615">
        <v>7.8690704818748375E-2</v>
      </c>
      <c r="BM144" s="615">
        <v>0.11803605722812256</v>
      </c>
      <c r="BN144" s="615">
        <v>0.23607211445624512</v>
      </c>
      <c r="BO144" s="615">
        <v>0.2754174668656193</v>
      </c>
      <c r="BP144" s="615">
        <v>0.35410817168436765</v>
      </c>
      <c r="BQ144" s="615">
        <v>0.39345352409374185</v>
      </c>
      <c r="BR144" s="615">
        <v>0.51148958132186439</v>
      </c>
      <c r="BS144" s="615">
        <v>0.78690704818748369</v>
      </c>
      <c r="BT144" s="615">
        <v>0.78690704818748369</v>
      </c>
      <c r="BU144" s="615">
        <v>0.39345352409374185</v>
      </c>
      <c r="BV144" s="615">
        <v>0</v>
      </c>
      <c r="BW144" s="615">
        <v>0</v>
      </c>
      <c r="BX144" s="615">
        <v>0</v>
      </c>
      <c r="BY144" s="615">
        <v>0</v>
      </c>
      <c r="BZ144" s="615">
        <v>0</v>
      </c>
      <c r="CA144" s="615">
        <v>0</v>
      </c>
      <c r="CB144" s="615">
        <v>0</v>
      </c>
      <c r="CC144" s="615">
        <v>0</v>
      </c>
      <c r="CD144" s="615">
        <v>0</v>
      </c>
      <c r="CE144" s="629">
        <v>0</v>
      </c>
      <c r="CF144" s="629">
        <v>0.15127483542526113</v>
      </c>
      <c r="CG144" s="629">
        <v>0.22691225313789171</v>
      </c>
      <c r="CH144" s="629">
        <v>0.45382450627578341</v>
      </c>
      <c r="CI144" s="629">
        <v>0.52946192398841385</v>
      </c>
      <c r="CJ144" s="629">
        <v>0.68073675941367506</v>
      </c>
      <c r="CK144" s="629">
        <v>0.75637417712630572</v>
      </c>
      <c r="CL144" s="629">
        <v>0.98328643026419738</v>
      </c>
      <c r="CM144" s="629">
        <v>1.5127483542526114</v>
      </c>
      <c r="CN144" s="629">
        <v>1.5127483542526114</v>
      </c>
      <c r="CO144" s="629">
        <v>0.75637417712630572</v>
      </c>
      <c r="CP144" s="629">
        <v>0</v>
      </c>
      <c r="CQ144" s="629">
        <v>0</v>
      </c>
      <c r="CR144" s="629">
        <v>0</v>
      </c>
      <c r="CS144" s="629">
        <v>0</v>
      </c>
      <c r="CT144" s="629">
        <v>0</v>
      </c>
      <c r="CU144" s="629">
        <v>0</v>
      </c>
      <c r="CV144" s="629">
        <v>0</v>
      </c>
      <c r="CW144" s="629">
        <v>0</v>
      </c>
      <c r="CX144" s="629">
        <v>0</v>
      </c>
      <c r="CY144" s="630">
        <v>0</v>
      </c>
      <c r="CZ144" s="619">
        <v>0</v>
      </c>
      <c r="DA144" s="620">
        <v>0</v>
      </c>
      <c r="DB144" s="620">
        <v>0</v>
      </c>
      <c r="DC144" s="620">
        <v>0</v>
      </c>
      <c r="DD144" s="620">
        <v>0</v>
      </c>
      <c r="DE144" s="620">
        <v>0</v>
      </c>
      <c r="DF144" s="620">
        <v>0</v>
      </c>
      <c r="DG144" s="620">
        <v>0</v>
      </c>
      <c r="DH144" s="620">
        <v>0</v>
      </c>
      <c r="DI144" s="620">
        <v>0</v>
      </c>
      <c r="DJ144" s="620">
        <v>0</v>
      </c>
      <c r="DK144" s="620">
        <v>0</v>
      </c>
      <c r="DL144" s="620">
        <v>0</v>
      </c>
      <c r="DM144" s="620">
        <v>0</v>
      </c>
      <c r="DN144" s="620">
        <v>0</v>
      </c>
      <c r="DO144" s="620">
        <v>0</v>
      </c>
      <c r="DP144" s="620">
        <v>0</v>
      </c>
      <c r="DQ144" s="620">
        <v>0</v>
      </c>
      <c r="DR144" s="620">
        <v>0</v>
      </c>
      <c r="DS144" s="620">
        <v>0</v>
      </c>
      <c r="DT144" s="620">
        <v>0</v>
      </c>
      <c r="DU144" s="620">
        <v>0</v>
      </c>
      <c r="DV144" s="620">
        <v>0</v>
      </c>
      <c r="DW144" s="621">
        <v>0</v>
      </c>
    </row>
    <row r="145" spans="2:127" x14ac:dyDescent="0.2">
      <c r="B145" s="651"/>
      <c r="C145" s="645"/>
      <c r="D145" s="646"/>
      <c r="E145" s="646"/>
      <c r="F145" s="646"/>
      <c r="G145" s="646"/>
      <c r="H145" s="646"/>
      <c r="I145" s="647"/>
      <c r="J145" s="647"/>
      <c r="K145" s="647"/>
      <c r="L145" s="647"/>
      <c r="M145" s="647"/>
      <c r="N145" s="647"/>
      <c r="O145" s="647"/>
      <c r="P145" s="647"/>
      <c r="Q145" s="647"/>
      <c r="R145" s="648"/>
      <c r="S145" s="647"/>
      <c r="T145" s="647"/>
      <c r="U145" s="636" t="s">
        <v>501</v>
      </c>
      <c r="V145" s="637" t="s">
        <v>124</v>
      </c>
      <c r="W145" s="643" t="s">
        <v>495</v>
      </c>
      <c r="X145" s="615">
        <v>0</v>
      </c>
      <c r="Y145" s="615">
        <v>0</v>
      </c>
      <c r="Z145" s="615">
        <v>0</v>
      </c>
      <c r="AA145" s="615">
        <v>0</v>
      </c>
      <c r="AB145" s="615">
        <v>0</v>
      </c>
      <c r="AC145" s="615">
        <v>0</v>
      </c>
      <c r="AD145" s="615">
        <v>0</v>
      </c>
      <c r="AE145" s="615">
        <v>0</v>
      </c>
      <c r="AF145" s="615">
        <v>0</v>
      </c>
      <c r="AG145" s="615">
        <v>0</v>
      </c>
      <c r="AH145" s="615">
        <v>5.66</v>
      </c>
      <c r="AI145" s="615">
        <v>5.66</v>
      </c>
      <c r="AJ145" s="615">
        <v>5.66</v>
      </c>
      <c r="AK145" s="615">
        <v>5.66</v>
      </c>
      <c r="AL145" s="615">
        <v>5.66</v>
      </c>
      <c r="AM145" s="615">
        <v>5.66</v>
      </c>
      <c r="AN145" s="615">
        <v>5.66</v>
      </c>
      <c r="AO145" s="615">
        <v>5.66</v>
      </c>
      <c r="AP145" s="615">
        <v>5.66</v>
      </c>
      <c r="AQ145" s="615">
        <v>5.66</v>
      </c>
      <c r="AR145" s="615">
        <v>5.66</v>
      </c>
      <c r="AS145" s="615">
        <v>5.66</v>
      </c>
      <c r="AT145" s="615">
        <v>5.66</v>
      </c>
      <c r="AU145" s="615">
        <v>5.66</v>
      </c>
      <c r="AV145" s="615">
        <v>5.66</v>
      </c>
      <c r="AW145" s="615">
        <v>5.66</v>
      </c>
      <c r="AX145" s="615">
        <v>5.66</v>
      </c>
      <c r="AY145" s="615">
        <v>5.66</v>
      </c>
      <c r="AZ145" s="615">
        <v>5.66</v>
      </c>
      <c r="BA145" s="615">
        <v>5.66</v>
      </c>
      <c r="BB145" s="615">
        <v>5.66</v>
      </c>
      <c r="BC145" s="615">
        <v>5.66</v>
      </c>
      <c r="BD145" s="615">
        <v>5.66</v>
      </c>
      <c r="BE145" s="615">
        <v>5.66</v>
      </c>
      <c r="BF145" s="615">
        <v>5.66</v>
      </c>
      <c r="BG145" s="615">
        <v>5.66</v>
      </c>
      <c r="BH145" s="615">
        <v>5.66</v>
      </c>
      <c r="BI145" s="615">
        <v>5.66</v>
      </c>
      <c r="BJ145" s="615">
        <v>5.66</v>
      </c>
      <c r="BK145" s="615">
        <v>5.66</v>
      </c>
      <c r="BL145" s="615">
        <v>5.66</v>
      </c>
      <c r="BM145" s="615">
        <v>5.66</v>
      </c>
      <c r="BN145" s="615">
        <v>5.66</v>
      </c>
      <c r="BO145" s="615">
        <v>5.66</v>
      </c>
      <c r="BP145" s="615">
        <v>5.66</v>
      </c>
      <c r="BQ145" s="615">
        <v>5.66</v>
      </c>
      <c r="BR145" s="615">
        <v>5.66</v>
      </c>
      <c r="BS145" s="615">
        <v>5.66</v>
      </c>
      <c r="BT145" s="615">
        <v>5.66</v>
      </c>
      <c r="BU145" s="615">
        <v>5.66</v>
      </c>
      <c r="BV145" s="615">
        <v>5.66</v>
      </c>
      <c r="BW145" s="615">
        <v>5.66</v>
      </c>
      <c r="BX145" s="615">
        <v>5.66</v>
      </c>
      <c r="BY145" s="615">
        <v>5.66</v>
      </c>
      <c r="BZ145" s="615">
        <v>5.66</v>
      </c>
      <c r="CA145" s="615">
        <v>5.66</v>
      </c>
      <c r="CB145" s="615">
        <v>5.66</v>
      </c>
      <c r="CC145" s="615">
        <v>5.66</v>
      </c>
      <c r="CD145" s="615">
        <v>5.66</v>
      </c>
      <c r="CE145" s="629">
        <v>5.66</v>
      </c>
      <c r="CF145" s="629">
        <v>5.66</v>
      </c>
      <c r="CG145" s="629">
        <v>5.66</v>
      </c>
      <c r="CH145" s="629">
        <v>5.66</v>
      </c>
      <c r="CI145" s="629">
        <v>5.66</v>
      </c>
      <c r="CJ145" s="629">
        <v>5.66</v>
      </c>
      <c r="CK145" s="629">
        <v>5.66</v>
      </c>
      <c r="CL145" s="629">
        <v>5.66</v>
      </c>
      <c r="CM145" s="629">
        <v>5.66</v>
      </c>
      <c r="CN145" s="629">
        <v>5.66</v>
      </c>
      <c r="CO145" s="629">
        <v>5.66</v>
      </c>
      <c r="CP145" s="629">
        <v>5.66</v>
      </c>
      <c r="CQ145" s="629">
        <v>5.66</v>
      </c>
      <c r="CR145" s="629">
        <v>5.66</v>
      </c>
      <c r="CS145" s="629">
        <v>5.66</v>
      </c>
      <c r="CT145" s="629">
        <v>5.66</v>
      </c>
      <c r="CU145" s="629">
        <v>5.66</v>
      </c>
      <c r="CV145" s="629">
        <v>5.66</v>
      </c>
      <c r="CW145" s="629">
        <v>5.66</v>
      </c>
      <c r="CX145" s="629">
        <v>5.66</v>
      </c>
      <c r="CY145" s="630">
        <v>5.66</v>
      </c>
      <c r="CZ145" s="619">
        <v>0</v>
      </c>
      <c r="DA145" s="620">
        <v>0</v>
      </c>
      <c r="DB145" s="620">
        <v>0</v>
      </c>
      <c r="DC145" s="620">
        <v>0</v>
      </c>
      <c r="DD145" s="620">
        <v>0</v>
      </c>
      <c r="DE145" s="620">
        <v>0</v>
      </c>
      <c r="DF145" s="620">
        <v>0</v>
      </c>
      <c r="DG145" s="620">
        <v>0</v>
      </c>
      <c r="DH145" s="620">
        <v>0</v>
      </c>
      <c r="DI145" s="620">
        <v>0</v>
      </c>
      <c r="DJ145" s="620">
        <v>0</v>
      </c>
      <c r="DK145" s="620">
        <v>0</v>
      </c>
      <c r="DL145" s="620">
        <v>0</v>
      </c>
      <c r="DM145" s="620">
        <v>0</v>
      </c>
      <c r="DN145" s="620">
        <v>0</v>
      </c>
      <c r="DO145" s="620">
        <v>0</v>
      </c>
      <c r="DP145" s="620">
        <v>0</v>
      </c>
      <c r="DQ145" s="620">
        <v>0</v>
      </c>
      <c r="DR145" s="620">
        <v>0</v>
      </c>
      <c r="DS145" s="620">
        <v>0</v>
      </c>
      <c r="DT145" s="620">
        <v>0</v>
      </c>
      <c r="DU145" s="620">
        <v>0</v>
      </c>
      <c r="DV145" s="620">
        <v>0</v>
      </c>
      <c r="DW145" s="621">
        <v>0</v>
      </c>
    </row>
    <row r="146" spans="2:127" x14ac:dyDescent="0.2">
      <c r="B146" s="651"/>
      <c r="C146" s="645"/>
      <c r="D146" s="646"/>
      <c r="E146" s="646"/>
      <c r="F146" s="646"/>
      <c r="G146" s="646"/>
      <c r="H146" s="646"/>
      <c r="I146" s="647"/>
      <c r="J146" s="647"/>
      <c r="K146" s="647"/>
      <c r="L146" s="647"/>
      <c r="M146" s="647"/>
      <c r="N146" s="647"/>
      <c r="O146" s="647"/>
      <c r="P146" s="647"/>
      <c r="Q146" s="647"/>
      <c r="R146" s="648"/>
      <c r="S146" s="647"/>
      <c r="T146" s="647"/>
      <c r="U146" s="636" t="s">
        <v>502</v>
      </c>
      <c r="V146" s="637" t="s">
        <v>124</v>
      </c>
      <c r="W146" s="643" t="s">
        <v>495</v>
      </c>
      <c r="X146" s="615">
        <v>12.999416</v>
      </c>
      <c r="Y146" s="615">
        <v>19.499123999999995</v>
      </c>
      <c r="Z146" s="615">
        <v>38.99824799999999</v>
      </c>
      <c r="AA146" s="615">
        <v>45.497955999999995</v>
      </c>
      <c r="AB146" s="615">
        <v>58.497371999999991</v>
      </c>
      <c r="AC146" s="615">
        <v>64.997079999999997</v>
      </c>
      <c r="AD146" s="615">
        <v>84.496203999999992</v>
      </c>
      <c r="AE146" s="615">
        <v>129.99415999999999</v>
      </c>
      <c r="AF146" s="615">
        <v>129.99415999999999</v>
      </c>
      <c r="AG146" s="615">
        <v>64.997079999999997</v>
      </c>
      <c r="AH146" s="615">
        <v>0</v>
      </c>
      <c r="AI146" s="615">
        <v>0</v>
      </c>
      <c r="AJ146" s="615">
        <v>0</v>
      </c>
      <c r="AK146" s="615">
        <v>0</v>
      </c>
      <c r="AL146" s="615">
        <v>0</v>
      </c>
      <c r="AM146" s="615">
        <v>0</v>
      </c>
      <c r="AN146" s="615">
        <v>0</v>
      </c>
      <c r="AO146" s="615">
        <v>0</v>
      </c>
      <c r="AP146" s="615">
        <v>0</v>
      </c>
      <c r="AQ146" s="615">
        <v>0</v>
      </c>
      <c r="AR146" s="615">
        <v>2.4554325666637409</v>
      </c>
      <c r="AS146" s="615">
        <v>3.6831488499956118</v>
      </c>
      <c r="AT146" s="615">
        <v>7.3662976999912235</v>
      </c>
      <c r="AU146" s="615">
        <v>8.5940139833230926</v>
      </c>
      <c r="AV146" s="615">
        <v>11.049446549986833</v>
      </c>
      <c r="AW146" s="615">
        <v>12.277162833318705</v>
      </c>
      <c r="AX146" s="615">
        <v>15.960311683314318</v>
      </c>
      <c r="AY146" s="615">
        <v>24.554325666637411</v>
      </c>
      <c r="AZ146" s="615">
        <v>24.554325666637411</v>
      </c>
      <c r="BA146" s="615">
        <v>12.277162833318705</v>
      </c>
      <c r="BB146" s="615">
        <v>0</v>
      </c>
      <c r="BC146" s="615">
        <v>0</v>
      </c>
      <c r="BD146" s="615">
        <v>0</v>
      </c>
      <c r="BE146" s="615">
        <v>0</v>
      </c>
      <c r="BF146" s="615">
        <v>0</v>
      </c>
      <c r="BG146" s="615">
        <v>0</v>
      </c>
      <c r="BH146" s="615">
        <v>0</v>
      </c>
      <c r="BI146" s="615">
        <v>0</v>
      </c>
      <c r="BJ146" s="615">
        <v>0</v>
      </c>
      <c r="BK146" s="615">
        <v>0</v>
      </c>
      <c r="BL146" s="615">
        <v>2.4554325666637409</v>
      </c>
      <c r="BM146" s="615">
        <v>3.6831488499956118</v>
      </c>
      <c r="BN146" s="615">
        <v>7.3662976999912235</v>
      </c>
      <c r="BO146" s="615">
        <v>8.5940139833230926</v>
      </c>
      <c r="BP146" s="615">
        <v>11.049446549986833</v>
      </c>
      <c r="BQ146" s="615">
        <v>12.277162833318705</v>
      </c>
      <c r="BR146" s="615">
        <v>15.960311683314318</v>
      </c>
      <c r="BS146" s="615">
        <v>24.554325666637411</v>
      </c>
      <c r="BT146" s="615">
        <v>24.554325666637411</v>
      </c>
      <c r="BU146" s="615">
        <v>12.277162833318705</v>
      </c>
      <c r="BV146" s="615">
        <v>0</v>
      </c>
      <c r="BW146" s="615">
        <v>0</v>
      </c>
      <c r="BX146" s="615">
        <v>0</v>
      </c>
      <c r="BY146" s="615">
        <v>0</v>
      </c>
      <c r="BZ146" s="615">
        <v>0</v>
      </c>
      <c r="CA146" s="615">
        <v>0</v>
      </c>
      <c r="CB146" s="615">
        <v>0</v>
      </c>
      <c r="CC146" s="615">
        <v>0</v>
      </c>
      <c r="CD146" s="615">
        <v>0</v>
      </c>
      <c r="CE146" s="629">
        <v>0</v>
      </c>
      <c r="CF146" s="629">
        <v>4.7203180893531105</v>
      </c>
      <c r="CG146" s="629">
        <v>7.0804771340296666</v>
      </c>
      <c r="CH146" s="629">
        <v>14.160954268059333</v>
      </c>
      <c r="CI146" s="629">
        <v>16.521113312735888</v>
      </c>
      <c r="CJ146" s="629">
        <v>21.241431402088999</v>
      </c>
      <c r="CK146" s="629">
        <v>23.60159044676556</v>
      </c>
      <c r="CL146" s="629">
        <v>30.682067580795223</v>
      </c>
      <c r="CM146" s="629">
        <v>47.203180893531119</v>
      </c>
      <c r="CN146" s="629">
        <v>47.203180893531119</v>
      </c>
      <c r="CO146" s="629">
        <v>23.60159044676556</v>
      </c>
      <c r="CP146" s="629">
        <v>0</v>
      </c>
      <c r="CQ146" s="629">
        <v>0</v>
      </c>
      <c r="CR146" s="629">
        <v>0</v>
      </c>
      <c r="CS146" s="629">
        <v>0</v>
      </c>
      <c r="CT146" s="629">
        <v>0</v>
      </c>
      <c r="CU146" s="629">
        <v>0</v>
      </c>
      <c r="CV146" s="629">
        <v>0</v>
      </c>
      <c r="CW146" s="629">
        <v>0</v>
      </c>
      <c r="CX146" s="629">
        <v>0</v>
      </c>
      <c r="CY146" s="630">
        <v>0</v>
      </c>
      <c r="CZ146" s="619">
        <v>0</v>
      </c>
      <c r="DA146" s="620">
        <v>0</v>
      </c>
      <c r="DB146" s="620">
        <v>0</v>
      </c>
      <c r="DC146" s="620">
        <v>0</v>
      </c>
      <c r="DD146" s="620">
        <v>0</v>
      </c>
      <c r="DE146" s="620">
        <v>0</v>
      </c>
      <c r="DF146" s="620">
        <v>0</v>
      </c>
      <c r="DG146" s="620">
        <v>0</v>
      </c>
      <c r="DH146" s="620">
        <v>0</v>
      </c>
      <c r="DI146" s="620">
        <v>0</v>
      </c>
      <c r="DJ146" s="620">
        <v>0</v>
      </c>
      <c r="DK146" s="620">
        <v>0</v>
      </c>
      <c r="DL146" s="620">
        <v>0</v>
      </c>
      <c r="DM146" s="620">
        <v>0</v>
      </c>
      <c r="DN146" s="620">
        <v>0</v>
      </c>
      <c r="DO146" s="620">
        <v>0</v>
      </c>
      <c r="DP146" s="620">
        <v>0</v>
      </c>
      <c r="DQ146" s="620">
        <v>0</v>
      </c>
      <c r="DR146" s="620">
        <v>0</v>
      </c>
      <c r="DS146" s="620">
        <v>0</v>
      </c>
      <c r="DT146" s="620">
        <v>0</v>
      </c>
      <c r="DU146" s="620">
        <v>0</v>
      </c>
      <c r="DV146" s="620">
        <v>0</v>
      </c>
      <c r="DW146" s="621">
        <v>0</v>
      </c>
    </row>
    <row r="147" spans="2:127" x14ac:dyDescent="0.2">
      <c r="B147" s="651"/>
      <c r="C147" s="645"/>
      <c r="D147" s="646"/>
      <c r="E147" s="646"/>
      <c r="F147" s="646"/>
      <c r="G147" s="646"/>
      <c r="H147" s="646"/>
      <c r="I147" s="647"/>
      <c r="J147" s="647"/>
      <c r="K147" s="647"/>
      <c r="L147" s="647"/>
      <c r="M147" s="647"/>
      <c r="N147" s="647"/>
      <c r="O147" s="647"/>
      <c r="P147" s="647"/>
      <c r="Q147" s="647"/>
      <c r="R147" s="648"/>
      <c r="S147" s="647"/>
      <c r="T147" s="647"/>
      <c r="U147" s="636" t="s">
        <v>503</v>
      </c>
      <c r="V147" s="637" t="s">
        <v>124</v>
      </c>
      <c r="W147" s="643" t="s">
        <v>495</v>
      </c>
      <c r="X147" s="615">
        <v>0</v>
      </c>
      <c r="Y147" s="615">
        <v>0</v>
      </c>
      <c r="Z147" s="615">
        <v>0</v>
      </c>
      <c r="AA147" s="615">
        <v>0</v>
      </c>
      <c r="AB147" s="615">
        <v>0</v>
      </c>
      <c r="AC147" s="615">
        <v>0</v>
      </c>
      <c r="AD147" s="615">
        <v>0</v>
      </c>
      <c r="AE147" s="615">
        <v>0</v>
      </c>
      <c r="AF147" s="615">
        <v>0</v>
      </c>
      <c r="AG147" s="615">
        <v>0</v>
      </c>
      <c r="AH147" s="615">
        <v>189.98889806010064</v>
      </c>
      <c r="AI147" s="615">
        <v>178.7168161285739</v>
      </c>
      <c r="AJ147" s="615">
        <v>167.44473419704715</v>
      </c>
      <c r="AK147" s="615">
        <v>156.17265226552047</v>
      </c>
      <c r="AL147" s="615">
        <v>144.90057033399373</v>
      </c>
      <c r="AM147" s="615">
        <v>133.62848840246699</v>
      </c>
      <c r="AN147" s="615">
        <v>122.35640647094023</v>
      </c>
      <c r="AO147" s="615">
        <v>111.08432453941352</v>
      </c>
      <c r="AP147" s="615">
        <v>99.81224260788683</v>
      </c>
      <c r="AQ147" s="615">
        <v>88.540160676360088</v>
      </c>
      <c r="AR147" s="615">
        <v>77.268078744833375</v>
      </c>
      <c r="AS147" s="615">
        <v>65.995996813306647</v>
      </c>
      <c r="AT147" s="615">
        <v>54.723914881779919</v>
      </c>
      <c r="AU147" s="615">
        <v>43.451832950253191</v>
      </c>
      <c r="AV147" s="615">
        <v>32.179751018726478</v>
      </c>
      <c r="AW147" s="615">
        <v>32.179751018726478</v>
      </c>
      <c r="AX147" s="615">
        <v>32.179751018726478</v>
      </c>
      <c r="AY147" s="615">
        <v>32.179751018726478</v>
      </c>
      <c r="AZ147" s="615">
        <v>32.179751018726478</v>
      </c>
      <c r="BA147" s="615">
        <v>32.179751018726478</v>
      </c>
      <c r="BB147" s="615">
        <v>32.179751018726478</v>
      </c>
      <c r="BC147" s="615">
        <v>32.179751018726478</v>
      </c>
      <c r="BD147" s="615">
        <v>32.179751018726478</v>
      </c>
      <c r="BE147" s="615">
        <v>32.179751018726478</v>
      </c>
      <c r="BF147" s="615">
        <v>32.179751018726478</v>
      </c>
      <c r="BG147" s="615">
        <v>32.179751018726478</v>
      </c>
      <c r="BH147" s="615">
        <v>32.179751018726478</v>
      </c>
      <c r="BI147" s="615">
        <v>32.179751018726478</v>
      </c>
      <c r="BJ147" s="615">
        <v>32.179751018726478</v>
      </c>
      <c r="BK147" s="615">
        <v>32.179751018726478</v>
      </c>
      <c r="BL147" s="615">
        <v>32.179751018726478</v>
      </c>
      <c r="BM147" s="615">
        <v>32.179751018726478</v>
      </c>
      <c r="BN147" s="615">
        <v>32.179751018726478</v>
      </c>
      <c r="BO147" s="615">
        <v>32.179751018726478</v>
      </c>
      <c r="BP147" s="615">
        <v>32.179751018726478</v>
      </c>
      <c r="BQ147" s="615">
        <v>32.179751018726478</v>
      </c>
      <c r="BR147" s="615">
        <v>32.179751018726478</v>
      </c>
      <c r="BS147" s="615">
        <v>32.179751018726478</v>
      </c>
      <c r="BT147" s="615">
        <v>32.179751018726478</v>
      </c>
      <c r="BU147" s="615">
        <v>32.179751018726478</v>
      </c>
      <c r="BV147" s="615">
        <v>32.179751018726478</v>
      </c>
      <c r="BW147" s="615">
        <v>32.179751018726478</v>
      </c>
      <c r="BX147" s="615">
        <v>32.179751018726478</v>
      </c>
      <c r="BY147" s="615">
        <v>32.179751018726478</v>
      </c>
      <c r="BZ147" s="615">
        <v>32.179751018726478</v>
      </c>
      <c r="CA147" s="615">
        <v>32.179751018726478</v>
      </c>
      <c r="CB147" s="615">
        <v>32.179751018726478</v>
      </c>
      <c r="CC147" s="615">
        <v>32.179751018726478</v>
      </c>
      <c r="CD147" s="615">
        <v>32.179751018726478</v>
      </c>
      <c r="CE147" s="629">
        <v>32.179751018726478</v>
      </c>
      <c r="CF147" s="629">
        <v>32.179751018726478</v>
      </c>
      <c r="CG147" s="629">
        <v>32.179751018726478</v>
      </c>
      <c r="CH147" s="629">
        <v>32.179751018726478</v>
      </c>
      <c r="CI147" s="629">
        <v>32.179751018726478</v>
      </c>
      <c r="CJ147" s="629">
        <v>32.179751018726478</v>
      </c>
      <c r="CK147" s="629">
        <v>32.179751018726478</v>
      </c>
      <c r="CL147" s="629">
        <v>32.179751018726478</v>
      </c>
      <c r="CM147" s="629">
        <v>32.179751018726478</v>
      </c>
      <c r="CN147" s="629">
        <v>32.179751018726478</v>
      </c>
      <c r="CO147" s="629">
        <v>32.179751018726478</v>
      </c>
      <c r="CP147" s="629">
        <v>32.179751018726478</v>
      </c>
      <c r="CQ147" s="629">
        <v>32.179751018726478</v>
      </c>
      <c r="CR147" s="629">
        <v>32.179751018726478</v>
      </c>
      <c r="CS147" s="629">
        <v>32.179751018726478</v>
      </c>
      <c r="CT147" s="629">
        <v>32.179751018726478</v>
      </c>
      <c r="CU147" s="629">
        <v>32.179751018726478</v>
      </c>
      <c r="CV147" s="629">
        <v>32.179751018726478</v>
      </c>
      <c r="CW147" s="629">
        <v>32.179751018726478</v>
      </c>
      <c r="CX147" s="629">
        <v>32.179751018726478</v>
      </c>
      <c r="CY147" s="630">
        <v>32.179751018726478</v>
      </c>
      <c r="CZ147" s="619">
        <v>0</v>
      </c>
      <c r="DA147" s="620">
        <v>0</v>
      </c>
      <c r="DB147" s="620">
        <v>0</v>
      </c>
      <c r="DC147" s="620">
        <v>0</v>
      </c>
      <c r="DD147" s="620">
        <v>0</v>
      </c>
      <c r="DE147" s="620">
        <v>0</v>
      </c>
      <c r="DF147" s="620">
        <v>0</v>
      </c>
      <c r="DG147" s="620">
        <v>0</v>
      </c>
      <c r="DH147" s="620">
        <v>0</v>
      </c>
      <c r="DI147" s="620">
        <v>0</v>
      </c>
      <c r="DJ147" s="620">
        <v>0</v>
      </c>
      <c r="DK147" s="620">
        <v>0</v>
      </c>
      <c r="DL147" s="620">
        <v>0</v>
      </c>
      <c r="DM147" s="620">
        <v>0</v>
      </c>
      <c r="DN147" s="620">
        <v>0</v>
      </c>
      <c r="DO147" s="620">
        <v>0</v>
      </c>
      <c r="DP147" s="620">
        <v>0</v>
      </c>
      <c r="DQ147" s="620">
        <v>0</v>
      </c>
      <c r="DR147" s="620">
        <v>0</v>
      </c>
      <c r="DS147" s="620">
        <v>0</v>
      </c>
      <c r="DT147" s="620">
        <v>0</v>
      </c>
      <c r="DU147" s="620">
        <v>0</v>
      </c>
      <c r="DV147" s="620">
        <v>0</v>
      </c>
      <c r="DW147" s="621">
        <v>0</v>
      </c>
    </row>
    <row r="148" spans="2:127" x14ac:dyDescent="0.2">
      <c r="B148" s="651"/>
      <c r="C148" s="645"/>
      <c r="D148" s="646"/>
      <c r="E148" s="646"/>
      <c r="F148" s="646"/>
      <c r="G148" s="646"/>
      <c r="H148" s="646"/>
      <c r="I148" s="647"/>
      <c r="J148" s="647"/>
      <c r="K148" s="647"/>
      <c r="L148" s="647"/>
      <c r="M148" s="647"/>
      <c r="N148" s="647"/>
      <c r="O148" s="647"/>
      <c r="P148" s="647"/>
      <c r="Q148" s="647"/>
      <c r="R148" s="648"/>
      <c r="S148" s="647"/>
      <c r="T148" s="647"/>
      <c r="U148" s="652" t="s">
        <v>504</v>
      </c>
      <c r="V148" s="637" t="s">
        <v>124</v>
      </c>
      <c r="W148" s="643" t="s">
        <v>495</v>
      </c>
      <c r="X148" s="615">
        <v>0</v>
      </c>
      <c r="Y148" s="615">
        <v>0</v>
      </c>
      <c r="Z148" s="615">
        <v>0</v>
      </c>
      <c r="AA148" s="615">
        <v>0</v>
      </c>
      <c r="AB148" s="615">
        <v>0</v>
      </c>
      <c r="AC148" s="615">
        <v>0</v>
      </c>
      <c r="AD148" s="615">
        <v>0</v>
      </c>
      <c r="AE148" s="615">
        <v>0</v>
      </c>
      <c r="AF148" s="615">
        <v>0</v>
      </c>
      <c r="AG148" s="615">
        <v>0</v>
      </c>
      <c r="AH148" s="615">
        <v>0</v>
      </c>
      <c r="AI148" s="615">
        <v>0</v>
      </c>
      <c r="AJ148" s="615">
        <v>0</v>
      </c>
      <c r="AK148" s="615">
        <v>0</v>
      </c>
      <c r="AL148" s="615">
        <v>0</v>
      </c>
      <c r="AM148" s="615">
        <v>0</v>
      </c>
      <c r="AN148" s="615">
        <v>0</v>
      </c>
      <c r="AO148" s="615">
        <v>0</v>
      </c>
      <c r="AP148" s="615">
        <v>0</v>
      </c>
      <c r="AQ148" s="615">
        <v>0</v>
      </c>
      <c r="AR148" s="615">
        <v>0</v>
      </c>
      <c r="AS148" s="615">
        <v>0</v>
      </c>
      <c r="AT148" s="615">
        <v>0</v>
      </c>
      <c r="AU148" s="615">
        <v>0</v>
      </c>
      <c r="AV148" s="615">
        <v>0</v>
      </c>
      <c r="AW148" s="615">
        <v>0</v>
      </c>
      <c r="AX148" s="615">
        <v>0</v>
      </c>
      <c r="AY148" s="615">
        <v>0</v>
      </c>
      <c r="AZ148" s="615">
        <v>0</v>
      </c>
      <c r="BA148" s="615">
        <v>0</v>
      </c>
      <c r="BB148" s="615">
        <v>0</v>
      </c>
      <c r="BC148" s="615">
        <v>0</v>
      </c>
      <c r="BD148" s="615">
        <v>0</v>
      </c>
      <c r="BE148" s="615">
        <v>0</v>
      </c>
      <c r="BF148" s="615">
        <v>0</v>
      </c>
      <c r="BG148" s="615">
        <v>0</v>
      </c>
      <c r="BH148" s="615">
        <v>0</v>
      </c>
      <c r="BI148" s="615">
        <v>0</v>
      </c>
      <c r="BJ148" s="615">
        <v>0</v>
      </c>
      <c r="BK148" s="615">
        <v>0</v>
      </c>
      <c r="BL148" s="615">
        <v>0</v>
      </c>
      <c r="BM148" s="615">
        <v>0</v>
      </c>
      <c r="BN148" s="615">
        <v>0</v>
      </c>
      <c r="BO148" s="615">
        <v>0</v>
      </c>
      <c r="BP148" s="615">
        <v>0</v>
      </c>
      <c r="BQ148" s="615">
        <v>0</v>
      </c>
      <c r="BR148" s="615">
        <v>0</v>
      </c>
      <c r="BS148" s="615">
        <v>0</v>
      </c>
      <c r="BT148" s="615">
        <v>0</v>
      </c>
      <c r="BU148" s="615">
        <v>0</v>
      </c>
      <c r="BV148" s="615">
        <v>0</v>
      </c>
      <c r="BW148" s="615">
        <v>0</v>
      </c>
      <c r="BX148" s="615">
        <v>0</v>
      </c>
      <c r="BY148" s="615">
        <v>0</v>
      </c>
      <c r="BZ148" s="615">
        <v>0</v>
      </c>
      <c r="CA148" s="615">
        <v>0</v>
      </c>
      <c r="CB148" s="615">
        <v>0</v>
      </c>
      <c r="CC148" s="615">
        <v>0</v>
      </c>
      <c r="CD148" s="615">
        <v>0</v>
      </c>
      <c r="CE148" s="615">
        <v>0</v>
      </c>
      <c r="CF148" s="615">
        <v>0</v>
      </c>
      <c r="CG148" s="615">
        <v>0</v>
      </c>
      <c r="CH148" s="615">
        <v>0</v>
      </c>
      <c r="CI148" s="615">
        <v>0</v>
      </c>
      <c r="CJ148" s="615">
        <v>0</v>
      </c>
      <c r="CK148" s="615">
        <v>0</v>
      </c>
      <c r="CL148" s="615">
        <v>0</v>
      </c>
      <c r="CM148" s="615">
        <v>0</v>
      </c>
      <c r="CN148" s="615">
        <v>0</v>
      </c>
      <c r="CO148" s="615">
        <v>0</v>
      </c>
      <c r="CP148" s="615">
        <v>0</v>
      </c>
      <c r="CQ148" s="615">
        <v>0</v>
      </c>
      <c r="CR148" s="615">
        <v>0</v>
      </c>
      <c r="CS148" s="615">
        <v>0</v>
      </c>
      <c r="CT148" s="615">
        <v>0</v>
      </c>
      <c r="CU148" s="615">
        <v>0</v>
      </c>
      <c r="CV148" s="615">
        <v>0</v>
      </c>
      <c r="CW148" s="615">
        <v>0</v>
      </c>
      <c r="CX148" s="615">
        <v>0</v>
      </c>
      <c r="CY148" s="615">
        <v>0</v>
      </c>
      <c r="CZ148" s="619">
        <v>0</v>
      </c>
      <c r="DA148" s="620">
        <v>0</v>
      </c>
      <c r="DB148" s="620">
        <v>0</v>
      </c>
      <c r="DC148" s="620">
        <v>0</v>
      </c>
      <c r="DD148" s="620">
        <v>0</v>
      </c>
      <c r="DE148" s="620">
        <v>0</v>
      </c>
      <c r="DF148" s="620">
        <v>0</v>
      </c>
      <c r="DG148" s="620">
        <v>0</v>
      </c>
      <c r="DH148" s="620">
        <v>0</v>
      </c>
      <c r="DI148" s="620">
        <v>0</v>
      </c>
      <c r="DJ148" s="620">
        <v>0</v>
      </c>
      <c r="DK148" s="620">
        <v>0</v>
      </c>
      <c r="DL148" s="620">
        <v>0</v>
      </c>
      <c r="DM148" s="620">
        <v>0</v>
      </c>
      <c r="DN148" s="620">
        <v>0</v>
      </c>
      <c r="DO148" s="620">
        <v>0</v>
      </c>
      <c r="DP148" s="620">
        <v>0</v>
      </c>
      <c r="DQ148" s="620">
        <v>0</v>
      </c>
      <c r="DR148" s="620">
        <v>0</v>
      </c>
      <c r="DS148" s="620">
        <v>0</v>
      </c>
      <c r="DT148" s="620">
        <v>0</v>
      </c>
      <c r="DU148" s="620">
        <v>0</v>
      </c>
      <c r="DV148" s="620">
        <v>0</v>
      </c>
      <c r="DW148" s="621">
        <v>0</v>
      </c>
    </row>
    <row r="149" spans="2:127" ht="15.75" thickBot="1" x14ac:dyDescent="0.25">
      <c r="B149" s="653"/>
      <c r="C149" s="654"/>
      <c r="D149" s="655"/>
      <c r="E149" s="655"/>
      <c r="F149" s="655"/>
      <c r="G149" s="655"/>
      <c r="H149" s="655"/>
      <c r="I149" s="656"/>
      <c r="J149" s="656"/>
      <c r="K149" s="656"/>
      <c r="L149" s="656"/>
      <c r="M149" s="656"/>
      <c r="N149" s="656"/>
      <c r="O149" s="656"/>
      <c r="P149" s="656"/>
      <c r="Q149" s="656"/>
      <c r="R149" s="657"/>
      <c r="S149" s="656"/>
      <c r="T149" s="656"/>
      <c r="U149" s="658" t="s">
        <v>127</v>
      </c>
      <c r="V149" s="659" t="s">
        <v>505</v>
      </c>
      <c r="W149" s="660" t="s">
        <v>495</v>
      </c>
      <c r="X149" s="661">
        <f>SUM(X138:X148)</f>
        <v>2292.016016</v>
      </c>
      <c r="Y149" s="661">
        <f t="shared" ref="Y149:CJ149" si="35">SUM(Y138:Y148)</f>
        <v>3438.0240239999998</v>
      </c>
      <c r="Z149" s="661">
        <f t="shared" si="35"/>
        <v>6876.0480479999997</v>
      </c>
      <c r="AA149" s="661">
        <f t="shared" si="35"/>
        <v>8022.0560560000013</v>
      </c>
      <c r="AB149" s="661">
        <f t="shared" si="35"/>
        <v>10314.072072000001</v>
      </c>
      <c r="AC149" s="661">
        <f t="shared" si="35"/>
        <v>11460.08008</v>
      </c>
      <c r="AD149" s="661">
        <f t="shared" si="35"/>
        <v>14898.104103999998</v>
      </c>
      <c r="AE149" s="661">
        <f t="shared" si="35"/>
        <v>22920.160159999999</v>
      </c>
      <c r="AF149" s="661">
        <f t="shared" si="35"/>
        <v>22920.160159999999</v>
      </c>
      <c r="AG149" s="661">
        <f t="shared" si="35"/>
        <v>11460.08008</v>
      </c>
      <c r="AH149" s="661">
        <f t="shared" si="35"/>
        <v>2614.6488980601007</v>
      </c>
      <c r="AI149" s="661">
        <f t="shared" si="35"/>
        <v>2603.3768161285739</v>
      </c>
      <c r="AJ149" s="661">
        <f t="shared" si="35"/>
        <v>2592.104734197047</v>
      </c>
      <c r="AK149" s="661">
        <f t="shared" si="35"/>
        <v>2580.8326522655202</v>
      </c>
      <c r="AL149" s="661">
        <f t="shared" si="35"/>
        <v>2569.5605703339934</v>
      </c>
      <c r="AM149" s="661">
        <f t="shared" si="35"/>
        <v>2558.288488402467</v>
      </c>
      <c r="AN149" s="661">
        <f t="shared" si="35"/>
        <v>2547.0164064709402</v>
      </c>
      <c r="AO149" s="661">
        <f t="shared" si="35"/>
        <v>2535.7443245394134</v>
      </c>
      <c r="AP149" s="661">
        <f t="shared" si="35"/>
        <v>2524.4722426078865</v>
      </c>
      <c r="AQ149" s="661">
        <f t="shared" si="35"/>
        <v>2513.2001606763602</v>
      </c>
      <c r="AR149" s="661">
        <f t="shared" si="35"/>
        <v>2934.8622020163157</v>
      </c>
      <c r="AS149" s="661">
        <f t="shared" si="35"/>
        <v>3140.0571817205305</v>
      </c>
      <c r="AT149" s="661">
        <f t="shared" si="35"/>
        <v>3778.1862846962276</v>
      </c>
      <c r="AU149" s="661">
        <f t="shared" si="35"/>
        <v>3983.3812644004424</v>
      </c>
      <c r="AV149" s="661">
        <f t="shared" si="35"/>
        <v>4405.043305740397</v>
      </c>
      <c r="AW149" s="661">
        <f t="shared" si="35"/>
        <v>4621.5103673761387</v>
      </c>
      <c r="AX149" s="661">
        <f t="shared" si="35"/>
        <v>5270.9115522833627</v>
      </c>
      <c r="AY149" s="661">
        <f t="shared" si="35"/>
        <v>6786.1809837335522</v>
      </c>
      <c r="AZ149" s="661">
        <f t="shared" si="35"/>
        <v>6786.1809837335522</v>
      </c>
      <c r="BA149" s="661">
        <f t="shared" si="35"/>
        <v>4621.5103673761387</v>
      </c>
      <c r="BB149" s="661">
        <f t="shared" si="35"/>
        <v>2456.8397510187265</v>
      </c>
      <c r="BC149" s="661">
        <f t="shared" si="35"/>
        <v>2456.8397510187265</v>
      </c>
      <c r="BD149" s="661">
        <f t="shared" si="35"/>
        <v>2456.8397510187265</v>
      </c>
      <c r="BE149" s="661">
        <f t="shared" si="35"/>
        <v>2456.8397510187265</v>
      </c>
      <c r="BF149" s="661">
        <f t="shared" si="35"/>
        <v>2456.8397510187265</v>
      </c>
      <c r="BG149" s="661">
        <f t="shared" si="35"/>
        <v>2456.8397510187265</v>
      </c>
      <c r="BH149" s="661">
        <f t="shared" si="35"/>
        <v>2456.8397510187265</v>
      </c>
      <c r="BI149" s="661">
        <f t="shared" si="35"/>
        <v>2456.8397510187265</v>
      </c>
      <c r="BJ149" s="661">
        <f t="shared" si="35"/>
        <v>2456.8397510187265</v>
      </c>
      <c r="BK149" s="661">
        <f t="shared" si="35"/>
        <v>2456.8397510187265</v>
      </c>
      <c r="BL149" s="661">
        <f t="shared" si="35"/>
        <v>2889.7738742902088</v>
      </c>
      <c r="BM149" s="661">
        <f t="shared" si="35"/>
        <v>3106.2409359259505</v>
      </c>
      <c r="BN149" s="661">
        <f t="shared" si="35"/>
        <v>3755.6421208331744</v>
      </c>
      <c r="BO149" s="661">
        <f t="shared" si="35"/>
        <v>3972.1091824689161</v>
      </c>
      <c r="BP149" s="661">
        <f t="shared" si="35"/>
        <v>4405.043305740397</v>
      </c>
      <c r="BQ149" s="661">
        <f t="shared" si="35"/>
        <v>4621.5103673761387</v>
      </c>
      <c r="BR149" s="661">
        <f t="shared" si="35"/>
        <v>5270.9115522833627</v>
      </c>
      <c r="BS149" s="661">
        <f t="shared" si="35"/>
        <v>6786.1809837335522</v>
      </c>
      <c r="BT149" s="661">
        <f t="shared" si="35"/>
        <v>6786.1809837335522</v>
      </c>
      <c r="BU149" s="661">
        <f t="shared" si="35"/>
        <v>4621.5103673761387</v>
      </c>
      <c r="BV149" s="661">
        <f t="shared" si="35"/>
        <v>2456.8397510187265</v>
      </c>
      <c r="BW149" s="661">
        <f t="shared" si="35"/>
        <v>2456.8397510187265</v>
      </c>
      <c r="BX149" s="661">
        <f t="shared" si="35"/>
        <v>2456.8397510187265</v>
      </c>
      <c r="BY149" s="661">
        <f t="shared" si="35"/>
        <v>2456.8397510187265</v>
      </c>
      <c r="BZ149" s="661">
        <f t="shared" si="35"/>
        <v>2456.8397510187265</v>
      </c>
      <c r="CA149" s="661">
        <f t="shared" si="35"/>
        <v>2456.8397510187265</v>
      </c>
      <c r="CB149" s="661">
        <f t="shared" si="35"/>
        <v>2456.8397510187265</v>
      </c>
      <c r="CC149" s="661">
        <f t="shared" si="35"/>
        <v>2456.8397510187265</v>
      </c>
      <c r="CD149" s="661">
        <f t="shared" si="35"/>
        <v>2456.8397510187265</v>
      </c>
      <c r="CE149" s="661">
        <f t="shared" si="35"/>
        <v>2456.8397510187265</v>
      </c>
      <c r="CF149" s="661">
        <f t="shared" si="35"/>
        <v>3289.1113439435048</v>
      </c>
      <c r="CG149" s="661">
        <f t="shared" si="35"/>
        <v>3705.2471404058938</v>
      </c>
      <c r="CH149" s="661">
        <f t="shared" si="35"/>
        <v>4953.6545297930606</v>
      </c>
      <c r="CI149" s="661">
        <f t="shared" si="35"/>
        <v>5369.7903262554501</v>
      </c>
      <c r="CJ149" s="661">
        <f t="shared" si="35"/>
        <v>6202.0619191802289</v>
      </c>
      <c r="CK149" s="661">
        <f t="shared" ref="CK149:DW149" si="36">SUM(CK138:CK148)</f>
        <v>6618.1977156426192</v>
      </c>
      <c r="CL149" s="661">
        <f t="shared" si="36"/>
        <v>7866.6051050297856</v>
      </c>
      <c r="CM149" s="661">
        <f t="shared" si="36"/>
        <v>10779.555680266512</v>
      </c>
      <c r="CN149" s="661">
        <f t="shared" si="36"/>
        <v>10779.555680266512</v>
      </c>
      <c r="CO149" s="661">
        <f t="shared" si="36"/>
        <v>6618.1977156426192</v>
      </c>
      <c r="CP149" s="661">
        <f t="shared" si="36"/>
        <v>2456.8397510187265</v>
      </c>
      <c r="CQ149" s="661">
        <f t="shared" si="36"/>
        <v>2456.8397510187265</v>
      </c>
      <c r="CR149" s="661">
        <f t="shared" si="36"/>
        <v>2456.8397510187265</v>
      </c>
      <c r="CS149" s="661">
        <f t="shared" si="36"/>
        <v>2456.8397510187265</v>
      </c>
      <c r="CT149" s="661">
        <f t="shared" si="36"/>
        <v>2456.8397510187265</v>
      </c>
      <c r="CU149" s="661">
        <f t="shared" si="36"/>
        <v>2456.8397510187265</v>
      </c>
      <c r="CV149" s="661">
        <f t="shared" si="36"/>
        <v>2456.8397510187265</v>
      </c>
      <c r="CW149" s="661">
        <f t="shared" si="36"/>
        <v>2456.8397510187265</v>
      </c>
      <c r="CX149" s="661">
        <f t="shared" si="36"/>
        <v>2456.8397510187265</v>
      </c>
      <c r="CY149" s="662">
        <f t="shared" si="36"/>
        <v>2456.8397510187265</v>
      </c>
      <c r="CZ149" s="663">
        <f t="shared" si="36"/>
        <v>0</v>
      </c>
      <c r="DA149" s="664">
        <f t="shared" si="36"/>
        <v>0</v>
      </c>
      <c r="DB149" s="664">
        <f t="shared" si="36"/>
        <v>0</v>
      </c>
      <c r="DC149" s="664">
        <f t="shared" si="36"/>
        <v>0</v>
      </c>
      <c r="DD149" s="664">
        <f t="shared" si="36"/>
        <v>0</v>
      </c>
      <c r="DE149" s="664">
        <f t="shared" si="36"/>
        <v>0</v>
      </c>
      <c r="DF149" s="664">
        <f t="shared" si="36"/>
        <v>0</v>
      </c>
      <c r="DG149" s="664">
        <f t="shared" si="36"/>
        <v>0</v>
      </c>
      <c r="DH149" s="664">
        <f t="shared" si="36"/>
        <v>0</v>
      </c>
      <c r="DI149" s="664">
        <f t="shared" si="36"/>
        <v>0</v>
      </c>
      <c r="DJ149" s="664">
        <f t="shared" si="36"/>
        <v>0</v>
      </c>
      <c r="DK149" s="664">
        <f t="shared" si="36"/>
        <v>0</v>
      </c>
      <c r="DL149" s="664">
        <f t="shared" si="36"/>
        <v>0</v>
      </c>
      <c r="DM149" s="664">
        <f t="shared" si="36"/>
        <v>0</v>
      </c>
      <c r="DN149" s="664">
        <f t="shared" si="36"/>
        <v>0</v>
      </c>
      <c r="DO149" s="664">
        <f t="shared" si="36"/>
        <v>0</v>
      </c>
      <c r="DP149" s="664">
        <f t="shared" si="36"/>
        <v>0</v>
      </c>
      <c r="DQ149" s="664">
        <f t="shared" si="36"/>
        <v>0</v>
      </c>
      <c r="DR149" s="664">
        <f t="shared" si="36"/>
        <v>0</v>
      </c>
      <c r="DS149" s="664">
        <f t="shared" si="36"/>
        <v>0</v>
      </c>
      <c r="DT149" s="664">
        <f t="shared" si="36"/>
        <v>0</v>
      </c>
      <c r="DU149" s="664">
        <f t="shared" si="36"/>
        <v>0</v>
      </c>
      <c r="DV149" s="664">
        <f t="shared" si="36"/>
        <v>0</v>
      </c>
      <c r="DW149" s="665">
        <f t="shared" si="36"/>
        <v>0</v>
      </c>
    </row>
    <row r="150" spans="2:127" ht="25.5" x14ac:dyDescent="0.2">
      <c r="B150" s="601" t="s">
        <v>490</v>
      </c>
      <c r="C150" s="602" t="s">
        <v>792</v>
      </c>
      <c r="D150" s="603" t="s">
        <v>793</v>
      </c>
      <c r="E150" s="604" t="s">
        <v>539</v>
      </c>
      <c r="F150" s="605" t="s">
        <v>775</v>
      </c>
      <c r="G150" s="606" t="s">
        <v>546</v>
      </c>
      <c r="H150" s="607" t="s">
        <v>492</v>
      </c>
      <c r="I150" s="608">
        <f>MAX(X150:AV150)</f>
        <v>13</v>
      </c>
      <c r="J150" s="608">
        <f>SUMPRODUCT($X$2:$CY$2,$X150:$CY150)*365</f>
        <v>94531.460922967701</v>
      </c>
      <c r="K150" s="608">
        <f>SUMPRODUCT($X$2:$CY$2,$X151:$CY151)+SUMPRODUCT($X$2:$CY$2,$X152:$CY152)+SUMPRODUCT($X$2:$CY$2,$X153:$CY153)</f>
        <v>117221.44872442835</v>
      </c>
      <c r="L150" s="608">
        <f>SUMPRODUCT($X$2:$CY$2,$X154:$CY154) +SUMPRODUCT($X$2:$CY$2,$X155:$CY155)</f>
        <v>29263.912107428292</v>
      </c>
      <c r="M150" s="608">
        <f>SUMPRODUCT($X$2:$CY$2,$X156:$CY156)</f>
        <v>0</v>
      </c>
      <c r="N150" s="608">
        <f>SUMPRODUCT($X$2:$CY$2,$X159:$CY159) +SUMPRODUCT($X$2:$CY$2,$X160:$CY160)</f>
        <v>920.90198889358635</v>
      </c>
      <c r="O150" s="608">
        <f>SUMPRODUCT($X$2:$CY$2,$X157:$CY157) +SUMPRODUCT($X$2:$CY$2,$X158:$CY158) +SUMPRODUCT($X$2:$CY$2,$X161:$CY161)</f>
        <v>127.0853075613158</v>
      </c>
      <c r="P150" s="608">
        <f>SUM(K150:O150)</f>
        <v>147533.34812831154</v>
      </c>
      <c r="Q150" s="608">
        <f>(SUM(K150:M150)*100000)/(J150*1000)</f>
        <v>154.95937479610666</v>
      </c>
      <c r="R150" s="609">
        <f>(P150*100000)/(J150*1000)</f>
        <v>156.06798698322697</v>
      </c>
      <c r="S150" s="610">
        <v>1</v>
      </c>
      <c r="T150" s="611">
        <v>3</v>
      </c>
      <c r="U150" s="612" t="s">
        <v>493</v>
      </c>
      <c r="V150" s="613" t="s">
        <v>124</v>
      </c>
      <c r="W150" s="614" t="s">
        <v>75</v>
      </c>
      <c r="X150" s="615">
        <v>0</v>
      </c>
      <c r="Y150" s="615">
        <v>0</v>
      </c>
      <c r="Z150" s="615">
        <v>0</v>
      </c>
      <c r="AA150" s="615">
        <v>0</v>
      </c>
      <c r="AB150" s="615">
        <v>0</v>
      </c>
      <c r="AC150" s="615">
        <v>0</v>
      </c>
      <c r="AD150" s="615">
        <v>0</v>
      </c>
      <c r="AE150" s="615">
        <v>0</v>
      </c>
      <c r="AF150" s="615">
        <v>0</v>
      </c>
      <c r="AG150" s="615">
        <v>0</v>
      </c>
      <c r="AH150" s="615">
        <v>13</v>
      </c>
      <c r="AI150" s="615">
        <v>13</v>
      </c>
      <c r="AJ150" s="615">
        <v>13</v>
      </c>
      <c r="AK150" s="615">
        <v>13</v>
      </c>
      <c r="AL150" s="615">
        <v>13</v>
      </c>
      <c r="AM150" s="615">
        <v>13</v>
      </c>
      <c r="AN150" s="615">
        <v>13</v>
      </c>
      <c r="AO150" s="615">
        <v>13</v>
      </c>
      <c r="AP150" s="615">
        <v>13</v>
      </c>
      <c r="AQ150" s="615">
        <v>13</v>
      </c>
      <c r="AR150" s="615">
        <v>13</v>
      </c>
      <c r="AS150" s="615">
        <v>13</v>
      </c>
      <c r="AT150" s="615">
        <v>13</v>
      </c>
      <c r="AU150" s="615">
        <v>13</v>
      </c>
      <c r="AV150" s="615">
        <v>13</v>
      </c>
      <c r="AW150" s="615">
        <v>13</v>
      </c>
      <c r="AX150" s="615">
        <v>13</v>
      </c>
      <c r="AY150" s="615">
        <v>13</v>
      </c>
      <c r="AZ150" s="615">
        <v>13</v>
      </c>
      <c r="BA150" s="615">
        <v>13</v>
      </c>
      <c r="BB150" s="615">
        <v>13</v>
      </c>
      <c r="BC150" s="615">
        <v>13</v>
      </c>
      <c r="BD150" s="615">
        <v>13</v>
      </c>
      <c r="BE150" s="615">
        <v>13</v>
      </c>
      <c r="BF150" s="615">
        <v>13</v>
      </c>
      <c r="BG150" s="615">
        <v>13</v>
      </c>
      <c r="BH150" s="615">
        <v>13</v>
      </c>
      <c r="BI150" s="615">
        <v>13</v>
      </c>
      <c r="BJ150" s="615">
        <v>13</v>
      </c>
      <c r="BK150" s="615">
        <v>13</v>
      </c>
      <c r="BL150" s="615">
        <v>13</v>
      </c>
      <c r="BM150" s="615">
        <v>13</v>
      </c>
      <c r="BN150" s="615">
        <v>13</v>
      </c>
      <c r="BO150" s="615">
        <v>13</v>
      </c>
      <c r="BP150" s="615">
        <v>13</v>
      </c>
      <c r="BQ150" s="615">
        <v>13</v>
      </c>
      <c r="BR150" s="615">
        <v>13</v>
      </c>
      <c r="BS150" s="615">
        <v>13</v>
      </c>
      <c r="BT150" s="615">
        <v>13</v>
      </c>
      <c r="BU150" s="615">
        <v>13</v>
      </c>
      <c r="BV150" s="615">
        <v>13</v>
      </c>
      <c r="BW150" s="615">
        <v>13</v>
      </c>
      <c r="BX150" s="615">
        <v>13</v>
      </c>
      <c r="BY150" s="615">
        <v>13</v>
      </c>
      <c r="BZ150" s="615">
        <v>13</v>
      </c>
      <c r="CA150" s="615">
        <v>13</v>
      </c>
      <c r="CB150" s="615">
        <v>13</v>
      </c>
      <c r="CC150" s="615">
        <v>13</v>
      </c>
      <c r="CD150" s="615">
        <v>13</v>
      </c>
      <c r="CE150" s="629">
        <v>13</v>
      </c>
      <c r="CF150" s="629">
        <v>13</v>
      </c>
      <c r="CG150" s="629">
        <v>13</v>
      </c>
      <c r="CH150" s="629">
        <v>13</v>
      </c>
      <c r="CI150" s="629">
        <v>13</v>
      </c>
      <c r="CJ150" s="629">
        <v>13</v>
      </c>
      <c r="CK150" s="629">
        <v>13</v>
      </c>
      <c r="CL150" s="629">
        <v>13</v>
      </c>
      <c r="CM150" s="629">
        <v>13</v>
      </c>
      <c r="CN150" s="629">
        <v>13</v>
      </c>
      <c r="CO150" s="629">
        <v>13</v>
      </c>
      <c r="CP150" s="629">
        <v>13</v>
      </c>
      <c r="CQ150" s="629">
        <v>13</v>
      </c>
      <c r="CR150" s="629">
        <v>13</v>
      </c>
      <c r="CS150" s="629">
        <v>13</v>
      </c>
      <c r="CT150" s="629">
        <v>13</v>
      </c>
      <c r="CU150" s="629">
        <v>13</v>
      </c>
      <c r="CV150" s="629">
        <v>13</v>
      </c>
      <c r="CW150" s="629">
        <v>13</v>
      </c>
      <c r="CX150" s="629">
        <v>13</v>
      </c>
      <c r="CY150" s="630">
        <v>13</v>
      </c>
      <c r="CZ150" s="619">
        <v>0</v>
      </c>
      <c r="DA150" s="620">
        <v>0</v>
      </c>
      <c r="DB150" s="620">
        <v>0</v>
      </c>
      <c r="DC150" s="620">
        <v>0</v>
      </c>
      <c r="DD150" s="620">
        <v>0</v>
      </c>
      <c r="DE150" s="620">
        <v>0</v>
      </c>
      <c r="DF150" s="620">
        <v>0</v>
      </c>
      <c r="DG150" s="620">
        <v>0</v>
      </c>
      <c r="DH150" s="620">
        <v>0</v>
      </c>
      <c r="DI150" s="620">
        <v>0</v>
      </c>
      <c r="DJ150" s="620">
        <v>0</v>
      </c>
      <c r="DK150" s="620">
        <v>0</v>
      </c>
      <c r="DL150" s="620">
        <v>0</v>
      </c>
      <c r="DM150" s="620">
        <v>0</v>
      </c>
      <c r="DN150" s="620">
        <v>0</v>
      </c>
      <c r="DO150" s="620">
        <v>0</v>
      </c>
      <c r="DP150" s="620">
        <v>0</v>
      </c>
      <c r="DQ150" s="620">
        <v>0</v>
      </c>
      <c r="DR150" s="620">
        <v>0</v>
      </c>
      <c r="DS150" s="620">
        <v>0</v>
      </c>
      <c r="DT150" s="620">
        <v>0</v>
      </c>
      <c r="DU150" s="620">
        <v>0</v>
      </c>
      <c r="DV150" s="620">
        <v>0</v>
      </c>
      <c r="DW150" s="621">
        <v>0</v>
      </c>
    </row>
    <row r="151" spans="2:127" x14ac:dyDescent="0.2">
      <c r="B151" s="622"/>
      <c r="C151" s="623"/>
      <c r="D151" s="624"/>
      <c r="E151" s="625"/>
      <c r="F151" s="625"/>
      <c r="G151" s="624"/>
      <c r="H151" s="625"/>
      <c r="I151" s="626"/>
      <c r="J151" s="626"/>
      <c r="K151" s="626"/>
      <c r="L151" s="626"/>
      <c r="M151" s="626"/>
      <c r="N151" s="626"/>
      <c r="O151" s="626"/>
      <c r="P151" s="626"/>
      <c r="Q151" s="626"/>
      <c r="R151" s="627"/>
      <c r="S151" s="626"/>
      <c r="T151" s="626"/>
      <c r="U151" s="628" t="s">
        <v>494</v>
      </c>
      <c r="V151" s="613" t="s">
        <v>124</v>
      </c>
      <c r="W151" s="614" t="s">
        <v>495</v>
      </c>
      <c r="X151" s="615">
        <v>2126.9</v>
      </c>
      <c r="Y151" s="615">
        <v>3190.35</v>
      </c>
      <c r="Z151" s="615">
        <v>6380.7</v>
      </c>
      <c r="AA151" s="615">
        <v>7444.1500000000005</v>
      </c>
      <c r="AB151" s="615">
        <v>9571.0499999999993</v>
      </c>
      <c r="AC151" s="615">
        <v>10634.5</v>
      </c>
      <c r="AD151" s="615">
        <v>13824.85</v>
      </c>
      <c r="AE151" s="615">
        <v>21269</v>
      </c>
      <c r="AF151" s="615">
        <v>21269</v>
      </c>
      <c r="AG151" s="615">
        <v>10634.5</v>
      </c>
      <c r="AH151" s="615">
        <v>0</v>
      </c>
      <c r="AI151" s="615">
        <v>0</v>
      </c>
      <c r="AJ151" s="615">
        <v>0</v>
      </c>
      <c r="AK151" s="615">
        <v>0</v>
      </c>
      <c r="AL151" s="615">
        <v>0</v>
      </c>
      <c r="AM151" s="615">
        <v>0</v>
      </c>
      <c r="AN151" s="615">
        <v>0</v>
      </c>
      <c r="AO151" s="615">
        <v>0</v>
      </c>
      <c r="AP151" s="615">
        <v>0</v>
      </c>
      <c r="AQ151" s="615">
        <v>0</v>
      </c>
      <c r="AR151" s="615">
        <v>595.86</v>
      </c>
      <c r="AS151" s="615">
        <v>893.79</v>
      </c>
      <c r="AT151" s="615">
        <v>1787.58</v>
      </c>
      <c r="AU151" s="615">
        <v>2085.5100000000002</v>
      </c>
      <c r="AV151" s="615">
        <v>2681.37</v>
      </c>
      <c r="AW151" s="615">
        <v>2979.3</v>
      </c>
      <c r="AX151" s="615">
        <v>3873.09</v>
      </c>
      <c r="AY151" s="615">
        <v>5958.6</v>
      </c>
      <c r="AZ151" s="615">
        <v>5958.6</v>
      </c>
      <c r="BA151" s="615">
        <v>2979.3</v>
      </c>
      <c r="BB151" s="615">
        <v>0</v>
      </c>
      <c r="BC151" s="615">
        <v>0</v>
      </c>
      <c r="BD151" s="615">
        <v>0</v>
      </c>
      <c r="BE151" s="615">
        <v>0</v>
      </c>
      <c r="BF151" s="615">
        <v>0</v>
      </c>
      <c r="BG151" s="615">
        <v>0</v>
      </c>
      <c r="BH151" s="615">
        <v>0</v>
      </c>
      <c r="BI151" s="615">
        <v>0</v>
      </c>
      <c r="BJ151" s="615">
        <v>0</v>
      </c>
      <c r="BK151" s="615">
        <v>0</v>
      </c>
      <c r="BL151" s="615">
        <v>595.86</v>
      </c>
      <c r="BM151" s="615">
        <v>893.79</v>
      </c>
      <c r="BN151" s="615">
        <v>1787.58</v>
      </c>
      <c r="BO151" s="615">
        <v>2085.5100000000002</v>
      </c>
      <c r="BP151" s="615">
        <v>2681.37</v>
      </c>
      <c r="BQ151" s="615">
        <v>2979.3</v>
      </c>
      <c r="BR151" s="615">
        <v>3873.09</v>
      </c>
      <c r="BS151" s="615">
        <v>5958.6</v>
      </c>
      <c r="BT151" s="615">
        <v>5958.6</v>
      </c>
      <c r="BU151" s="615">
        <v>2979.3</v>
      </c>
      <c r="BV151" s="615">
        <v>0</v>
      </c>
      <c r="BW151" s="615">
        <v>0</v>
      </c>
      <c r="BX151" s="615">
        <v>0</v>
      </c>
      <c r="BY151" s="615">
        <v>0</v>
      </c>
      <c r="BZ151" s="615">
        <v>0</v>
      </c>
      <c r="CA151" s="615">
        <v>0</v>
      </c>
      <c r="CB151" s="615">
        <v>0</v>
      </c>
      <c r="CC151" s="615">
        <v>0</v>
      </c>
      <c r="CD151" s="615">
        <v>0</v>
      </c>
      <c r="CE151" s="629">
        <v>0</v>
      </c>
      <c r="CF151" s="629">
        <v>1801.06</v>
      </c>
      <c r="CG151" s="629">
        <v>2701.59</v>
      </c>
      <c r="CH151" s="629">
        <v>5403.18</v>
      </c>
      <c r="CI151" s="629">
        <v>6303.71</v>
      </c>
      <c r="CJ151" s="629">
        <v>8104.77</v>
      </c>
      <c r="CK151" s="629">
        <v>9005.2999999999993</v>
      </c>
      <c r="CL151" s="629">
        <v>11706.89</v>
      </c>
      <c r="CM151" s="629">
        <v>18010.599999999999</v>
      </c>
      <c r="CN151" s="629">
        <v>18010.599999999999</v>
      </c>
      <c r="CO151" s="629">
        <v>9005.2999999999993</v>
      </c>
      <c r="CP151" s="629">
        <v>0</v>
      </c>
      <c r="CQ151" s="629">
        <v>0</v>
      </c>
      <c r="CR151" s="629">
        <v>0</v>
      </c>
      <c r="CS151" s="629">
        <v>0</v>
      </c>
      <c r="CT151" s="629">
        <v>0</v>
      </c>
      <c r="CU151" s="629">
        <v>0</v>
      </c>
      <c r="CV151" s="629">
        <v>0</v>
      </c>
      <c r="CW151" s="629">
        <v>0</v>
      </c>
      <c r="CX151" s="629">
        <v>0</v>
      </c>
      <c r="CY151" s="630">
        <v>0</v>
      </c>
      <c r="CZ151" s="619">
        <v>0</v>
      </c>
      <c r="DA151" s="620">
        <v>0</v>
      </c>
      <c r="DB151" s="620">
        <v>0</v>
      </c>
      <c r="DC151" s="620">
        <v>0</v>
      </c>
      <c r="DD151" s="620">
        <v>0</v>
      </c>
      <c r="DE151" s="620">
        <v>0</v>
      </c>
      <c r="DF151" s="620">
        <v>0</v>
      </c>
      <c r="DG151" s="620">
        <v>0</v>
      </c>
      <c r="DH151" s="620">
        <v>0</v>
      </c>
      <c r="DI151" s="620">
        <v>0</v>
      </c>
      <c r="DJ151" s="620">
        <v>0</v>
      </c>
      <c r="DK151" s="620">
        <v>0</v>
      </c>
      <c r="DL151" s="620">
        <v>0</v>
      </c>
      <c r="DM151" s="620">
        <v>0</v>
      </c>
      <c r="DN151" s="620">
        <v>0</v>
      </c>
      <c r="DO151" s="620">
        <v>0</v>
      </c>
      <c r="DP151" s="620">
        <v>0</v>
      </c>
      <c r="DQ151" s="620">
        <v>0</v>
      </c>
      <c r="DR151" s="620">
        <v>0</v>
      </c>
      <c r="DS151" s="620">
        <v>0</v>
      </c>
      <c r="DT151" s="620">
        <v>0</v>
      </c>
      <c r="DU151" s="620">
        <v>0</v>
      </c>
      <c r="DV151" s="620">
        <v>0</v>
      </c>
      <c r="DW151" s="621">
        <v>0</v>
      </c>
    </row>
    <row r="152" spans="2:127" x14ac:dyDescent="0.2">
      <c r="B152" s="631"/>
      <c r="C152" s="632"/>
      <c r="D152" s="633"/>
      <c r="E152" s="633"/>
      <c r="F152" s="633"/>
      <c r="G152" s="633"/>
      <c r="H152" s="633"/>
      <c r="I152" s="634"/>
      <c r="J152" s="634"/>
      <c r="K152" s="634"/>
      <c r="L152" s="634"/>
      <c r="M152" s="634"/>
      <c r="N152" s="634"/>
      <c r="O152" s="634"/>
      <c r="P152" s="634"/>
      <c r="Q152" s="634"/>
      <c r="R152" s="635"/>
      <c r="S152" s="634"/>
      <c r="T152" s="634"/>
      <c r="U152" s="628" t="s">
        <v>496</v>
      </c>
      <c r="V152" s="613" t="s">
        <v>124</v>
      </c>
      <c r="W152" s="614" t="s">
        <v>495</v>
      </c>
      <c r="X152" s="615">
        <v>0</v>
      </c>
      <c r="Y152" s="615">
        <v>0</v>
      </c>
      <c r="Z152" s="615">
        <v>0</v>
      </c>
      <c r="AA152" s="615">
        <v>0</v>
      </c>
      <c r="AB152" s="615">
        <v>0</v>
      </c>
      <c r="AC152" s="615">
        <v>0</v>
      </c>
      <c r="AD152" s="615">
        <v>0</v>
      </c>
      <c r="AE152" s="615">
        <v>0</v>
      </c>
      <c r="AF152" s="615">
        <v>0</v>
      </c>
      <c r="AG152" s="615">
        <v>0</v>
      </c>
      <c r="AH152" s="615">
        <v>0</v>
      </c>
      <c r="AI152" s="615">
        <v>0</v>
      </c>
      <c r="AJ152" s="615">
        <v>0</v>
      </c>
      <c r="AK152" s="615">
        <v>0</v>
      </c>
      <c r="AL152" s="615">
        <v>0</v>
      </c>
      <c r="AM152" s="615">
        <v>0</v>
      </c>
      <c r="AN152" s="615">
        <v>0</v>
      </c>
      <c r="AO152" s="615">
        <v>0</v>
      </c>
      <c r="AP152" s="615">
        <v>0</v>
      </c>
      <c r="AQ152" s="615">
        <v>0</v>
      </c>
      <c r="AR152" s="615">
        <v>0</v>
      </c>
      <c r="AS152" s="615">
        <v>0</v>
      </c>
      <c r="AT152" s="615">
        <v>0</v>
      </c>
      <c r="AU152" s="615">
        <v>0</v>
      </c>
      <c r="AV152" s="615">
        <v>0</v>
      </c>
      <c r="AW152" s="615">
        <v>0</v>
      </c>
      <c r="AX152" s="615">
        <v>0</v>
      </c>
      <c r="AY152" s="615">
        <v>0</v>
      </c>
      <c r="AZ152" s="615">
        <v>0</v>
      </c>
      <c r="BA152" s="615">
        <v>0</v>
      </c>
      <c r="BB152" s="615">
        <v>0</v>
      </c>
      <c r="BC152" s="615">
        <v>0</v>
      </c>
      <c r="BD152" s="615">
        <v>0</v>
      </c>
      <c r="BE152" s="615">
        <v>0</v>
      </c>
      <c r="BF152" s="615">
        <v>0</v>
      </c>
      <c r="BG152" s="615">
        <v>0</v>
      </c>
      <c r="BH152" s="615">
        <v>0</v>
      </c>
      <c r="BI152" s="615">
        <v>0</v>
      </c>
      <c r="BJ152" s="615">
        <v>0</v>
      </c>
      <c r="BK152" s="615">
        <v>0</v>
      </c>
      <c r="BL152" s="615">
        <v>0</v>
      </c>
      <c r="BM152" s="615">
        <v>0</v>
      </c>
      <c r="BN152" s="615">
        <v>0</v>
      </c>
      <c r="BO152" s="615">
        <v>0</v>
      </c>
      <c r="BP152" s="615">
        <v>0</v>
      </c>
      <c r="BQ152" s="615">
        <v>0</v>
      </c>
      <c r="BR152" s="615">
        <v>0</v>
      </c>
      <c r="BS152" s="615">
        <v>0</v>
      </c>
      <c r="BT152" s="615">
        <v>0</v>
      </c>
      <c r="BU152" s="615">
        <v>0</v>
      </c>
      <c r="BV152" s="615">
        <v>0</v>
      </c>
      <c r="BW152" s="615">
        <v>0</v>
      </c>
      <c r="BX152" s="615">
        <v>0</v>
      </c>
      <c r="BY152" s="615">
        <v>0</v>
      </c>
      <c r="BZ152" s="615">
        <v>0</v>
      </c>
      <c r="CA152" s="615">
        <v>0</v>
      </c>
      <c r="CB152" s="615">
        <v>0</v>
      </c>
      <c r="CC152" s="615">
        <v>0</v>
      </c>
      <c r="CD152" s="615">
        <v>0</v>
      </c>
      <c r="CE152" s="629">
        <v>0</v>
      </c>
      <c r="CF152" s="629">
        <v>0</v>
      </c>
      <c r="CG152" s="629">
        <v>0</v>
      </c>
      <c r="CH152" s="629">
        <v>0</v>
      </c>
      <c r="CI152" s="629">
        <v>0</v>
      </c>
      <c r="CJ152" s="629">
        <v>0</v>
      </c>
      <c r="CK152" s="629">
        <v>0</v>
      </c>
      <c r="CL152" s="629">
        <v>0</v>
      </c>
      <c r="CM152" s="629">
        <v>0</v>
      </c>
      <c r="CN152" s="629">
        <v>0</v>
      </c>
      <c r="CO152" s="629">
        <v>0</v>
      </c>
      <c r="CP152" s="629">
        <v>0</v>
      </c>
      <c r="CQ152" s="629">
        <v>0</v>
      </c>
      <c r="CR152" s="629">
        <v>0</v>
      </c>
      <c r="CS152" s="629">
        <v>0</v>
      </c>
      <c r="CT152" s="629">
        <v>0</v>
      </c>
      <c r="CU152" s="629">
        <v>0</v>
      </c>
      <c r="CV152" s="629">
        <v>0</v>
      </c>
      <c r="CW152" s="629">
        <v>0</v>
      </c>
      <c r="CX152" s="629">
        <v>0</v>
      </c>
      <c r="CY152" s="630">
        <v>0</v>
      </c>
      <c r="CZ152" s="619">
        <v>0</v>
      </c>
      <c r="DA152" s="620">
        <v>0</v>
      </c>
      <c r="DB152" s="620">
        <v>0</v>
      </c>
      <c r="DC152" s="620">
        <v>0</v>
      </c>
      <c r="DD152" s="620">
        <v>0</v>
      </c>
      <c r="DE152" s="620">
        <v>0</v>
      </c>
      <c r="DF152" s="620">
        <v>0</v>
      </c>
      <c r="DG152" s="620">
        <v>0</v>
      </c>
      <c r="DH152" s="620">
        <v>0</v>
      </c>
      <c r="DI152" s="620">
        <v>0</v>
      </c>
      <c r="DJ152" s="620">
        <v>0</v>
      </c>
      <c r="DK152" s="620">
        <v>0</v>
      </c>
      <c r="DL152" s="620">
        <v>0</v>
      </c>
      <c r="DM152" s="620">
        <v>0</v>
      </c>
      <c r="DN152" s="620">
        <v>0</v>
      </c>
      <c r="DO152" s="620">
        <v>0</v>
      </c>
      <c r="DP152" s="620">
        <v>0</v>
      </c>
      <c r="DQ152" s="620">
        <v>0</v>
      </c>
      <c r="DR152" s="620">
        <v>0</v>
      </c>
      <c r="DS152" s="620">
        <v>0</v>
      </c>
      <c r="DT152" s="620">
        <v>0</v>
      </c>
      <c r="DU152" s="620">
        <v>0</v>
      </c>
      <c r="DV152" s="620">
        <v>0</v>
      </c>
      <c r="DW152" s="621">
        <v>0</v>
      </c>
    </row>
    <row r="153" spans="2:127" x14ac:dyDescent="0.2">
      <c r="B153" s="631"/>
      <c r="C153" s="632"/>
      <c r="D153" s="633"/>
      <c r="E153" s="633"/>
      <c r="F153" s="633"/>
      <c r="G153" s="633"/>
      <c r="H153" s="633"/>
      <c r="I153" s="634"/>
      <c r="J153" s="634"/>
      <c r="K153" s="634"/>
      <c r="L153" s="634"/>
      <c r="M153" s="634"/>
      <c r="N153" s="634"/>
      <c r="O153" s="634"/>
      <c r="P153" s="634"/>
      <c r="Q153" s="634"/>
      <c r="R153" s="635"/>
      <c r="S153" s="634"/>
      <c r="T153" s="634"/>
      <c r="U153" s="636" t="s">
        <v>807</v>
      </c>
      <c r="V153" s="637" t="s">
        <v>124</v>
      </c>
      <c r="W153" s="614" t="s">
        <v>495</v>
      </c>
      <c r="X153" s="615">
        <v>0</v>
      </c>
      <c r="Y153" s="615">
        <v>0</v>
      </c>
      <c r="Z153" s="615">
        <v>0</v>
      </c>
      <c r="AA153" s="615">
        <v>0</v>
      </c>
      <c r="AB153" s="615">
        <v>0</v>
      </c>
      <c r="AC153" s="615">
        <v>0</v>
      </c>
      <c r="AD153" s="615">
        <v>0</v>
      </c>
      <c r="AE153" s="615">
        <v>0</v>
      </c>
      <c r="AF153" s="615">
        <v>0</v>
      </c>
      <c r="AG153" s="615">
        <v>0</v>
      </c>
      <c r="AH153" s="615">
        <v>0</v>
      </c>
      <c r="AI153" s="615">
        <v>0</v>
      </c>
      <c r="AJ153" s="615">
        <v>0</v>
      </c>
      <c r="AK153" s="615">
        <v>0</v>
      </c>
      <c r="AL153" s="615">
        <v>0</v>
      </c>
      <c r="AM153" s="615">
        <v>0</v>
      </c>
      <c r="AN153" s="615">
        <v>0</v>
      </c>
      <c r="AO153" s="615">
        <v>0</v>
      </c>
      <c r="AP153" s="615">
        <v>0</v>
      </c>
      <c r="AQ153" s="615">
        <v>0</v>
      </c>
      <c r="AR153" s="615">
        <v>0</v>
      </c>
      <c r="AS153" s="615">
        <v>0</v>
      </c>
      <c r="AT153" s="615">
        <v>0</v>
      </c>
      <c r="AU153" s="615">
        <v>0</v>
      </c>
      <c r="AV153" s="615">
        <v>0</v>
      </c>
      <c r="AW153" s="615">
        <v>0</v>
      </c>
      <c r="AX153" s="615">
        <v>0</v>
      </c>
      <c r="AY153" s="615">
        <v>0</v>
      </c>
      <c r="AZ153" s="615">
        <v>0</v>
      </c>
      <c r="BA153" s="615">
        <v>0</v>
      </c>
      <c r="BB153" s="615">
        <v>0</v>
      </c>
      <c r="BC153" s="615">
        <v>0</v>
      </c>
      <c r="BD153" s="615">
        <v>0</v>
      </c>
      <c r="BE153" s="615">
        <v>0</v>
      </c>
      <c r="BF153" s="615">
        <v>0</v>
      </c>
      <c r="BG153" s="615">
        <v>0</v>
      </c>
      <c r="BH153" s="615">
        <v>0</v>
      </c>
      <c r="BI153" s="615">
        <v>0</v>
      </c>
      <c r="BJ153" s="615">
        <v>0</v>
      </c>
      <c r="BK153" s="615">
        <v>0</v>
      </c>
      <c r="BL153" s="615">
        <v>0</v>
      </c>
      <c r="BM153" s="615">
        <v>0</v>
      </c>
      <c r="BN153" s="615">
        <v>0</v>
      </c>
      <c r="BO153" s="615">
        <v>0</v>
      </c>
      <c r="BP153" s="615">
        <v>0</v>
      </c>
      <c r="BQ153" s="615">
        <v>0</v>
      </c>
      <c r="BR153" s="615">
        <v>0</v>
      </c>
      <c r="BS153" s="615">
        <v>0</v>
      </c>
      <c r="BT153" s="615">
        <v>0</v>
      </c>
      <c r="BU153" s="615">
        <v>0</v>
      </c>
      <c r="BV153" s="615">
        <v>0</v>
      </c>
      <c r="BW153" s="615">
        <v>0</v>
      </c>
      <c r="BX153" s="615">
        <v>0</v>
      </c>
      <c r="BY153" s="615">
        <v>0</v>
      </c>
      <c r="BZ153" s="615">
        <v>0</v>
      </c>
      <c r="CA153" s="615">
        <v>0</v>
      </c>
      <c r="CB153" s="615">
        <v>0</v>
      </c>
      <c r="CC153" s="615">
        <v>0</v>
      </c>
      <c r="CD153" s="615">
        <v>0</v>
      </c>
      <c r="CE153" s="615">
        <v>0</v>
      </c>
      <c r="CF153" s="615">
        <v>0</v>
      </c>
      <c r="CG153" s="615">
        <v>0</v>
      </c>
      <c r="CH153" s="615">
        <v>0</v>
      </c>
      <c r="CI153" s="615">
        <v>0</v>
      </c>
      <c r="CJ153" s="615">
        <v>0</v>
      </c>
      <c r="CK153" s="615">
        <v>0</v>
      </c>
      <c r="CL153" s="615">
        <v>0</v>
      </c>
      <c r="CM153" s="615">
        <v>0</v>
      </c>
      <c r="CN153" s="615">
        <v>0</v>
      </c>
      <c r="CO153" s="615">
        <v>0</v>
      </c>
      <c r="CP153" s="615">
        <v>0</v>
      </c>
      <c r="CQ153" s="615">
        <v>0</v>
      </c>
      <c r="CR153" s="615">
        <v>0</v>
      </c>
      <c r="CS153" s="615">
        <v>0</v>
      </c>
      <c r="CT153" s="615">
        <v>0</v>
      </c>
      <c r="CU153" s="615">
        <v>0</v>
      </c>
      <c r="CV153" s="615">
        <v>0</v>
      </c>
      <c r="CW153" s="615">
        <v>0</v>
      </c>
      <c r="CX153" s="615">
        <v>0</v>
      </c>
      <c r="CY153" s="615">
        <v>0</v>
      </c>
      <c r="CZ153" s="619">
        <v>0</v>
      </c>
      <c r="DA153" s="620">
        <v>0</v>
      </c>
      <c r="DB153" s="620">
        <v>0</v>
      </c>
      <c r="DC153" s="620">
        <v>0</v>
      </c>
      <c r="DD153" s="620">
        <v>0</v>
      </c>
      <c r="DE153" s="620">
        <v>0</v>
      </c>
      <c r="DF153" s="620">
        <v>0</v>
      </c>
      <c r="DG153" s="620">
        <v>0</v>
      </c>
      <c r="DH153" s="620">
        <v>0</v>
      </c>
      <c r="DI153" s="620">
        <v>0</v>
      </c>
      <c r="DJ153" s="620">
        <v>0</v>
      </c>
      <c r="DK153" s="620">
        <v>0</v>
      </c>
      <c r="DL153" s="620">
        <v>0</v>
      </c>
      <c r="DM153" s="620">
        <v>0</v>
      </c>
      <c r="DN153" s="620">
        <v>0</v>
      </c>
      <c r="DO153" s="620">
        <v>0</v>
      </c>
      <c r="DP153" s="620">
        <v>0</v>
      </c>
      <c r="DQ153" s="620">
        <v>0</v>
      </c>
      <c r="DR153" s="620">
        <v>0</v>
      </c>
      <c r="DS153" s="620">
        <v>0</v>
      </c>
      <c r="DT153" s="620">
        <v>0</v>
      </c>
      <c r="DU153" s="620">
        <v>0</v>
      </c>
      <c r="DV153" s="620">
        <v>0</v>
      </c>
      <c r="DW153" s="621">
        <v>0</v>
      </c>
    </row>
    <row r="154" spans="2:127" x14ac:dyDescent="0.2">
      <c r="B154" s="638"/>
      <c r="C154" s="639"/>
      <c r="D154" s="640"/>
      <c r="E154" s="640"/>
      <c r="F154" s="640"/>
      <c r="G154" s="640"/>
      <c r="H154" s="640"/>
      <c r="I154" s="641"/>
      <c r="J154" s="641"/>
      <c r="K154" s="641"/>
      <c r="L154" s="641"/>
      <c r="M154" s="641"/>
      <c r="N154" s="641"/>
      <c r="O154" s="641"/>
      <c r="P154" s="641"/>
      <c r="Q154" s="641"/>
      <c r="R154" s="642"/>
      <c r="S154" s="641"/>
      <c r="T154" s="641"/>
      <c r="U154" s="628" t="s">
        <v>497</v>
      </c>
      <c r="V154" s="613" t="s">
        <v>124</v>
      </c>
      <c r="W154" s="643" t="s">
        <v>495</v>
      </c>
      <c r="X154" s="615">
        <v>0</v>
      </c>
      <c r="Y154" s="615">
        <v>0</v>
      </c>
      <c r="Z154" s="615">
        <v>0</v>
      </c>
      <c r="AA154" s="615">
        <v>0</v>
      </c>
      <c r="AB154" s="615">
        <v>0</v>
      </c>
      <c r="AC154" s="615">
        <v>0</v>
      </c>
      <c r="AD154" s="615">
        <v>0</v>
      </c>
      <c r="AE154" s="615">
        <v>0</v>
      </c>
      <c r="AF154" s="615">
        <v>0</v>
      </c>
      <c r="AG154" s="615">
        <v>0</v>
      </c>
      <c r="AH154" s="615">
        <v>211.1</v>
      </c>
      <c r="AI154" s="615">
        <v>211.1</v>
      </c>
      <c r="AJ154" s="615">
        <v>211.1</v>
      </c>
      <c r="AK154" s="615">
        <v>211.1</v>
      </c>
      <c r="AL154" s="615">
        <v>211.1</v>
      </c>
      <c r="AM154" s="615">
        <v>211.1</v>
      </c>
      <c r="AN154" s="615">
        <v>211.1</v>
      </c>
      <c r="AO154" s="615">
        <v>211.1</v>
      </c>
      <c r="AP154" s="615">
        <v>211.1</v>
      </c>
      <c r="AQ154" s="615">
        <v>211.1</v>
      </c>
      <c r="AR154" s="615">
        <v>211.1</v>
      </c>
      <c r="AS154" s="615">
        <v>211.1</v>
      </c>
      <c r="AT154" s="615">
        <v>211.1</v>
      </c>
      <c r="AU154" s="615">
        <v>211.1</v>
      </c>
      <c r="AV154" s="615">
        <v>211.1</v>
      </c>
      <c r="AW154" s="615">
        <v>211.1</v>
      </c>
      <c r="AX154" s="615">
        <v>211.1</v>
      </c>
      <c r="AY154" s="615">
        <v>211.1</v>
      </c>
      <c r="AZ154" s="615">
        <v>211.1</v>
      </c>
      <c r="BA154" s="615">
        <v>211.1</v>
      </c>
      <c r="BB154" s="615">
        <v>211.1</v>
      </c>
      <c r="BC154" s="615">
        <v>211.1</v>
      </c>
      <c r="BD154" s="615">
        <v>211.1</v>
      </c>
      <c r="BE154" s="615">
        <v>211.1</v>
      </c>
      <c r="BF154" s="615">
        <v>211.1</v>
      </c>
      <c r="BG154" s="615">
        <v>211.1</v>
      </c>
      <c r="BH154" s="615">
        <v>211.1</v>
      </c>
      <c r="BI154" s="615">
        <v>211.1</v>
      </c>
      <c r="BJ154" s="615">
        <v>211.1</v>
      </c>
      <c r="BK154" s="615">
        <v>211.1</v>
      </c>
      <c r="BL154" s="615">
        <v>211.1</v>
      </c>
      <c r="BM154" s="615">
        <v>211.1</v>
      </c>
      <c r="BN154" s="615">
        <v>211.1</v>
      </c>
      <c r="BO154" s="615">
        <v>211.1</v>
      </c>
      <c r="BP154" s="615">
        <v>211.1</v>
      </c>
      <c r="BQ154" s="615">
        <v>211.1</v>
      </c>
      <c r="BR154" s="615">
        <v>211.1</v>
      </c>
      <c r="BS154" s="615">
        <v>211.1</v>
      </c>
      <c r="BT154" s="615">
        <v>211.1</v>
      </c>
      <c r="BU154" s="615">
        <v>211.1</v>
      </c>
      <c r="BV154" s="615">
        <v>211.1</v>
      </c>
      <c r="BW154" s="615">
        <v>211.1</v>
      </c>
      <c r="BX154" s="615">
        <v>211.1</v>
      </c>
      <c r="BY154" s="615">
        <v>211.1</v>
      </c>
      <c r="BZ154" s="615">
        <v>211.1</v>
      </c>
      <c r="CA154" s="615">
        <v>211.1</v>
      </c>
      <c r="CB154" s="615">
        <v>211.1</v>
      </c>
      <c r="CC154" s="615">
        <v>211.1</v>
      </c>
      <c r="CD154" s="615">
        <v>211.1</v>
      </c>
      <c r="CE154" s="629">
        <v>211.1</v>
      </c>
      <c r="CF154" s="629">
        <v>211.1</v>
      </c>
      <c r="CG154" s="629">
        <v>211.1</v>
      </c>
      <c r="CH154" s="629">
        <v>211.1</v>
      </c>
      <c r="CI154" s="629">
        <v>211.1</v>
      </c>
      <c r="CJ154" s="629">
        <v>211.1</v>
      </c>
      <c r="CK154" s="629">
        <v>211.1</v>
      </c>
      <c r="CL154" s="629">
        <v>211.1</v>
      </c>
      <c r="CM154" s="629">
        <v>211.1</v>
      </c>
      <c r="CN154" s="629">
        <v>211.1</v>
      </c>
      <c r="CO154" s="629">
        <v>211.1</v>
      </c>
      <c r="CP154" s="629">
        <v>211.1</v>
      </c>
      <c r="CQ154" s="629">
        <v>211.1</v>
      </c>
      <c r="CR154" s="629">
        <v>211.1</v>
      </c>
      <c r="CS154" s="629">
        <v>211.1</v>
      </c>
      <c r="CT154" s="629">
        <v>211.1</v>
      </c>
      <c r="CU154" s="629">
        <v>211.1</v>
      </c>
      <c r="CV154" s="629">
        <v>211.1</v>
      </c>
      <c r="CW154" s="629">
        <v>211.1</v>
      </c>
      <c r="CX154" s="629">
        <v>211.1</v>
      </c>
      <c r="CY154" s="630">
        <v>211.1</v>
      </c>
      <c r="CZ154" s="619">
        <v>0</v>
      </c>
      <c r="DA154" s="620">
        <v>0</v>
      </c>
      <c r="DB154" s="620">
        <v>0</v>
      </c>
      <c r="DC154" s="620">
        <v>0</v>
      </c>
      <c r="DD154" s="620">
        <v>0</v>
      </c>
      <c r="DE154" s="620">
        <v>0</v>
      </c>
      <c r="DF154" s="620">
        <v>0</v>
      </c>
      <c r="DG154" s="620">
        <v>0</v>
      </c>
      <c r="DH154" s="620">
        <v>0</v>
      </c>
      <c r="DI154" s="620">
        <v>0</v>
      </c>
      <c r="DJ154" s="620">
        <v>0</v>
      </c>
      <c r="DK154" s="620">
        <v>0</v>
      </c>
      <c r="DL154" s="620">
        <v>0</v>
      </c>
      <c r="DM154" s="620">
        <v>0</v>
      </c>
      <c r="DN154" s="620">
        <v>0</v>
      </c>
      <c r="DO154" s="620">
        <v>0</v>
      </c>
      <c r="DP154" s="620">
        <v>0</v>
      </c>
      <c r="DQ154" s="620">
        <v>0</v>
      </c>
      <c r="DR154" s="620">
        <v>0</v>
      </c>
      <c r="DS154" s="620">
        <v>0</v>
      </c>
      <c r="DT154" s="620">
        <v>0</v>
      </c>
      <c r="DU154" s="620">
        <v>0</v>
      </c>
      <c r="DV154" s="620">
        <v>0</v>
      </c>
      <c r="DW154" s="621">
        <v>0</v>
      </c>
    </row>
    <row r="155" spans="2:127" x14ac:dyDescent="0.2">
      <c r="B155" s="644"/>
      <c r="C155" s="645"/>
      <c r="D155" s="646"/>
      <c r="E155" s="646"/>
      <c r="F155" s="646"/>
      <c r="G155" s="646"/>
      <c r="H155" s="646"/>
      <c r="I155" s="647"/>
      <c r="J155" s="647"/>
      <c r="K155" s="647"/>
      <c r="L155" s="647"/>
      <c r="M155" s="647"/>
      <c r="N155" s="647"/>
      <c r="O155" s="647"/>
      <c r="P155" s="647"/>
      <c r="Q155" s="647"/>
      <c r="R155" s="648"/>
      <c r="S155" s="647"/>
      <c r="T155" s="647"/>
      <c r="U155" s="636" t="s">
        <v>498</v>
      </c>
      <c r="V155" s="637" t="s">
        <v>124</v>
      </c>
      <c r="W155" s="643" t="s">
        <v>495</v>
      </c>
      <c r="X155" s="615">
        <v>0</v>
      </c>
      <c r="Y155" s="615">
        <v>0</v>
      </c>
      <c r="Z155" s="615">
        <v>0</v>
      </c>
      <c r="AA155" s="615">
        <v>0</v>
      </c>
      <c r="AB155" s="615">
        <v>0</v>
      </c>
      <c r="AC155" s="615">
        <v>0</v>
      </c>
      <c r="AD155" s="615">
        <v>0</v>
      </c>
      <c r="AE155" s="615">
        <v>0</v>
      </c>
      <c r="AF155" s="615">
        <v>0</v>
      </c>
      <c r="AG155" s="615">
        <v>0</v>
      </c>
      <c r="AH155" s="615">
        <v>1257.8</v>
      </c>
      <c r="AI155" s="615">
        <v>1257.8</v>
      </c>
      <c r="AJ155" s="615">
        <v>1257.8</v>
      </c>
      <c r="AK155" s="615">
        <v>1257.8</v>
      </c>
      <c r="AL155" s="615">
        <v>1257.8</v>
      </c>
      <c r="AM155" s="615">
        <v>1257.8</v>
      </c>
      <c r="AN155" s="615">
        <v>1257.8</v>
      </c>
      <c r="AO155" s="615">
        <v>1257.8</v>
      </c>
      <c r="AP155" s="615">
        <v>1257.8</v>
      </c>
      <c r="AQ155" s="615">
        <v>1257.8</v>
      </c>
      <c r="AR155" s="615">
        <v>1257.8</v>
      </c>
      <c r="AS155" s="615">
        <v>1257.8</v>
      </c>
      <c r="AT155" s="615">
        <v>1257.8</v>
      </c>
      <c r="AU155" s="615">
        <v>1257.8</v>
      </c>
      <c r="AV155" s="615">
        <v>1257.8</v>
      </c>
      <c r="AW155" s="615">
        <v>1257.8</v>
      </c>
      <c r="AX155" s="615">
        <v>1257.8</v>
      </c>
      <c r="AY155" s="615">
        <v>1257.8</v>
      </c>
      <c r="AZ155" s="615">
        <v>1257.8</v>
      </c>
      <c r="BA155" s="615">
        <v>1257.8</v>
      </c>
      <c r="BB155" s="615">
        <v>1257.8</v>
      </c>
      <c r="BC155" s="615">
        <v>1257.8</v>
      </c>
      <c r="BD155" s="615">
        <v>1257.8</v>
      </c>
      <c r="BE155" s="615">
        <v>1257.8</v>
      </c>
      <c r="BF155" s="615">
        <v>1257.8</v>
      </c>
      <c r="BG155" s="615">
        <v>1257.8</v>
      </c>
      <c r="BH155" s="615">
        <v>1257.8</v>
      </c>
      <c r="BI155" s="615">
        <v>1257.8</v>
      </c>
      <c r="BJ155" s="615">
        <v>1257.8</v>
      </c>
      <c r="BK155" s="615">
        <v>1257.8</v>
      </c>
      <c r="BL155" s="615">
        <v>1257.8</v>
      </c>
      <c r="BM155" s="615">
        <v>1257.8</v>
      </c>
      <c r="BN155" s="615">
        <v>1257.8</v>
      </c>
      <c r="BO155" s="615">
        <v>1257.8</v>
      </c>
      <c r="BP155" s="615">
        <v>1257.8</v>
      </c>
      <c r="BQ155" s="615">
        <v>1257.8</v>
      </c>
      <c r="BR155" s="615">
        <v>1257.8</v>
      </c>
      <c r="BS155" s="615">
        <v>1257.8</v>
      </c>
      <c r="BT155" s="615">
        <v>1257.8</v>
      </c>
      <c r="BU155" s="615">
        <v>1257.8</v>
      </c>
      <c r="BV155" s="615">
        <v>1257.8</v>
      </c>
      <c r="BW155" s="615">
        <v>1257.8</v>
      </c>
      <c r="BX155" s="615">
        <v>1257.8</v>
      </c>
      <c r="BY155" s="615">
        <v>1257.8</v>
      </c>
      <c r="BZ155" s="615">
        <v>1257.8</v>
      </c>
      <c r="CA155" s="615">
        <v>1257.8</v>
      </c>
      <c r="CB155" s="615">
        <v>1257.8</v>
      </c>
      <c r="CC155" s="615">
        <v>1257.8</v>
      </c>
      <c r="CD155" s="615">
        <v>1257.8</v>
      </c>
      <c r="CE155" s="629">
        <v>1257.8</v>
      </c>
      <c r="CF155" s="629">
        <v>1257.8</v>
      </c>
      <c r="CG155" s="629">
        <v>1257.8</v>
      </c>
      <c r="CH155" s="629">
        <v>1257.8</v>
      </c>
      <c r="CI155" s="629">
        <v>1257.8</v>
      </c>
      <c r="CJ155" s="629">
        <v>1257.8</v>
      </c>
      <c r="CK155" s="629">
        <v>1257.8</v>
      </c>
      <c r="CL155" s="629">
        <v>1257.8</v>
      </c>
      <c r="CM155" s="629">
        <v>1257.8</v>
      </c>
      <c r="CN155" s="629">
        <v>1257.8</v>
      </c>
      <c r="CO155" s="629">
        <v>1257.8</v>
      </c>
      <c r="CP155" s="629">
        <v>1257.8</v>
      </c>
      <c r="CQ155" s="629">
        <v>1257.8</v>
      </c>
      <c r="CR155" s="629">
        <v>1257.8</v>
      </c>
      <c r="CS155" s="629">
        <v>1257.8</v>
      </c>
      <c r="CT155" s="629">
        <v>1257.8</v>
      </c>
      <c r="CU155" s="629">
        <v>1257.8</v>
      </c>
      <c r="CV155" s="629">
        <v>1257.8</v>
      </c>
      <c r="CW155" s="629">
        <v>1257.8</v>
      </c>
      <c r="CX155" s="629">
        <v>1257.8</v>
      </c>
      <c r="CY155" s="630">
        <v>1257.8</v>
      </c>
      <c r="CZ155" s="619">
        <v>0</v>
      </c>
      <c r="DA155" s="620">
        <v>0</v>
      </c>
      <c r="DB155" s="620">
        <v>0</v>
      </c>
      <c r="DC155" s="620">
        <v>0</v>
      </c>
      <c r="DD155" s="620">
        <v>0</v>
      </c>
      <c r="DE155" s="620">
        <v>0</v>
      </c>
      <c r="DF155" s="620">
        <v>0</v>
      </c>
      <c r="DG155" s="620">
        <v>0</v>
      </c>
      <c r="DH155" s="620">
        <v>0</v>
      </c>
      <c r="DI155" s="620">
        <v>0</v>
      </c>
      <c r="DJ155" s="620">
        <v>0</v>
      </c>
      <c r="DK155" s="620">
        <v>0</v>
      </c>
      <c r="DL155" s="620">
        <v>0</v>
      </c>
      <c r="DM155" s="620">
        <v>0</v>
      </c>
      <c r="DN155" s="620">
        <v>0</v>
      </c>
      <c r="DO155" s="620">
        <v>0</v>
      </c>
      <c r="DP155" s="620">
        <v>0</v>
      </c>
      <c r="DQ155" s="620">
        <v>0</v>
      </c>
      <c r="DR155" s="620">
        <v>0</v>
      </c>
      <c r="DS155" s="620">
        <v>0</v>
      </c>
      <c r="DT155" s="620">
        <v>0</v>
      </c>
      <c r="DU155" s="620">
        <v>0</v>
      </c>
      <c r="DV155" s="620">
        <v>0</v>
      </c>
      <c r="DW155" s="621">
        <v>0</v>
      </c>
    </row>
    <row r="156" spans="2:127" x14ac:dyDescent="0.2">
      <c r="B156" s="644"/>
      <c r="C156" s="645"/>
      <c r="D156" s="646"/>
      <c r="E156" s="646"/>
      <c r="F156" s="646"/>
      <c r="G156" s="646"/>
      <c r="H156" s="646"/>
      <c r="I156" s="647"/>
      <c r="J156" s="647"/>
      <c r="K156" s="647"/>
      <c r="L156" s="647"/>
      <c r="M156" s="647"/>
      <c r="N156" s="647"/>
      <c r="O156" s="647"/>
      <c r="P156" s="647"/>
      <c r="Q156" s="647"/>
      <c r="R156" s="648"/>
      <c r="S156" s="647"/>
      <c r="T156" s="647"/>
      <c r="U156" s="649" t="s">
        <v>499</v>
      </c>
      <c r="V156" s="650" t="s">
        <v>124</v>
      </c>
      <c r="W156" s="643" t="s">
        <v>495</v>
      </c>
      <c r="X156" s="615">
        <v>0</v>
      </c>
      <c r="Y156" s="615">
        <v>0</v>
      </c>
      <c r="Z156" s="615">
        <v>0</v>
      </c>
      <c r="AA156" s="615">
        <v>0</v>
      </c>
      <c r="AB156" s="615">
        <v>0</v>
      </c>
      <c r="AC156" s="615">
        <v>0</v>
      </c>
      <c r="AD156" s="615">
        <v>0</v>
      </c>
      <c r="AE156" s="615">
        <v>0</v>
      </c>
      <c r="AF156" s="615">
        <v>0</v>
      </c>
      <c r="AG156" s="615">
        <v>0</v>
      </c>
      <c r="AH156" s="615">
        <v>0</v>
      </c>
      <c r="AI156" s="615">
        <v>0</v>
      </c>
      <c r="AJ156" s="615">
        <v>0</v>
      </c>
      <c r="AK156" s="615">
        <v>0</v>
      </c>
      <c r="AL156" s="615">
        <v>0</v>
      </c>
      <c r="AM156" s="615">
        <v>0</v>
      </c>
      <c r="AN156" s="615">
        <v>0</v>
      </c>
      <c r="AO156" s="615">
        <v>0</v>
      </c>
      <c r="AP156" s="615">
        <v>0</v>
      </c>
      <c r="AQ156" s="615">
        <v>0</v>
      </c>
      <c r="AR156" s="615">
        <v>0</v>
      </c>
      <c r="AS156" s="615">
        <v>0</v>
      </c>
      <c r="AT156" s="615">
        <v>0</v>
      </c>
      <c r="AU156" s="615">
        <v>0</v>
      </c>
      <c r="AV156" s="615">
        <v>0</v>
      </c>
      <c r="AW156" s="615">
        <v>0</v>
      </c>
      <c r="AX156" s="615">
        <v>0</v>
      </c>
      <c r="AY156" s="615">
        <v>0</v>
      </c>
      <c r="AZ156" s="615">
        <v>0</v>
      </c>
      <c r="BA156" s="615">
        <v>0</v>
      </c>
      <c r="BB156" s="615">
        <v>0</v>
      </c>
      <c r="BC156" s="615">
        <v>0</v>
      </c>
      <c r="BD156" s="615">
        <v>0</v>
      </c>
      <c r="BE156" s="615">
        <v>0</v>
      </c>
      <c r="BF156" s="615">
        <v>0</v>
      </c>
      <c r="BG156" s="615">
        <v>0</v>
      </c>
      <c r="BH156" s="615">
        <v>0</v>
      </c>
      <c r="BI156" s="615">
        <v>0</v>
      </c>
      <c r="BJ156" s="615">
        <v>0</v>
      </c>
      <c r="BK156" s="615">
        <v>0</v>
      </c>
      <c r="BL156" s="615">
        <v>0</v>
      </c>
      <c r="BM156" s="615">
        <v>0</v>
      </c>
      <c r="BN156" s="615">
        <v>0</v>
      </c>
      <c r="BO156" s="615">
        <v>0</v>
      </c>
      <c r="BP156" s="615">
        <v>0</v>
      </c>
      <c r="BQ156" s="615">
        <v>0</v>
      </c>
      <c r="BR156" s="615">
        <v>0</v>
      </c>
      <c r="BS156" s="615">
        <v>0</v>
      </c>
      <c r="BT156" s="615">
        <v>0</v>
      </c>
      <c r="BU156" s="615">
        <v>0</v>
      </c>
      <c r="BV156" s="615">
        <v>0</v>
      </c>
      <c r="BW156" s="615">
        <v>0</v>
      </c>
      <c r="BX156" s="615">
        <v>0</v>
      </c>
      <c r="BY156" s="615">
        <v>0</v>
      </c>
      <c r="BZ156" s="615">
        <v>0</v>
      </c>
      <c r="CA156" s="615">
        <v>0</v>
      </c>
      <c r="CB156" s="615">
        <v>0</v>
      </c>
      <c r="CC156" s="615">
        <v>0</v>
      </c>
      <c r="CD156" s="615">
        <v>0</v>
      </c>
      <c r="CE156" s="629">
        <v>0</v>
      </c>
      <c r="CF156" s="629">
        <v>0</v>
      </c>
      <c r="CG156" s="629">
        <v>0</v>
      </c>
      <c r="CH156" s="629">
        <v>0</v>
      </c>
      <c r="CI156" s="629">
        <v>0</v>
      </c>
      <c r="CJ156" s="629">
        <v>0</v>
      </c>
      <c r="CK156" s="629">
        <v>0</v>
      </c>
      <c r="CL156" s="629">
        <v>0</v>
      </c>
      <c r="CM156" s="629">
        <v>0</v>
      </c>
      <c r="CN156" s="629">
        <v>0</v>
      </c>
      <c r="CO156" s="629">
        <v>0</v>
      </c>
      <c r="CP156" s="629">
        <v>0</v>
      </c>
      <c r="CQ156" s="629">
        <v>0</v>
      </c>
      <c r="CR156" s="629">
        <v>0</v>
      </c>
      <c r="CS156" s="629">
        <v>0</v>
      </c>
      <c r="CT156" s="629">
        <v>0</v>
      </c>
      <c r="CU156" s="629">
        <v>0</v>
      </c>
      <c r="CV156" s="629">
        <v>0</v>
      </c>
      <c r="CW156" s="629">
        <v>0</v>
      </c>
      <c r="CX156" s="629">
        <v>0</v>
      </c>
      <c r="CY156" s="630">
        <v>0</v>
      </c>
      <c r="CZ156" s="619">
        <v>0</v>
      </c>
      <c r="DA156" s="620">
        <v>0</v>
      </c>
      <c r="DB156" s="620">
        <v>0</v>
      </c>
      <c r="DC156" s="620">
        <v>0</v>
      </c>
      <c r="DD156" s="620">
        <v>0</v>
      </c>
      <c r="DE156" s="620">
        <v>0</v>
      </c>
      <c r="DF156" s="620">
        <v>0</v>
      </c>
      <c r="DG156" s="620">
        <v>0</v>
      </c>
      <c r="DH156" s="620">
        <v>0</v>
      </c>
      <c r="DI156" s="620">
        <v>0</v>
      </c>
      <c r="DJ156" s="620">
        <v>0</v>
      </c>
      <c r="DK156" s="620">
        <v>0</v>
      </c>
      <c r="DL156" s="620">
        <v>0</v>
      </c>
      <c r="DM156" s="620">
        <v>0</v>
      </c>
      <c r="DN156" s="620">
        <v>0</v>
      </c>
      <c r="DO156" s="620">
        <v>0</v>
      </c>
      <c r="DP156" s="620">
        <v>0</v>
      </c>
      <c r="DQ156" s="620">
        <v>0</v>
      </c>
      <c r="DR156" s="620">
        <v>0</v>
      </c>
      <c r="DS156" s="620">
        <v>0</v>
      </c>
      <c r="DT156" s="620">
        <v>0</v>
      </c>
      <c r="DU156" s="620">
        <v>0</v>
      </c>
      <c r="DV156" s="620">
        <v>0</v>
      </c>
      <c r="DW156" s="621">
        <v>0</v>
      </c>
    </row>
    <row r="157" spans="2:127" x14ac:dyDescent="0.2">
      <c r="B157" s="644"/>
      <c r="C157" s="645"/>
      <c r="D157" s="646"/>
      <c r="E157" s="646"/>
      <c r="F157" s="646"/>
      <c r="G157" s="646"/>
      <c r="H157" s="646"/>
      <c r="I157" s="647"/>
      <c r="J157" s="647"/>
      <c r="K157" s="647"/>
      <c r="L157" s="647"/>
      <c r="M157" s="647"/>
      <c r="N157" s="647"/>
      <c r="O157" s="647"/>
      <c r="P157" s="647"/>
      <c r="Q157" s="647"/>
      <c r="R157" s="648"/>
      <c r="S157" s="647"/>
      <c r="T157" s="647"/>
      <c r="U157" s="636" t="s">
        <v>500</v>
      </c>
      <c r="V157" s="637" t="s">
        <v>124</v>
      </c>
      <c r="W157" s="643" t="s">
        <v>495</v>
      </c>
      <c r="X157" s="615">
        <v>0.57440000000000002</v>
      </c>
      <c r="Y157" s="615">
        <v>0.86160000000000003</v>
      </c>
      <c r="Z157" s="615">
        <v>1.7232000000000001</v>
      </c>
      <c r="AA157" s="615">
        <v>2.0104000000000002</v>
      </c>
      <c r="AB157" s="615">
        <v>2.5847999999999995</v>
      </c>
      <c r="AC157" s="615">
        <v>2.8719999999999999</v>
      </c>
      <c r="AD157" s="615">
        <v>3.7336</v>
      </c>
      <c r="AE157" s="615">
        <v>5.7439999999999998</v>
      </c>
      <c r="AF157" s="615">
        <v>5.7439999999999998</v>
      </c>
      <c r="AG157" s="615">
        <v>2.8719999999999999</v>
      </c>
      <c r="AH157" s="615">
        <v>0</v>
      </c>
      <c r="AI157" s="615">
        <v>0</v>
      </c>
      <c r="AJ157" s="615">
        <v>0</v>
      </c>
      <c r="AK157" s="615">
        <v>0</v>
      </c>
      <c r="AL157" s="615">
        <v>0</v>
      </c>
      <c r="AM157" s="615">
        <v>0</v>
      </c>
      <c r="AN157" s="615">
        <v>0</v>
      </c>
      <c r="AO157" s="615">
        <v>0</v>
      </c>
      <c r="AP157" s="615">
        <v>0</v>
      </c>
      <c r="AQ157" s="615">
        <v>0</v>
      </c>
      <c r="AR157" s="615">
        <v>0.16092058112746249</v>
      </c>
      <c r="AS157" s="615">
        <v>0.24138087169119377</v>
      </c>
      <c r="AT157" s="615">
        <v>0.48276174338238753</v>
      </c>
      <c r="AU157" s="615">
        <v>0.56322203394611881</v>
      </c>
      <c r="AV157" s="615">
        <v>0.72414261507358124</v>
      </c>
      <c r="AW157" s="615">
        <v>0.80460290563731252</v>
      </c>
      <c r="AX157" s="615">
        <v>1.0459837773285061</v>
      </c>
      <c r="AY157" s="615">
        <v>1.609205811274625</v>
      </c>
      <c r="AZ157" s="615">
        <v>1.609205811274625</v>
      </c>
      <c r="BA157" s="615">
        <v>0.80460290563731252</v>
      </c>
      <c r="BB157" s="615">
        <v>0</v>
      </c>
      <c r="BC157" s="615">
        <v>0</v>
      </c>
      <c r="BD157" s="615">
        <v>0</v>
      </c>
      <c r="BE157" s="615">
        <v>0</v>
      </c>
      <c r="BF157" s="615">
        <v>0</v>
      </c>
      <c r="BG157" s="615">
        <v>0</v>
      </c>
      <c r="BH157" s="615">
        <v>0</v>
      </c>
      <c r="BI157" s="615">
        <v>0</v>
      </c>
      <c r="BJ157" s="615">
        <v>0</v>
      </c>
      <c r="BK157" s="615">
        <v>0</v>
      </c>
      <c r="BL157" s="615">
        <v>0.16092058112746249</v>
      </c>
      <c r="BM157" s="615">
        <v>0.24138087169119377</v>
      </c>
      <c r="BN157" s="615">
        <v>0.48276174338238753</v>
      </c>
      <c r="BO157" s="615">
        <v>0.56322203394611881</v>
      </c>
      <c r="BP157" s="615">
        <v>0.72414261507358124</v>
      </c>
      <c r="BQ157" s="615">
        <v>0.80460290563731252</v>
      </c>
      <c r="BR157" s="615">
        <v>1.0459837773285061</v>
      </c>
      <c r="BS157" s="615">
        <v>1.609205811274625</v>
      </c>
      <c r="BT157" s="615">
        <v>1.609205811274625</v>
      </c>
      <c r="BU157" s="615">
        <v>0.80460290563731252</v>
      </c>
      <c r="BV157" s="615">
        <v>0</v>
      </c>
      <c r="BW157" s="615">
        <v>0</v>
      </c>
      <c r="BX157" s="615">
        <v>0</v>
      </c>
      <c r="BY157" s="615">
        <v>0</v>
      </c>
      <c r="BZ157" s="615">
        <v>0</v>
      </c>
      <c r="CA157" s="615">
        <v>0</v>
      </c>
      <c r="CB157" s="615">
        <v>0</v>
      </c>
      <c r="CC157" s="615">
        <v>0</v>
      </c>
      <c r="CD157" s="615">
        <v>0</v>
      </c>
      <c r="CE157" s="629">
        <v>0</v>
      </c>
      <c r="CF157" s="629">
        <v>0.48640221166956604</v>
      </c>
      <c r="CG157" s="629">
        <v>0.72960331750434892</v>
      </c>
      <c r="CH157" s="629">
        <v>1.4592066350086978</v>
      </c>
      <c r="CI157" s="629">
        <v>1.702407740843481</v>
      </c>
      <c r="CJ157" s="629">
        <v>2.1888099525130471</v>
      </c>
      <c r="CK157" s="629">
        <v>2.4320110583478303</v>
      </c>
      <c r="CL157" s="629">
        <v>3.1616143758521793</v>
      </c>
      <c r="CM157" s="629">
        <v>4.8640221166956605</v>
      </c>
      <c r="CN157" s="629">
        <v>4.8640221166956605</v>
      </c>
      <c r="CO157" s="629">
        <v>2.4320110583478303</v>
      </c>
      <c r="CP157" s="629">
        <v>0</v>
      </c>
      <c r="CQ157" s="629">
        <v>0</v>
      </c>
      <c r="CR157" s="629">
        <v>0</v>
      </c>
      <c r="CS157" s="629">
        <v>0</v>
      </c>
      <c r="CT157" s="629">
        <v>0</v>
      </c>
      <c r="CU157" s="629">
        <v>0</v>
      </c>
      <c r="CV157" s="629">
        <v>0</v>
      </c>
      <c r="CW157" s="629">
        <v>0</v>
      </c>
      <c r="CX157" s="629">
        <v>0</v>
      </c>
      <c r="CY157" s="630">
        <v>0</v>
      </c>
      <c r="CZ157" s="619">
        <v>0</v>
      </c>
      <c r="DA157" s="620">
        <v>0</v>
      </c>
      <c r="DB157" s="620">
        <v>0</v>
      </c>
      <c r="DC157" s="620">
        <v>0</v>
      </c>
      <c r="DD157" s="620">
        <v>0</v>
      </c>
      <c r="DE157" s="620">
        <v>0</v>
      </c>
      <c r="DF157" s="620">
        <v>0</v>
      </c>
      <c r="DG157" s="620">
        <v>0</v>
      </c>
      <c r="DH157" s="620">
        <v>0</v>
      </c>
      <c r="DI157" s="620">
        <v>0</v>
      </c>
      <c r="DJ157" s="620">
        <v>0</v>
      </c>
      <c r="DK157" s="620">
        <v>0</v>
      </c>
      <c r="DL157" s="620">
        <v>0</v>
      </c>
      <c r="DM157" s="620">
        <v>0</v>
      </c>
      <c r="DN157" s="620">
        <v>0</v>
      </c>
      <c r="DO157" s="620">
        <v>0</v>
      </c>
      <c r="DP157" s="620">
        <v>0</v>
      </c>
      <c r="DQ157" s="620">
        <v>0</v>
      </c>
      <c r="DR157" s="620">
        <v>0</v>
      </c>
      <c r="DS157" s="620">
        <v>0</v>
      </c>
      <c r="DT157" s="620">
        <v>0</v>
      </c>
      <c r="DU157" s="620">
        <v>0</v>
      </c>
      <c r="DV157" s="620">
        <v>0</v>
      </c>
      <c r="DW157" s="621">
        <v>0</v>
      </c>
    </row>
    <row r="158" spans="2:127" x14ac:dyDescent="0.2">
      <c r="B158" s="651"/>
      <c r="C158" s="645"/>
      <c r="D158" s="646"/>
      <c r="E158" s="646"/>
      <c r="F158" s="646"/>
      <c r="G158" s="646"/>
      <c r="H158" s="646"/>
      <c r="I158" s="647"/>
      <c r="J158" s="647"/>
      <c r="K158" s="647"/>
      <c r="L158" s="647"/>
      <c r="M158" s="647"/>
      <c r="N158" s="647"/>
      <c r="O158" s="647"/>
      <c r="P158" s="647"/>
      <c r="Q158" s="647"/>
      <c r="R158" s="648"/>
      <c r="S158" s="647"/>
      <c r="T158" s="647"/>
      <c r="U158" s="636" t="s">
        <v>501</v>
      </c>
      <c r="V158" s="637" t="s">
        <v>124</v>
      </c>
      <c r="W158" s="643" t="s">
        <v>495</v>
      </c>
      <c r="X158" s="615">
        <v>0</v>
      </c>
      <c r="Y158" s="615">
        <v>0</v>
      </c>
      <c r="Z158" s="615">
        <v>0</v>
      </c>
      <c r="AA158" s="615">
        <v>0</v>
      </c>
      <c r="AB158" s="615">
        <v>0</v>
      </c>
      <c r="AC158" s="615">
        <v>0</v>
      </c>
      <c r="AD158" s="615">
        <v>0</v>
      </c>
      <c r="AE158" s="615">
        <v>0</v>
      </c>
      <c r="AF158" s="615">
        <v>0</v>
      </c>
      <c r="AG158" s="615">
        <v>0</v>
      </c>
      <c r="AH158" s="615">
        <v>4.79</v>
      </c>
      <c r="AI158" s="615">
        <v>4.79</v>
      </c>
      <c r="AJ158" s="615">
        <v>4.79</v>
      </c>
      <c r="AK158" s="615">
        <v>4.79</v>
      </c>
      <c r="AL158" s="615">
        <v>4.79</v>
      </c>
      <c r="AM158" s="615">
        <v>4.79</v>
      </c>
      <c r="AN158" s="615">
        <v>4.79</v>
      </c>
      <c r="AO158" s="615">
        <v>4.79</v>
      </c>
      <c r="AP158" s="615">
        <v>4.79</v>
      </c>
      <c r="AQ158" s="615">
        <v>4.79</v>
      </c>
      <c r="AR158" s="615">
        <v>4.79</v>
      </c>
      <c r="AS158" s="615">
        <v>4.79</v>
      </c>
      <c r="AT158" s="615">
        <v>4.79</v>
      </c>
      <c r="AU158" s="615">
        <v>4.79</v>
      </c>
      <c r="AV158" s="615">
        <v>4.79</v>
      </c>
      <c r="AW158" s="615">
        <v>4.79</v>
      </c>
      <c r="AX158" s="615">
        <v>4.79</v>
      </c>
      <c r="AY158" s="615">
        <v>4.79</v>
      </c>
      <c r="AZ158" s="615">
        <v>4.79</v>
      </c>
      <c r="BA158" s="615">
        <v>4.79</v>
      </c>
      <c r="BB158" s="615">
        <v>4.79</v>
      </c>
      <c r="BC158" s="615">
        <v>4.79</v>
      </c>
      <c r="BD158" s="615">
        <v>4.79</v>
      </c>
      <c r="BE158" s="615">
        <v>4.79</v>
      </c>
      <c r="BF158" s="615">
        <v>4.79</v>
      </c>
      <c r="BG158" s="615">
        <v>4.79</v>
      </c>
      <c r="BH158" s="615">
        <v>4.79</v>
      </c>
      <c r="BI158" s="615">
        <v>4.79</v>
      </c>
      <c r="BJ158" s="615">
        <v>4.79</v>
      </c>
      <c r="BK158" s="615">
        <v>4.79</v>
      </c>
      <c r="BL158" s="615">
        <v>4.79</v>
      </c>
      <c r="BM158" s="615">
        <v>4.79</v>
      </c>
      <c r="BN158" s="615">
        <v>4.79</v>
      </c>
      <c r="BO158" s="615">
        <v>4.79</v>
      </c>
      <c r="BP158" s="615">
        <v>4.79</v>
      </c>
      <c r="BQ158" s="615">
        <v>4.79</v>
      </c>
      <c r="BR158" s="615">
        <v>4.79</v>
      </c>
      <c r="BS158" s="615">
        <v>4.79</v>
      </c>
      <c r="BT158" s="615">
        <v>4.79</v>
      </c>
      <c r="BU158" s="615">
        <v>4.79</v>
      </c>
      <c r="BV158" s="615">
        <v>4.79</v>
      </c>
      <c r="BW158" s="615">
        <v>4.79</v>
      </c>
      <c r="BX158" s="615">
        <v>4.79</v>
      </c>
      <c r="BY158" s="615">
        <v>4.79</v>
      </c>
      <c r="BZ158" s="615">
        <v>4.79</v>
      </c>
      <c r="CA158" s="615">
        <v>4.79</v>
      </c>
      <c r="CB158" s="615">
        <v>4.79</v>
      </c>
      <c r="CC158" s="615">
        <v>4.79</v>
      </c>
      <c r="CD158" s="615">
        <v>4.79</v>
      </c>
      <c r="CE158" s="629">
        <v>4.79</v>
      </c>
      <c r="CF158" s="629">
        <v>4.79</v>
      </c>
      <c r="CG158" s="629">
        <v>4.79</v>
      </c>
      <c r="CH158" s="629">
        <v>4.79</v>
      </c>
      <c r="CI158" s="629">
        <v>4.79</v>
      </c>
      <c r="CJ158" s="629">
        <v>4.79</v>
      </c>
      <c r="CK158" s="629">
        <v>4.79</v>
      </c>
      <c r="CL158" s="629">
        <v>4.79</v>
      </c>
      <c r="CM158" s="629">
        <v>4.79</v>
      </c>
      <c r="CN158" s="629">
        <v>4.79</v>
      </c>
      <c r="CO158" s="629">
        <v>4.79</v>
      </c>
      <c r="CP158" s="629">
        <v>4.79</v>
      </c>
      <c r="CQ158" s="629">
        <v>4.79</v>
      </c>
      <c r="CR158" s="629">
        <v>4.79</v>
      </c>
      <c r="CS158" s="629">
        <v>4.79</v>
      </c>
      <c r="CT158" s="629">
        <v>4.79</v>
      </c>
      <c r="CU158" s="629">
        <v>4.79</v>
      </c>
      <c r="CV158" s="629">
        <v>4.79</v>
      </c>
      <c r="CW158" s="629">
        <v>4.79</v>
      </c>
      <c r="CX158" s="629">
        <v>4.79</v>
      </c>
      <c r="CY158" s="630">
        <v>4.79</v>
      </c>
      <c r="CZ158" s="619">
        <v>0</v>
      </c>
      <c r="DA158" s="620">
        <v>0</v>
      </c>
      <c r="DB158" s="620">
        <v>0</v>
      </c>
      <c r="DC158" s="620">
        <v>0</v>
      </c>
      <c r="DD158" s="620">
        <v>0</v>
      </c>
      <c r="DE158" s="620">
        <v>0</v>
      </c>
      <c r="DF158" s="620">
        <v>0</v>
      </c>
      <c r="DG158" s="620">
        <v>0</v>
      </c>
      <c r="DH158" s="620">
        <v>0</v>
      </c>
      <c r="DI158" s="620">
        <v>0</v>
      </c>
      <c r="DJ158" s="620">
        <v>0</v>
      </c>
      <c r="DK158" s="620">
        <v>0</v>
      </c>
      <c r="DL158" s="620">
        <v>0</v>
      </c>
      <c r="DM158" s="620">
        <v>0</v>
      </c>
      <c r="DN158" s="620">
        <v>0</v>
      </c>
      <c r="DO158" s="620">
        <v>0</v>
      </c>
      <c r="DP158" s="620">
        <v>0</v>
      </c>
      <c r="DQ158" s="620">
        <v>0</v>
      </c>
      <c r="DR158" s="620">
        <v>0</v>
      </c>
      <c r="DS158" s="620">
        <v>0</v>
      </c>
      <c r="DT158" s="620">
        <v>0</v>
      </c>
      <c r="DU158" s="620">
        <v>0</v>
      </c>
      <c r="DV158" s="620">
        <v>0</v>
      </c>
      <c r="DW158" s="621">
        <v>0</v>
      </c>
    </row>
    <row r="159" spans="2:127" x14ac:dyDescent="0.2">
      <c r="B159" s="651"/>
      <c r="C159" s="645"/>
      <c r="D159" s="646"/>
      <c r="E159" s="646"/>
      <c r="F159" s="646"/>
      <c r="G159" s="646"/>
      <c r="H159" s="646"/>
      <c r="I159" s="647"/>
      <c r="J159" s="647"/>
      <c r="K159" s="647"/>
      <c r="L159" s="647"/>
      <c r="M159" s="647"/>
      <c r="N159" s="647"/>
      <c r="O159" s="647"/>
      <c r="P159" s="647"/>
      <c r="Q159" s="647"/>
      <c r="R159" s="648"/>
      <c r="S159" s="647"/>
      <c r="T159" s="647"/>
      <c r="U159" s="636" t="s">
        <v>502</v>
      </c>
      <c r="V159" s="637" t="s">
        <v>124</v>
      </c>
      <c r="W159" s="643" t="s">
        <v>495</v>
      </c>
      <c r="X159" s="615">
        <v>6.5435919999999994</v>
      </c>
      <c r="Y159" s="615">
        <v>9.8153879999999987</v>
      </c>
      <c r="Z159" s="615">
        <v>19.630775999999997</v>
      </c>
      <c r="AA159" s="615">
        <v>22.902571999999999</v>
      </c>
      <c r="AB159" s="615">
        <v>29.446163999999996</v>
      </c>
      <c r="AC159" s="615">
        <v>32.717959999999998</v>
      </c>
      <c r="AD159" s="615">
        <v>42.533347999999997</v>
      </c>
      <c r="AE159" s="615">
        <v>65.435919999999996</v>
      </c>
      <c r="AF159" s="615">
        <v>65.435919999999996</v>
      </c>
      <c r="AG159" s="615">
        <v>32.717959999999998</v>
      </c>
      <c r="AH159" s="615">
        <v>0</v>
      </c>
      <c r="AI159" s="615">
        <v>0</v>
      </c>
      <c r="AJ159" s="615">
        <v>0</v>
      </c>
      <c r="AK159" s="615">
        <v>0</v>
      </c>
      <c r="AL159" s="615">
        <v>0</v>
      </c>
      <c r="AM159" s="615">
        <v>0</v>
      </c>
      <c r="AN159" s="615">
        <v>0</v>
      </c>
      <c r="AO159" s="615">
        <v>0</v>
      </c>
      <c r="AP159" s="615">
        <v>0</v>
      </c>
      <c r="AQ159" s="615">
        <v>0</v>
      </c>
      <c r="AR159" s="615">
        <v>1.8332148803987023</v>
      </c>
      <c r="AS159" s="615">
        <v>2.7498223205980534</v>
      </c>
      <c r="AT159" s="615">
        <v>5.4996446411961069</v>
      </c>
      <c r="AU159" s="615">
        <v>6.4162520813954576</v>
      </c>
      <c r="AV159" s="615">
        <v>8.2494669617941607</v>
      </c>
      <c r="AW159" s="615">
        <v>9.1660744019935105</v>
      </c>
      <c r="AX159" s="615">
        <v>11.915896722591564</v>
      </c>
      <c r="AY159" s="615">
        <v>18.332148803987021</v>
      </c>
      <c r="AZ159" s="615">
        <v>18.332148803987021</v>
      </c>
      <c r="BA159" s="615">
        <v>9.1660744019935105</v>
      </c>
      <c r="BB159" s="615">
        <v>0</v>
      </c>
      <c r="BC159" s="615">
        <v>0</v>
      </c>
      <c r="BD159" s="615">
        <v>0</v>
      </c>
      <c r="BE159" s="615">
        <v>0</v>
      </c>
      <c r="BF159" s="615">
        <v>0</v>
      </c>
      <c r="BG159" s="615">
        <v>0</v>
      </c>
      <c r="BH159" s="615">
        <v>0</v>
      </c>
      <c r="BI159" s="615">
        <v>0</v>
      </c>
      <c r="BJ159" s="615">
        <v>0</v>
      </c>
      <c r="BK159" s="615">
        <v>0</v>
      </c>
      <c r="BL159" s="615">
        <v>1.8332148803987023</v>
      </c>
      <c r="BM159" s="615">
        <v>2.7498223205980534</v>
      </c>
      <c r="BN159" s="615">
        <v>5.4996446411961069</v>
      </c>
      <c r="BO159" s="615">
        <v>6.4162520813954576</v>
      </c>
      <c r="BP159" s="615">
        <v>8.2494669617941607</v>
      </c>
      <c r="BQ159" s="615">
        <v>9.1660744019935105</v>
      </c>
      <c r="BR159" s="615">
        <v>11.915896722591564</v>
      </c>
      <c r="BS159" s="615">
        <v>18.332148803987021</v>
      </c>
      <c r="BT159" s="615">
        <v>18.332148803987021</v>
      </c>
      <c r="BU159" s="615">
        <v>9.1660744019935105</v>
      </c>
      <c r="BV159" s="615">
        <v>0</v>
      </c>
      <c r="BW159" s="615">
        <v>0</v>
      </c>
      <c r="BX159" s="615">
        <v>0</v>
      </c>
      <c r="BY159" s="615">
        <v>0</v>
      </c>
      <c r="BZ159" s="615">
        <v>0</v>
      </c>
      <c r="CA159" s="615">
        <v>0</v>
      </c>
      <c r="CB159" s="615">
        <v>0</v>
      </c>
      <c r="CC159" s="615">
        <v>0</v>
      </c>
      <c r="CD159" s="615">
        <v>0</v>
      </c>
      <c r="CE159" s="629">
        <v>0</v>
      </c>
      <c r="CF159" s="629">
        <v>5.5411170283135078</v>
      </c>
      <c r="CG159" s="629">
        <v>8.31167554247026</v>
      </c>
      <c r="CH159" s="629">
        <v>16.62335108494052</v>
      </c>
      <c r="CI159" s="629">
        <v>19.393909599097274</v>
      </c>
      <c r="CJ159" s="629">
        <v>24.935026627410782</v>
      </c>
      <c r="CK159" s="629">
        <v>27.705585141567539</v>
      </c>
      <c r="CL159" s="629">
        <v>36.017260684037801</v>
      </c>
      <c r="CM159" s="629">
        <v>55.411170283135078</v>
      </c>
      <c r="CN159" s="629">
        <v>55.411170283135078</v>
      </c>
      <c r="CO159" s="629">
        <v>27.705585141567539</v>
      </c>
      <c r="CP159" s="629">
        <v>0</v>
      </c>
      <c r="CQ159" s="629">
        <v>0</v>
      </c>
      <c r="CR159" s="629">
        <v>0</v>
      </c>
      <c r="CS159" s="629">
        <v>0</v>
      </c>
      <c r="CT159" s="629">
        <v>0</v>
      </c>
      <c r="CU159" s="629">
        <v>0</v>
      </c>
      <c r="CV159" s="629">
        <v>0</v>
      </c>
      <c r="CW159" s="629">
        <v>0</v>
      </c>
      <c r="CX159" s="629">
        <v>0</v>
      </c>
      <c r="CY159" s="630">
        <v>0</v>
      </c>
      <c r="CZ159" s="619">
        <v>0</v>
      </c>
      <c r="DA159" s="620">
        <v>0</v>
      </c>
      <c r="DB159" s="620">
        <v>0</v>
      </c>
      <c r="DC159" s="620">
        <v>0</v>
      </c>
      <c r="DD159" s="620">
        <v>0</v>
      </c>
      <c r="DE159" s="620">
        <v>0</v>
      </c>
      <c r="DF159" s="620">
        <v>0</v>
      </c>
      <c r="DG159" s="620">
        <v>0</v>
      </c>
      <c r="DH159" s="620">
        <v>0</v>
      </c>
      <c r="DI159" s="620">
        <v>0</v>
      </c>
      <c r="DJ159" s="620">
        <v>0</v>
      </c>
      <c r="DK159" s="620">
        <v>0</v>
      </c>
      <c r="DL159" s="620">
        <v>0</v>
      </c>
      <c r="DM159" s="620">
        <v>0</v>
      </c>
      <c r="DN159" s="620">
        <v>0</v>
      </c>
      <c r="DO159" s="620">
        <v>0</v>
      </c>
      <c r="DP159" s="620">
        <v>0</v>
      </c>
      <c r="DQ159" s="620">
        <v>0</v>
      </c>
      <c r="DR159" s="620">
        <v>0</v>
      </c>
      <c r="DS159" s="620">
        <v>0</v>
      </c>
      <c r="DT159" s="620">
        <v>0</v>
      </c>
      <c r="DU159" s="620">
        <v>0</v>
      </c>
      <c r="DV159" s="620">
        <v>0</v>
      </c>
      <c r="DW159" s="621">
        <v>0</v>
      </c>
    </row>
    <row r="160" spans="2:127" x14ac:dyDescent="0.2">
      <c r="B160" s="651"/>
      <c r="C160" s="645"/>
      <c r="D160" s="646"/>
      <c r="E160" s="646"/>
      <c r="F160" s="646"/>
      <c r="G160" s="646"/>
      <c r="H160" s="646"/>
      <c r="I160" s="647"/>
      <c r="J160" s="647"/>
      <c r="K160" s="647"/>
      <c r="L160" s="647"/>
      <c r="M160" s="647"/>
      <c r="N160" s="647"/>
      <c r="O160" s="647"/>
      <c r="P160" s="647"/>
      <c r="Q160" s="647"/>
      <c r="R160" s="648"/>
      <c r="S160" s="647"/>
      <c r="T160" s="647"/>
      <c r="U160" s="636" t="s">
        <v>503</v>
      </c>
      <c r="V160" s="637" t="s">
        <v>124</v>
      </c>
      <c r="W160" s="643" t="s">
        <v>495</v>
      </c>
      <c r="X160" s="615">
        <v>0</v>
      </c>
      <c r="Y160" s="615">
        <v>0</v>
      </c>
      <c r="Z160" s="615">
        <v>0</v>
      </c>
      <c r="AA160" s="615">
        <v>0</v>
      </c>
      <c r="AB160" s="615">
        <v>0</v>
      </c>
      <c r="AC160" s="615">
        <v>0</v>
      </c>
      <c r="AD160" s="615">
        <v>0</v>
      </c>
      <c r="AE160" s="615">
        <v>0</v>
      </c>
      <c r="AF160" s="615">
        <v>0</v>
      </c>
      <c r="AG160" s="615">
        <v>0</v>
      </c>
      <c r="AH160" s="615">
        <v>77.764318612254684</v>
      </c>
      <c r="AI160" s="615">
        <v>73.150544967073628</v>
      </c>
      <c r="AJ160" s="615">
        <v>68.536771321892559</v>
      </c>
      <c r="AK160" s="615">
        <v>63.92299767671151</v>
      </c>
      <c r="AL160" s="615">
        <v>59.309224031530441</v>
      </c>
      <c r="AM160" s="615">
        <v>54.695450386349378</v>
      </c>
      <c r="AN160" s="615">
        <v>50.081676741168302</v>
      </c>
      <c r="AO160" s="615">
        <v>45.467903095987239</v>
      </c>
      <c r="AP160" s="615">
        <v>40.854129450806191</v>
      </c>
      <c r="AQ160" s="615">
        <v>36.240355805625128</v>
      </c>
      <c r="AR160" s="615">
        <v>31.626582160444073</v>
      </c>
      <c r="AS160" s="615">
        <v>27.012808515263007</v>
      </c>
      <c r="AT160" s="615">
        <v>22.399034870081948</v>
      </c>
      <c r="AU160" s="615">
        <v>17.785261224900889</v>
      </c>
      <c r="AV160" s="615">
        <v>13.17148757971983</v>
      </c>
      <c r="AW160" s="615">
        <v>13.17148757971983</v>
      </c>
      <c r="AX160" s="615">
        <v>13.17148757971983</v>
      </c>
      <c r="AY160" s="615">
        <v>13.17148757971983</v>
      </c>
      <c r="AZ160" s="615">
        <v>13.17148757971983</v>
      </c>
      <c r="BA160" s="615">
        <v>13.17148757971983</v>
      </c>
      <c r="BB160" s="615">
        <v>13.17148757971983</v>
      </c>
      <c r="BC160" s="615">
        <v>13.17148757971983</v>
      </c>
      <c r="BD160" s="615">
        <v>13.17148757971983</v>
      </c>
      <c r="BE160" s="615">
        <v>13.17148757971983</v>
      </c>
      <c r="BF160" s="615">
        <v>13.17148757971983</v>
      </c>
      <c r="BG160" s="615">
        <v>13.17148757971983</v>
      </c>
      <c r="BH160" s="615">
        <v>13.17148757971983</v>
      </c>
      <c r="BI160" s="615">
        <v>13.17148757971983</v>
      </c>
      <c r="BJ160" s="615">
        <v>13.17148757971983</v>
      </c>
      <c r="BK160" s="615">
        <v>13.17148757971983</v>
      </c>
      <c r="BL160" s="615">
        <v>13.17148757971983</v>
      </c>
      <c r="BM160" s="615">
        <v>13.17148757971983</v>
      </c>
      <c r="BN160" s="615">
        <v>13.17148757971983</v>
      </c>
      <c r="BO160" s="615">
        <v>13.17148757971983</v>
      </c>
      <c r="BP160" s="615">
        <v>13.17148757971983</v>
      </c>
      <c r="BQ160" s="615">
        <v>13.17148757971983</v>
      </c>
      <c r="BR160" s="615">
        <v>13.17148757971983</v>
      </c>
      <c r="BS160" s="615">
        <v>13.17148757971983</v>
      </c>
      <c r="BT160" s="615">
        <v>13.17148757971983</v>
      </c>
      <c r="BU160" s="615">
        <v>13.17148757971983</v>
      </c>
      <c r="BV160" s="615">
        <v>13.17148757971983</v>
      </c>
      <c r="BW160" s="615">
        <v>13.17148757971983</v>
      </c>
      <c r="BX160" s="615">
        <v>13.17148757971983</v>
      </c>
      <c r="BY160" s="615">
        <v>13.17148757971983</v>
      </c>
      <c r="BZ160" s="615">
        <v>13.17148757971983</v>
      </c>
      <c r="CA160" s="615">
        <v>13.17148757971983</v>
      </c>
      <c r="CB160" s="615">
        <v>13.17148757971983</v>
      </c>
      <c r="CC160" s="615">
        <v>13.17148757971983</v>
      </c>
      <c r="CD160" s="615">
        <v>13.17148757971983</v>
      </c>
      <c r="CE160" s="629">
        <v>13.17148757971983</v>
      </c>
      <c r="CF160" s="629">
        <v>13.17148757971983</v>
      </c>
      <c r="CG160" s="629">
        <v>13.17148757971983</v>
      </c>
      <c r="CH160" s="629">
        <v>13.17148757971983</v>
      </c>
      <c r="CI160" s="629">
        <v>13.17148757971983</v>
      </c>
      <c r="CJ160" s="629">
        <v>13.17148757971983</v>
      </c>
      <c r="CK160" s="629">
        <v>13.17148757971983</v>
      </c>
      <c r="CL160" s="629">
        <v>13.17148757971983</v>
      </c>
      <c r="CM160" s="629">
        <v>13.17148757971983</v>
      </c>
      <c r="CN160" s="629">
        <v>13.17148757971983</v>
      </c>
      <c r="CO160" s="629">
        <v>13.17148757971983</v>
      </c>
      <c r="CP160" s="629">
        <v>13.17148757971983</v>
      </c>
      <c r="CQ160" s="629">
        <v>13.17148757971983</v>
      </c>
      <c r="CR160" s="629">
        <v>13.17148757971983</v>
      </c>
      <c r="CS160" s="629">
        <v>13.17148757971983</v>
      </c>
      <c r="CT160" s="629">
        <v>13.17148757971983</v>
      </c>
      <c r="CU160" s="629">
        <v>13.17148757971983</v>
      </c>
      <c r="CV160" s="629">
        <v>13.17148757971983</v>
      </c>
      <c r="CW160" s="629">
        <v>13.17148757971983</v>
      </c>
      <c r="CX160" s="629">
        <v>13.17148757971983</v>
      </c>
      <c r="CY160" s="630">
        <v>13.17148757971983</v>
      </c>
      <c r="CZ160" s="619">
        <v>0</v>
      </c>
      <c r="DA160" s="620">
        <v>0</v>
      </c>
      <c r="DB160" s="620">
        <v>0</v>
      </c>
      <c r="DC160" s="620">
        <v>0</v>
      </c>
      <c r="DD160" s="620">
        <v>0</v>
      </c>
      <c r="DE160" s="620">
        <v>0</v>
      </c>
      <c r="DF160" s="620">
        <v>0</v>
      </c>
      <c r="DG160" s="620">
        <v>0</v>
      </c>
      <c r="DH160" s="620">
        <v>0</v>
      </c>
      <c r="DI160" s="620">
        <v>0</v>
      </c>
      <c r="DJ160" s="620">
        <v>0</v>
      </c>
      <c r="DK160" s="620">
        <v>0</v>
      </c>
      <c r="DL160" s="620">
        <v>0</v>
      </c>
      <c r="DM160" s="620">
        <v>0</v>
      </c>
      <c r="DN160" s="620">
        <v>0</v>
      </c>
      <c r="DO160" s="620">
        <v>0</v>
      </c>
      <c r="DP160" s="620">
        <v>0</v>
      </c>
      <c r="DQ160" s="620">
        <v>0</v>
      </c>
      <c r="DR160" s="620">
        <v>0</v>
      </c>
      <c r="DS160" s="620">
        <v>0</v>
      </c>
      <c r="DT160" s="620">
        <v>0</v>
      </c>
      <c r="DU160" s="620">
        <v>0</v>
      </c>
      <c r="DV160" s="620">
        <v>0</v>
      </c>
      <c r="DW160" s="621">
        <v>0</v>
      </c>
    </row>
    <row r="161" spans="2:127" x14ac:dyDescent="0.2">
      <c r="B161" s="651"/>
      <c r="C161" s="645"/>
      <c r="D161" s="646"/>
      <c r="E161" s="646"/>
      <c r="F161" s="646"/>
      <c r="G161" s="646"/>
      <c r="H161" s="646"/>
      <c r="I161" s="647"/>
      <c r="J161" s="647"/>
      <c r="K161" s="647"/>
      <c r="L161" s="647"/>
      <c r="M161" s="647"/>
      <c r="N161" s="647"/>
      <c r="O161" s="647"/>
      <c r="P161" s="647"/>
      <c r="Q161" s="647"/>
      <c r="R161" s="648"/>
      <c r="S161" s="647"/>
      <c r="T161" s="647"/>
      <c r="U161" s="652" t="s">
        <v>504</v>
      </c>
      <c r="V161" s="637" t="s">
        <v>124</v>
      </c>
      <c r="W161" s="643" t="s">
        <v>495</v>
      </c>
      <c r="X161" s="615">
        <v>0</v>
      </c>
      <c r="Y161" s="615">
        <v>0</v>
      </c>
      <c r="Z161" s="615">
        <v>0</v>
      </c>
      <c r="AA161" s="615">
        <v>0</v>
      </c>
      <c r="AB161" s="615">
        <v>0</v>
      </c>
      <c r="AC161" s="615">
        <v>0</v>
      </c>
      <c r="AD161" s="615">
        <v>0</v>
      </c>
      <c r="AE161" s="615">
        <v>0</v>
      </c>
      <c r="AF161" s="615">
        <v>0</v>
      </c>
      <c r="AG161" s="615">
        <v>0</v>
      </c>
      <c r="AH161" s="615">
        <v>0</v>
      </c>
      <c r="AI161" s="615">
        <v>0</v>
      </c>
      <c r="AJ161" s="615">
        <v>0</v>
      </c>
      <c r="AK161" s="615">
        <v>0</v>
      </c>
      <c r="AL161" s="615">
        <v>0</v>
      </c>
      <c r="AM161" s="615">
        <v>0</v>
      </c>
      <c r="AN161" s="615">
        <v>0</v>
      </c>
      <c r="AO161" s="615">
        <v>0</v>
      </c>
      <c r="AP161" s="615">
        <v>0</v>
      </c>
      <c r="AQ161" s="615">
        <v>0</v>
      </c>
      <c r="AR161" s="615">
        <v>0</v>
      </c>
      <c r="AS161" s="615">
        <v>0</v>
      </c>
      <c r="AT161" s="615">
        <v>0</v>
      </c>
      <c r="AU161" s="615">
        <v>0</v>
      </c>
      <c r="AV161" s="615">
        <v>0</v>
      </c>
      <c r="AW161" s="615">
        <v>0</v>
      </c>
      <c r="AX161" s="615">
        <v>0</v>
      </c>
      <c r="AY161" s="615">
        <v>0</v>
      </c>
      <c r="AZ161" s="615">
        <v>0</v>
      </c>
      <c r="BA161" s="615">
        <v>0</v>
      </c>
      <c r="BB161" s="615">
        <v>0</v>
      </c>
      <c r="BC161" s="615">
        <v>0</v>
      </c>
      <c r="BD161" s="615">
        <v>0</v>
      </c>
      <c r="BE161" s="615">
        <v>0</v>
      </c>
      <c r="BF161" s="615">
        <v>0</v>
      </c>
      <c r="BG161" s="615">
        <v>0</v>
      </c>
      <c r="BH161" s="615">
        <v>0</v>
      </c>
      <c r="BI161" s="615">
        <v>0</v>
      </c>
      <c r="BJ161" s="615">
        <v>0</v>
      </c>
      <c r="BK161" s="615">
        <v>0</v>
      </c>
      <c r="BL161" s="615">
        <v>0</v>
      </c>
      <c r="BM161" s="615">
        <v>0</v>
      </c>
      <c r="BN161" s="615">
        <v>0</v>
      </c>
      <c r="BO161" s="615">
        <v>0</v>
      </c>
      <c r="BP161" s="615">
        <v>0</v>
      </c>
      <c r="BQ161" s="615">
        <v>0</v>
      </c>
      <c r="BR161" s="615">
        <v>0</v>
      </c>
      <c r="BS161" s="615">
        <v>0</v>
      </c>
      <c r="BT161" s="615">
        <v>0</v>
      </c>
      <c r="BU161" s="615">
        <v>0</v>
      </c>
      <c r="BV161" s="615">
        <v>0</v>
      </c>
      <c r="BW161" s="615">
        <v>0</v>
      </c>
      <c r="BX161" s="615">
        <v>0</v>
      </c>
      <c r="BY161" s="615">
        <v>0</v>
      </c>
      <c r="BZ161" s="615">
        <v>0</v>
      </c>
      <c r="CA161" s="615">
        <v>0</v>
      </c>
      <c r="CB161" s="615">
        <v>0</v>
      </c>
      <c r="CC161" s="615">
        <v>0</v>
      </c>
      <c r="CD161" s="615">
        <v>0</v>
      </c>
      <c r="CE161" s="615">
        <v>0</v>
      </c>
      <c r="CF161" s="615">
        <v>0</v>
      </c>
      <c r="CG161" s="615">
        <v>0</v>
      </c>
      <c r="CH161" s="615">
        <v>0</v>
      </c>
      <c r="CI161" s="615">
        <v>0</v>
      </c>
      <c r="CJ161" s="615">
        <v>0</v>
      </c>
      <c r="CK161" s="615">
        <v>0</v>
      </c>
      <c r="CL161" s="615">
        <v>0</v>
      </c>
      <c r="CM161" s="615">
        <v>0</v>
      </c>
      <c r="CN161" s="615">
        <v>0</v>
      </c>
      <c r="CO161" s="615">
        <v>0</v>
      </c>
      <c r="CP161" s="615">
        <v>0</v>
      </c>
      <c r="CQ161" s="615">
        <v>0</v>
      </c>
      <c r="CR161" s="615">
        <v>0</v>
      </c>
      <c r="CS161" s="615">
        <v>0</v>
      </c>
      <c r="CT161" s="615">
        <v>0</v>
      </c>
      <c r="CU161" s="615">
        <v>0</v>
      </c>
      <c r="CV161" s="615">
        <v>0</v>
      </c>
      <c r="CW161" s="615">
        <v>0</v>
      </c>
      <c r="CX161" s="615">
        <v>0</v>
      </c>
      <c r="CY161" s="615">
        <v>0</v>
      </c>
      <c r="CZ161" s="619">
        <v>0</v>
      </c>
      <c r="DA161" s="620">
        <v>0</v>
      </c>
      <c r="DB161" s="620">
        <v>0</v>
      </c>
      <c r="DC161" s="620">
        <v>0</v>
      </c>
      <c r="DD161" s="620">
        <v>0</v>
      </c>
      <c r="DE161" s="620">
        <v>0</v>
      </c>
      <c r="DF161" s="620">
        <v>0</v>
      </c>
      <c r="DG161" s="620">
        <v>0</v>
      </c>
      <c r="DH161" s="620">
        <v>0</v>
      </c>
      <c r="DI161" s="620">
        <v>0</v>
      </c>
      <c r="DJ161" s="620">
        <v>0</v>
      </c>
      <c r="DK161" s="620">
        <v>0</v>
      </c>
      <c r="DL161" s="620">
        <v>0</v>
      </c>
      <c r="DM161" s="620">
        <v>0</v>
      </c>
      <c r="DN161" s="620">
        <v>0</v>
      </c>
      <c r="DO161" s="620">
        <v>0</v>
      </c>
      <c r="DP161" s="620">
        <v>0</v>
      </c>
      <c r="DQ161" s="620">
        <v>0</v>
      </c>
      <c r="DR161" s="620">
        <v>0</v>
      </c>
      <c r="DS161" s="620">
        <v>0</v>
      </c>
      <c r="DT161" s="620">
        <v>0</v>
      </c>
      <c r="DU161" s="620">
        <v>0</v>
      </c>
      <c r="DV161" s="620">
        <v>0</v>
      </c>
      <c r="DW161" s="621">
        <v>0</v>
      </c>
    </row>
    <row r="162" spans="2:127" ht="15.75" thickBot="1" x14ac:dyDescent="0.25">
      <c r="B162" s="653"/>
      <c r="C162" s="654"/>
      <c r="D162" s="655"/>
      <c r="E162" s="655"/>
      <c r="F162" s="655"/>
      <c r="G162" s="655"/>
      <c r="H162" s="655"/>
      <c r="I162" s="656"/>
      <c r="J162" s="656"/>
      <c r="K162" s="656"/>
      <c r="L162" s="656"/>
      <c r="M162" s="656"/>
      <c r="N162" s="656"/>
      <c r="O162" s="656"/>
      <c r="P162" s="656"/>
      <c r="Q162" s="656"/>
      <c r="R162" s="657"/>
      <c r="S162" s="656"/>
      <c r="T162" s="656"/>
      <c r="U162" s="658" t="s">
        <v>127</v>
      </c>
      <c r="V162" s="659" t="s">
        <v>505</v>
      </c>
      <c r="W162" s="660" t="s">
        <v>495</v>
      </c>
      <c r="X162" s="661">
        <f>SUM(X151:X161)</f>
        <v>2134.017992</v>
      </c>
      <c r="Y162" s="661">
        <f t="shared" ref="Y162:CJ162" si="37">SUM(Y151:Y161)</f>
        <v>3201.0269880000001</v>
      </c>
      <c r="Z162" s="661">
        <f t="shared" si="37"/>
        <v>6402.0539760000001</v>
      </c>
      <c r="AA162" s="661">
        <f t="shared" si="37"/>
        <v>7469.0629720000006</v>
      </c>
      <c r="AB162" s="661">
        <f t="shared" si="37"/>
        <v>9603.0809640000007</v>
      </c>
      <c r="AC162" s="661">
        <f t="shared" si="37"/>
        <v>10670.089959999999</v>
      </c>
      <c r="AD162" s="661">
        <f t="shared" si="37"/>
        <v>13871.116948000001</v>
      </c>
      <c r="AE162" s="661">
        <f t="shared" si="37"/>
        <v>21340.179919999999</v>
      </c>
      <c r="AF162" s="661">
        <f t="shared" si="37"/>
        <v>21340.179919999999</v>
      </c>
      <c r="AG162" s="661">
        <f t="shared" si="37"/>
        <v>10670.089959999999</v>
      </c>
      <c r="AH162" s="661">
        <f t="shared" si="37"/>
        <v>1551.4543186122546</v>
      </c>
      <c r="AI162" s="661">
        <f t="shared" si="37"/>
        <v>1546.8405449670734</v>
      </c>
      <c r="AJ162" s="661">
        <f t="shared" si="37"/>
        <v>1542.2267713218923</v>
      </c>
      <c r="AK162" s="661">
        <f t="shared" si="37"/>
        <v>1537.6129976767113</v>
      </c>
      <c r="AL162" s="661">
        <f t="shared" si="37"/>
        <v>1532.9992240315303</v>
      </c>
      <c r="AM162" s="661">
        <f t="shared" si="37"/>
        <v>1528.3854503863492</v>
      </c>
      <c r="AN162" s="661">
        <f t="shared" si="37"/>
        <v>1523.7716767411682</v>
      </c>
      <c r="AO162" s="661">
        <f t="shared" si="37"/>
        <v>1519.157903095987</v>
      </c>
      <c r="AP162" s="661">
        <f t="shared" si="37"/>
        <v>1514.5441294508059</v>
      </c>
      <c r="AQ162" s="661">
        <f t="shared" si="37"/>
        <v>1509.9303558056249</v>
      </c>
      <c r="AR162" s="661">
        <f t="shared" si="37"/>
        <v>2103.1707176219707</v>
      </c>
      <c r="AS162" s="661">
        <f t="shared" si="37"/>
        <v>2397.4840117075514</v>
      </c>
      <c r="AT162" s="661">
        <f t="shared" si="37"/>
        <v>3289.6514412546599</v>
      </c>
      <c r="AU162" s="661">
        <f t="shared" si="37"/>
        <v>3583.9647353402424</v>
      </c>
      <c r="AV162" s="661">
        <f t="shared" si="37"/>
        <v>4177.2050971565877</v>
      </c>
      <c r="AW162" s="661">
        <f t="shared" si="37"/>
        <v>4476.1321648873509</v>
      </c>
      <c r="AX162" s="661">
        <f t="shared" si="37"/>
        <v>5372.9133680796394</v>
      </c>
      <c r="AY162" s="661">
        <f t="shared" si="37"/>
        <v>7465.4028421949824</v>
      </c>
      <c r="AZ162" s="661">
        <f t="shared" si="37"/>
        <v>7465.4028421949824</v>
      </c>
      <c r="BA162" s="661">
        <f t="shared" si="37"/>
        <v>4476.1321648873509</v>
      </c>
      <c r="BB162" s="661">
        <f t="shared" si="37"/>
        <v>1486.8614875797196</v>
      </c>
      <c r="BC162" s="661">
        <f t="shared" si="37"/>
        <v>1486.8614875797196</v>
      </c>
      <c r="BD162" s="661">
        <f t="shared" si="37"/>
        <v>1486.8614875797196</v>
      </c>
      <c r="BE162" s="661">
        <f t="shared" si="37"/>
        <v>1486.8614875797196</v>
      </c>
      <c r="BF162" s="661">
        <f t="shared" si="37"/>
        <v>1486.8614875797196</v>
      </c>
      <c r="BG162" s="661">
        <f t="shared" si="37"/>
        <v>1486.8614875797196</v>
      </c>
      <c r="BH162" s="661">
        <f t="shared" si="37"/>
        <v>1486.8614875797196</v>
      </c>
      <c r="BI162" s="661">
        <f t="shared" si="37"/>
        <v>1486.8614875797196</v>
      </c>
      <c r="BJ162" s="661">
        <f t="shared" si="37"/>
        <v>1486.8614875797196</v>
      </c>
      <c r="BK162" s="661">
        <f t="shared" si="37"/>
        <v>1486.8614875797196</v>
      </c>
      <c r="BL162" s="661">
        <f t="shared" si="37"/>
        <v>2084.7156230412461</v>
      </c>
      <c r="BM162" s="661">
        <f t="shared" si="37"/>
        <v>2383.6426907720083</v>
      </c>
      <c r="BN162" s="661">
        <f t="shared" si="37"/>
        <v>3280.4238939642978</v>
      </c>
      <c r="BO162" s="661">
        <f t="shared" si="37"/>
        <v>3579.3509616950614</v>
      </c>
      <c r="BP162" s="661">
        <f t="shared" si="37"/>
        <v>4177.2050971565877</v>
      </c>
      <c r="BQ162" s="661">
        <f t="shared" si="37"/>
        <v>4476.1321648873509</v>
      </c>
      <c r="BR162" s="661">
        <f t="shared" si="37"/>
        <v>5372.9133680796394</v>
      </c>
      <c r="BS162" s="661">
        <f t="shared" si="37"/>
        <v>7465.4028421949824</v>
      </c>
      <c r="BT162" s="661">
        <f t="shared" si="37"/>
        <v>7465.4028421949824</v>
      </c>
      <c r="BU162" s="661">
        <f t="shared" si="37"/>
        <v>4476.1321648873509</v>
      </c>
      <c r="BV162" s="661">
        <f t="shared" si="37"/>
        <v>1486.8614875797196</v>
      </c>
      <c r="BW162" s="661">
        <f t="shared" si="37"/>
        <v>1486.8614875797196</v>
      </c>
      <c r="BX162" s="661">
        <f t="shared" si="37"/>
        <v>1486.8614875797196</v>
      </c>
      <c r="BY162" s="661">
        <f t="shared" si="37"/>
        <v>1486.8614875797196</v>
      </c>
      <c r="BZ162" s="661">
        <f t="shared" si="37"/>
        <v>1486.8614875797196</v>
      </c>
      <c r="CA162" s="661">
        <f t="shared" si="37"/>
        <v>1486.8614875797196</v>
      </c>
      <c r="CB162" s="661">
        <f t="shared" si="37"/>
        <v>1486.8614875797196</v>
      </c>
      <c r="CC162" s="661">
        <f t="shared" si="37"/>
        <v>1486.8614875797196</v>
      </c>
      <c r="CD162" s="661">
        <f t="shared" si="37"/>
        <v>1486.8614875797196</v>
      </c>
      <c r="CE162" s="661">
        <f t="shared" si="37"/>
        <v>1486.8614875797196</v>
      </c>
      <c r="CF162" s="661">
        <f t="shared" si="37"/>
        <v>3293.9490068197028</v>
      </c>
      <c r="CG162" s="661">
        <f t="shared" si="37"/>
        <v>4197.4927664396937</v>
      </c>
      <c r="CH162" s="661">
        <f t="shared" si="37"/>
        <v>6908.1240452996699</v>
      </c>
      <c r="CI162" s="661">
        <f t="shared" si="37"/>
        <v>7811.6678049196607</v>
      </c>
      <c r="CJ162" s="661">
        <f t="shared" si="37"/>
        <v>9618.7553241596452</v>
      </c>
      <c r="CK162" s="661">
        <f t="shared" ref="CK162:DW162" si="38">SUM(CK151:CK161)</f>
        <v>10522.299083779637</v>
      </c>
      <c r="CL162" s="661">
        <f t="shared" si="38"/>
        <v>13232.93036263961</v>
      </c>
      <c r="CM162" s="661">
        <f t="shared" si="38"/>
        <v>19557.736679979549</v>
      </c>
      <c r="CN162" s="661">
        <f t="shared" si="38"/>
        <v>19557.736679979549</v>
      </c>
      <c r="CO162" s="661">
        <f t="shared" si="38"/>
        <v>10522.299083779637</v>
      </c>
      <c r="CP162" s="661">
        <f t="shared" si="38"/>
        <v>1486.8614875797196</v>
      </c>
      <c r="CQ162" s="661">
        <f t="shared" si="38"/>
        <v>1486.8614875797196</v>
      </c>
      <c r="CR162" s="661">
        <f t="shared" si="38"/>
        <v>1486.8614875797196</v>
      </c>
      <c r="CS162" s="661">
        <f t="shared" si="38"/>
        <v>1486.8614875797196</v>
      </c>
      <c r="CT162" s="661">
        <f t="shared" si="38"/>
        <v>1486.8614875797196</v>
      </c>
      <c r="CU162" s="661">
        <f t="shared" si="38"/>
        <v>1486.8614875797196</v>
      </c>
      <c r="CV162" s="661">
        <f t="shared" si="38"/>
        <v>1486.8614875797196</v>
      </c>
      <c r="CW162" s="661">
        <f t="shared" si="38"/>
        <v>1486.8614875797196</v>
      </c>
      <c r="CX162" s="661">
        <f t="shared" si="38"/>
        <v>1486.8614875797196</v>
      </c>
      <c r="CY162" s="662">
        <f t="shared" si="38"/>
        <v>1486.8614875797196</v>
      </c>
      <c r="CZ162" s="663">
        <f t="shared" si="38"/>
        <v>0</v>
      </c>
      <c r="DA162" s="664">
        <f t="shared" si="38"/>
        <v>0</v>
      </c>
      <c r="DB162" s="664">
        <f t="shared" si="38"/>
        <v>0</v>
      </c>
      <c r="DC162" s="664">
        <f t="shared" si="38"/>
        <v>0</v>
      </c>
      <c r="DD162" s="664">
        <f t="shared" si="38"/>
        <v>0</v>
      </c>
      <c r="DE162" s="664">
        <f t="shared" si="38"/>
        <v>0</v>
      </c>
      <c r="DF162" s="664">
        <f t="shared" si="38"/>
        <v>0</v>
      </c>
      <c r="DG162" s="664">
        <f t="shared" si="38"/>
        <v>0</v>
      </c>
      <c r="DH162" s="664">
        <f t="shared" si="38"/>
        <v>0</v>
      </c>
      <c r="DI162" s="664">
        <f t="shared" si="38"/>
        <v>0</v>
      </c>
      <c r="DJ162" s="664">
        <f t="shared" si="38"/>
        <v>0</v>
      </c>
      <c r="DK162" s="664">
        <f t="shared" si="38"/>
        <v>0</v>
      </c>
      <c r="DL162" s="664">
        <f t="shared" si="38"/>
        <v>0</v>
      </c>
      <c r="DM162" s="664">
        <f t="shared" si="38"/>
        <v>0</v>
      </c>
      <c r="DN162" s="664">
        <f t="shared" si="38"/>
        <v>0</v>
      </c>
      <c r="DO162" s="664">
        <f t="shared" si="38"/>
        <v>0</v>
      </c>
      <c r="DP162" s="664">
        <f t="shared" si="38"/>
        <v>0</v>
      </c>
      <c r="DQ162" s="664">
        <f t="shared" si="38"/>
        <v>0</v>
      </c>
      <c r="DR162" s="664">
        <f t="shared" si="38"/>
        <v>0</v>
      </c>
      <c r="DS162" s="664">
        <f t="shared" si="38"/>
        <v>0</v>
      </c>
      <c r="DT162" s="664">
        <f t="shared" si="38"/>
        <v>0</v>
      </c>
      <c r="DU162" s="664">
        <f t="shared" si="38"/>
        <v>0</v>
      </c>
      <c r="DV162" s="664">
        <f t="shared" si="38"/>
        <v>0</v>
      </c>
      <c r="DW162" s="665">
        <f t="shared" si="38"/>
        <v>0</v>
      </c>
    </row>
    <row r="163" spans="2:127" x14ac:dyDescent="0.2">
      <c r="B163" s="591" t="s">
        <v>506</v>
      </c>
      <c r="C163" s="592" t="s">
        <v>507</v>
      </c>
      <c r="D163" s="584"/>
      <c r="E163" s="585"/>
      <c r="F163" s="585"/>
      <c r="G163" s="585"/>
      <c r="H163" s="585"/>
      <c r="I163" s="585"/>
      <c r="J163" s="585"/>
      <c r="K163" s="585"/>
      <c r="L163" s="585"/>
      <c r="M163" s="585"/>
      <c r="N163" s="585"/>
      <c r="O163" s="585"/>
      <c r="P163" s="585"/>
      <c r="Q163" s="585"/>
      <c r="R163" s="587"/>
      <c r="S163" s="668"/>
      <c r="T163" s="587"/>
      <c r="U163" s="668"/>
      <c r="V163" s="585"/>
      <c r="W163" s="585"/>
      <c r="X163" s="583">
        <f t="shared" ref="X163:BC163" si="39">SUMIF($C:$C,"58.2x",X:X)</f>
        <v>0</v>
      </c>
      <c r="Y163" s="583">
        <f t="shared" si="39"/>
        <v>0</v>
      </c>
      <c r="Z163" s="583">
        <f t="shared" si="39"/>
        <v>0</v>
      </c>
      <c r="AA163" s="583">
        <f t="shared" si="39"/>
        <v>0</v>
      </c>
      <c r="AB163" s="583">
        <f t="shared" si="39"/>
        <v>0</v>
      </c>
      <c r="AC163" s="583">
        <f t="shared" si="39"/>
        <v>0</v>
      </c>
      <c r="AD163" s="583">
        <f t="shared" si="39"/>
        <v>0</v>
      </c>
      <c r="AE163" s="583">
        <f t="shared" si="39"/>
        <v>0</v>
      </c>
      <c r="AF163" s="583">
        <f t="shared" si="39"/>
        <v>0</v>
      </c>
      <c r="AG163" s="583">
        <f t="shared" si="39"/>
        <v>0</v>
      </c>
      <c r="AH163" s="583">
        <f t="shared" si="39"/>
        <v>0</v>
      </c>
      <c r="AI163" s="583">
        <f t="shared" si="39"/>
        <v>0</v>
      </c>
      <c r="AJ163" s="583">
        <f t="shared" si="39"/>
        <v>0</v>
      </c>
      <c r="AK163" s="583">
        <f t="shared" si="39"/>
        <v>0</v>
      </c>
      <c r="AL163" s="583">
        <f t="shared" si="39"/>
        <v>0</v>
      </c>
      <c r="AM163" s="583">
        <f t="shared" si="39"/>
        <v>0</v>
      </c>
      <c r="AN163" s="583">
        <f t="shared" si="39"/>
        <v>0</v>
      </c>
      <c r="AO163" s="583">
        <f t="shared" si="39"/>
        <v>0</v>
      </c>
      <c r="AP163" s="583">
        <f t="shared" si="39"/>
        <v>0</v>
      </c>
      <c r="AQ163" s="583">
        <f t="shared" si="39"/>
        <v>0</v>
      </c>
      <c r="AR163" s="583">
        <f t="shared" si="39"/>
        <v>0</v>
      </c>
      <c r="AS163" s="583">
        <f t="shared" si="39"/>
        <v>0</v>
      </c>
      <c r="AT163" s="583">
        <f t="shared" si="39"/>
        <v>0</v>
      </c>
      <c r="AU163" s="583">
        <f t="shared" si="39"/>
        <v>0</v>
      </c>
      <c r="AV163" s="583">
        <f t="shared" si="39"/>
        <v>0</v>
      </c>
      <c r="AW163" s="583">
        <f t="shared" si="39"/>
        <v>0</v>
      </c>
      <c r="AX163" s="583">
        <f t="shared" si="39"/>
        <v>0</v>
      </c>
      <c r="AY163" s="583">
        <f t="shared" si="39"/>
        <v>0</v>
      </c>
      <c r="AZ163" s="583">
        <f t="shared" si="39"/>
        <v>0</v>
      </c>
      <c r="BA163" s="583">
        <f t="shared" si="39"/>
        <v>0</v>
      </c>
      <c r="BB163" s="583">
        <f t="shared" si="39"/>
        <v>0</v>
      </c>
      <c r="BC163" s="583">
        <f t="shared" si="39"/>
        <v>0</v>
      </c>
      <c r="BD163" s="583">
        <f t="shared" ref="BD163:CI163" si="40">SUMIF($C:$C,"58.2x",BD:BD)</f>
        <v>0</v>
      </c>
      <c r="BE163" s="583">
        <f t="shared" si="40"/>
        <v>0</v>
      </c>
      <c r="BF163" s="583">
        <f t="shared" si="40"/>
        <v>0</v>
      </c>
      <c r="BG163" s="583">
        <f t="shared" si="40"/>
        <v>0</v>
      </c>
      <c r="BH163" s="583">
        <f t="shared" si="40"/>
        <v>0</v>
      </c>
      <c r="BI163" s="583">
        <f t="shared" si="40"/>
        <v>0</v>
      </c>
      <c r="BJ163" s="583">
        <f t="shared" si="40"/>
        <v>0</v>
      </c>
      <c r="BK163" s="583">
        <f t="shared" si="40"/>
        <v>0</v>
      </c>
      <c r="BL163" s="583">
        <f t="shared" si="40"/>
        <v>0</v>
      </c>
      <c r="BM163" s="583">
        <f t="shared" si="40"/>
        <v>0</v>
      </c>
      <c r="BN163" s="583">
        <f t="shared" si="40"/>
        <v>0</v>
      </c>
      <c r="BO163" s="583">
        <f t="shared" si="40"/>
        <v>0</v>
      </c>
      <c r="BP163" s="583">
        <f t="shared" si="40"/>
        <v>0</v>
      </c>
      <c r="BQ163" s="583">
        <f t="shared" si="40"/>
        <v>0</v>
      </c>
      <c r="BR163" s="583">
        <f t="shared" si="40"/>
        <v>0</v>
      </c>
      <c r="BS163" s="583">
        <f t="shared" si="40"/>
        <v>0</v>
      </c>
      <c r="BT163" s="583">
        <f t="shared" si="40"/>
        <v>0</v>
      </c>
      <c r="BU163" s="583">
        <f t="shared" si="40"/>
        <v>0</v>
      </c>
      <c r="BV163" s="583">
        <f t="shared" si="40"/>
        <v>0</v>
      </c>
      <c r="BW163" s="583">
        <f t="shared" si="40"/>
        <v>0</v>
      </c>
      <c r="BX163" s="583">
        <f t="shared" si="40"/>
        <v>0</v>
      </c>
      <c r="BY163" s="583">
        <f t="shared" si="40"/>
        <v>0</v>
      </c>
      <c r="BZ163" s="583">
        <f t="shared" si="40"/>
        <v>0</v>
      </c>
      <c r="CA163" s="583">
        <f t="shared" si="40"/>
        <v>0</v>
      </c>
      <c r="CB163" s="583">
        <f t="shared" si="40"/>
        <v>0</v>
      </c>
      <c r="CC163" s="583">
        <f t="shared" si="40"/>
        <v>0</v>
      </c>
      <c r="CD163" s="583">
        <f t="shared" si="40"/>
        <v>0</v>
      </c>
      <c r="CE163" s="583">
        <f t="shared" si="40"/>
        <v>0</v>
      </c>
      <c r="CF163" s="583">
        <f t="shared" si="40"/>
        <v>0</v>
      </c>
      <c r="CG163" s="583">
        <f t="shared" si="40"/>
        <v>0</v>
      </c>
      <c r="CH163" s="583">
        <f t="shared" si="40"/>
        <v>0</v>
      </c>
      <c r="CI163" s="583">
        <f t="shared" si="40"/>
        <v>0</v>
      </c>
      <c r="CJ163" s="583">
        <f t="shared" ref="CJ163:DO163" si="41">SUMIF($C:$C,"58.2x",CJ:CJ)</f>
        <v>0</v>
      </c>
      <c r="CK163" s="583">
        <f t="shared" si="41"/>
        <v>0</v>
      </c>
      <c r="CL163" s="583">
        <f t="shared" si="41"/>
        <v>0</v>
      </c>
      <c r="CM163" s="583">
        <f t="shared" si="41"/>
        <v>0</v>
      </c>
      <c r="CN163" s="583">
        <f t="shared" si="41"/>
        <v>0</v>
      </c>
      <c r="CO163" s="583">
        <f t="shared" si="41"/>
        <v>0</v>
      </c>
      <c r="CP163" s="583">
        <f t="shared" si="41"/>
        <v>0</v>
      </c>
      <c r="CQ163" s="583">
        <f t="shared" si="41"/>
        <v>0</v>
      </c>
      <c r="CR163" s="583">
        <f t="shared" si="41"/>
        <v>0</v>
      </c>
      <c r="CS163" s="583">
        <f t="shared" si="41"/>
        <v>0</v>
      </c>
      <c r="CT163" s="583">
        <f t="shared" si="41"/>
        <v>0</v>
      </c>
      <c r="CU163" s="583">
        <f t="shared" si="41"/>
        <v>0</v>
      </c>
      <c r="CV163" s="583">
        <f t="shared" si="41"/>
        <v>0</v>
      </c>
      <c r="CW163" s="583">
        <f t="shared" si="41"/>
        <v>0</v>
      </c>
      <c r="CX163" s="583">
        <f t="shared" si="41"/>
        <v>0</v>
      </c>
      <c r="CY163" s="598">
        <f t="shared" si="41"/>
        <v>0</v>
      </c>
      <c r="CZ163" s="599">
        <f t="shared" si="41"/>
        <v>0</v>
      </c>
      <c r="DA163" s="599">
        <f t="shared" si="41"/>
        <v>0</v>
      </c>
      <c r="DB163" s="599">
        <f t="shared" si="41"/>
        <v>0</v>
      </c>
      <c r="DC163" s="599">
        <f t="shared" si="41"/>
        <v>0</v>
      </c>
      <c r="DD163" s="599">
        <f t="shared" si="41"/>
        <v>0</v>
      </c>
      <c r="DE163" s="599">
        <f t="shared" si="41"/>
        <v>0</v>
      </c>
      <c r="DF163" s="599">
        <f t="shared" si="41"/>
        <v>0</v>
      </c>
      <c r="DG163" s="599">
        <f t="shared" si="41"/>
        <v>0</v>
      </c>
      <c r="DH163" s="599">
        <f t="shared" si="41"/>
        <v>0</v>
      </c>
      <c r="DI163" s="599">
        <f t="shared" si="41"/>
        <v>0</v>
      </c>
      <c r="DJ163" s="599">
        <f t="shared" si="41"/>
        <v>0</v>
      </c>
      <c r="DK163" s="599">
        <f t="shared" si="41"/>
        <v>0</v>
      </c>
      <c r="DL163" s="599">
        <f t="shared" si="41"/>
        <v>0</v>
      </c>
      <c r="DM163" s="599">
        <f t="shared" si="41"/>
        <v>0</v>
      </c>
      <c r="DN163" s="599">
        <f t="shared" si="41"/>
        <v>0</v>
      </c>
      <c r="DO163" s="599">
        <f t="shared" si="41"/>
        <v>0</v>
      </c>
      <c r="DP163" s="599">
        <f t="shared" ref="DP163:DW163" si="42">SUMIF($C:$C,"58.2x",DP:DP)</f>
        <v>0</v>
      </c>
      <c r="DQ163" s="599">
        <f t="shared" si="42"/>
        <v>0</v>
      </c>
      <c r="DR163" s="599">
        <f t="shared" si="42"/>
        <v>0</v>
      </c>
      <c r="DS163" s="599">
        <f t="shared" si="42"/>
        <v>0</v>
      </c>
      <c r="DT163" s="599">
        <f t="shared" si="42"/>
        <v>0</v>
      </c>
      <c r="DU163" s="599">
        <f t="shared" si="42"/>
        <v>0</v>
      </c>
      <c r="DV163" s="599">
        <f t="shared" si="42"/>
        <v>0</v>
      </c>
      <c r="DW163" s="669">
        <f t="shared" si="42"/>
        <v>0</v>
      </c>
    </row>
    <row r="164" spans="2:127" ht="25.5" x14ac:dyDescent="0.2">
      <c r="B164" s="601" t="s">
        <v>490</v>
      </c>
      <c r="C164" s="602" t="s">
        <v>794</v>
      </c>
      <c r="D164" s="603" t="s">
        <v>795</v>
      </c>
      <c r="E164" s="604" t="s">
        <v>547</v>
      </c>
      <c r="F164" s="605" t="s">
        <v>775</v>
      </c>
      <c r="G164" s="606" t="s">
        <v>546</v>
      </c>
      <c r="H164" s="607" t="s">
        <v>492</v>
      </c>
      <c r="I164" s="608">
        <f>MAX(X164:AV164)</f>
        <v>15</v>
      </c>
      <c r="J164" s="608">
        <f>SUMPRODUCT($X$2:$CY$2,$X164:$CY164)*365</f>
        <v>109074.76260342423</v>
      </c>
      <c r="K164" s="608">
        <f>SUMPRODUCT($X$2:$CY$2,$X165:$CY165)+SUMPRODUCT($X$2:$CY$2,$X166:$CY166)+SUMPRODUCT($X$2:$CY$2,$X167:$CY167)</f>
        <v>88400.612925117952</v>
      </c>
      <c r="L164" s="608">
        <f>SUMPRODUCT($X$2:$CY$2,$X168:$CY168) +SUMPRODUCT($X$2:$CY$2,$X169:$CY169)</f>
        <v>58693.179562730256</v>
      </c>
      <c r="M164" s="608">
        <f>SUMPRODUCT($X$2:$CY$2,$X170:$CY170)</f>
        <v>0</v>
      </c>
      <c r="N164" s="608">
        <f>SUMPRODUCT($X$2:$CY$2,$X173:$CY173) +SUMPRODUCT($X$2:$CY$2,$X174:$CY174)</f>
        <v>907.37238213715523</v>
      </c>
      <c r="O164" s="608">
        <f>SUMPRODUCT($X$2:$CY$2,$X171:$CY171) +SUMPRODUCT($X$2:$CY$2,$X172:$CY172) +SUMPRODUCT($X$2:$CY$2,$X175:$CY175)</f>
        <v>221.8217872499294</v>
      </c>
      <c r="P164" s="608">
        <f>SUM(K164:O164)</f>
        <v>148222.98665723531</v>
      </c>
      <c r="Q164" s="608">
        <f>(SUM(K164:M164)*100000)/(J164*1000)</f>
        <v>134.85593640268024</v>
      </c>
      <c r="R164" s="609">
        <f>(P164*100000)/(J164*1000)</f>
        <v>135.89118428444058</v>
      </c>
      <c r="S164" s="610">
        <v>3</v>
      </c>
      <c r="T164" s="611">
        <v>3</v>
      </c>
      <c r="U164" s="612" t="s">
        <v>493</v>
      </c>
      <c r="V164" s="613" t="s">
        <v>124</v>
      </c>
      <c r="W164" s="614" t="s">
        <v>75</v>
      </c>
      <c r="X164" s="615">
        <v>0</v>
      </c>
      <c r="Y164" s="615">
        <v>0</v>
      </c>
      <c r="Z164" s="615">
        <v>0</v>
      </c>
      <c r="AA164" s="615">
        <v>0</v>
      </c>
      <c r="AB164" s="615">
        <v>0</v>
      </c>
      <c r="AC164" s="615">
        <v>0</v>
      </c>
      <c r="AD164" s="615">
        <v>0</v>
      </c>
      <c r="AE164" s="615">
        <v>0</v>
      </c>
      <c r="AF164" s="615">
        <v>0</v>
      </c>
      <c r="AG164" s="615">
        <v>0</v>
      </c>
      <c r="AH164" s="615">
        <v>15</v>
      </c>
      <c r="AI164" s="615">
        <v>15</v>
      </c>
      <c r="AJ164" s="615">
        <v>15</v>
      </c>
      <c r="AK164" s="615">
        <v>15</v>
      </c>
      <c r="AL164" s="615">
        <v>15</v>
      </c>
      <c r="AM164" s="615">
        <v>15</v>
      </c>
      <c r="AN164" s="615">
        <v>15</v>
      </c>
      <c r="AO164" s="615">
        <v>15</v>
      </c>
      <c r="AP164" s="615">
        <v>15</v>
      </c>
      <c r="AQ164" s="615">
        <v>15</v>
      </c>
      <c r="AR164" s="615">
        <v>15</v>
      </c>
      <c r="AS164" s="615">
        <v>15</v>
      </c>
      <c r="AT164" s="615">
        <v>15</v>
      </c>
      <c r="AU164" s="615">
        <v>15</v>
      </c>
      <c r="AV164" s="615">
        <v>15</v>
      </c>
      <c r="AW164" s="615">
        <v>15</v>
      </c>
      <c r="AX164" s="615">
        <v>15</v>
      </c>
      <c r="AY164" s="615">
        <v>15</v>
      </c>
      <c r="AZ164" s="615">
        <v>15</v>
      </c>
      <c r="BA164" s="615">
        <v>15</v>
      </c>
      <c r="BB164" s="615">
        <v>15</v>
      </c>
      <c r="BC164" s="615">
        <v>15</v>
      </c>
      <c r="BD164" s="615">
        <v>15</v>
      </c>
      <c r="BE164" s="615">
        <v>15</v>
      </c>
      <c r="BF164" s="615">
        <v>15</v>
      </c>
      <c r="BG164" s="615">
        <v>15</v>
      </c>
      <c r="BH164" s="615">
        <v>15</v>
      </c>
      <c r="BI164" s="615">
        <v>15</v>
      </c>
      <c r="BJ164" s="615">
        <v>15</v>
      </c>
      <c r="BK164" s="615">
        <v>15</v>
      </c>
      <c r="BL164" s="615">
        <v>15</v>
      </c>
      <c r="BM164" s="615">
        <v>15</v>
      </c>
      <c r="BN164" s="615">
        <v>15</v>
      </c>
      <c r="BO164" s="615">
        <v>15</v>
      </c>
      <c r="BP164" s="615">
        <v>15</v>
      </c>
      <c r="BQ164" s="615">
        <v>15</v>
      </c>
      <c r="BR164" s="615">
        <v>15</v>
      </c>
      <c r="BS164" s="615">
        <v>15</v>
      </c>
      <c r="BT164" s="615">
        <v>15</v>
      </c>
      <c r="BU164" s="615">
        <v>15</v>
      </c>
      <c r="BV164" s="615">
        <v>15</v>
      </c>
      <c r="BW164" s="615">
        <v>15</v>
      </c>
      <c r="BX164" s="615">
        <v>15</v>
      </c>
      <c r="BY164" s="615">
        <v>15</v>
      </c>
      <c r="BZ164" s="615">
        <v>15</v>
      </c>
      <c r="CA164" s="615">
        <v>15</v>
      </c>
      <c r="CB164" s="615">
        <v>15</v>
      </c>
      <c r="CC164" s="615">
        <v>15</v>
      </c>
      <c r="CD164" s="615">
        <v>15</v>
      </c>
      <c r="CE164" s="629">
        <v>15</v>
      </c>
      <c r="CF164" s="629">
        <v>15</v>
      </c>
      <c r="CG164" s="629">
        <v>15</v>
      </c>
      <c r="CH164" s="629">
        <v>15</v>
      </c>
      <c r="CI164" s="629">
        <v>15</v>
      </c>
      <c r="CJ164" s="629">
        <v>15</v>
      </c>
      <c r="CK164" s="629">
        <v>15</v>
      </c>
      <c r="CL164" s="629">
        <v>15</v>
      </c>
      <c r="CM164" s="629">
        <v>15</v>
      </c>
      <c r="CN164" s="629">
        <v>15</v>
      </c>
      <c r="CO164" s="629">
        <v>15</v>
      </c>
      <c r="CP164" s="629">
        <v>15</v>
      </c>
      <c r="CQ164" s="629">
        <v>15</v>
      </c>
      <c r="CR164" s="629">
        <v>15</v>
      </c>
      <c r="CS164" s="629">
        <v>15</v>
      </c>
      <c r="CT164" s="629">
        <v>15</v>
      </c>
      <c r="CU164" s="629">
        <v>15</v>
      </c>
      <c r="CV164" s="629">
        <v>15</v>
      </c>
      <c r="CW164" s="629">
        <v>15</v>
      </c>
      <c r="CX164" s="629">
        <v>15</v>
      </c>
      <c r="CY164" s="630">
        <v>15</v>
      </c>
      <c r="CZ164" s="619">
        <v>0</v>
      </c>
      <c r="DA164" s="620">
        <v>0</v>
      </c>
      <c r="DB164" s="620">
        <v>0</v>
      </c>
      <c r="DC164" s="620">
        <v>0</v>
      </c>
      <c r="DD164" s="620">
        <v>0</v>
      </c>
      <c r="DE164" s="620">
        <v>0</v>
      </c>
      <c r="DF164" s="620">
        <v>0</v>
      </c>
      <c r="DG164" s="620">
        <v>0</v>
      </c>
      <c r="DH164" s="620">
        <v>0</v>
      </c>
      <c r="DI164" s="620">
        <v>0</v>
      </c>
      <c r="DJ164" s="620">
        <v>0</v>
      </c>
      <c r="DK164" s="620">
        <v>0</v>
      </c>
      <c r="DL164" s="620">
        <v>0</v>
      </c>
      <c r="DM164" s="620">
        <v>0</v>
      </c>
      <c r="DN164" s="620">
        <v>0</v>
      </c>
      <c r="DO164" s="620">
        <v>0</v>
      </c>
      <c r="DP164" s="620">
        <v>0</v>
      </c>
      <c r="DQ164" s="620">
        <v>0</v>
      </c>
      <c r="DR164" s="620">
        <v>0</v>
      </c>
      <c r="DS164" s="620">
        <v>0</v>
      </c>
      <c r="DT164" s="620">
        <v>0</v>
      </c>
      <c r="DU164" s="620">
        <v>0</v>
      </c>
      <c r="DV164" s="620">
        <v>0</v>
      </c>
      <c r="DW164" s="621">
        <v>0</v>
      </c>
    </row>
    <row r="165" spans="2:127" x14ac:dyDescent="0.2">
      <c r="B165" s="622"/>
      <c r="C165" s="623"/>
      <c r="D165" s="624"/>
      <c r="E165" s="625"/>
      <c r="F165" s="625"/>
      <c r="G165" s="624"/>
      <c r="H165" s="625"/>
      <c r="I165" s="626"/>
      <c r="J165" s="626"/>
      <c r="K165" s="626"/>
      <c r="L165" s="626"/>
      <c r="M165" s="626"/>
      <c r="N165" s="626"/>
      <c r="O165" s="626"/>
      <c r="P165" s="626"/>
      <c r="Q165" s="626"/>
      <c r="R165" s="627"/>
      <c r="S165" s="626"/>
      <c r="T165" s="626"/>
      <c r="U165" s="628" t="s">
        <v>494</v>
      </c>
      <c r="V165" s="613" t="s">
        <v>124</v>
      </c>
      <c r="W165" s="614" t="s">
        <v>495</v>
      </c>
      <c r="X165" s="615">
        <v>1636.18</v>
      </c>
      <c r="Y165" s="615">
        <v>2454.27</v>
      </c>
      <c r="Z165" s="615">
        <v>4908.54</v>
      </c>
      <c r="AA165" s="615">
        <v>5726.630000000001</v>
      </c>
      <c r="AB165" s="615">
        <v>7362.81</v>
      </c>
      <c r="AC165" s="615">
        <v>8180.9</v>
      </c>
      <c r="AD165" s="615">
        <v>10635.17</v>
      </c>
      <c r="AE165" s="615">
        <v>16361.8</v>
      </c>
      <c r="AF165" s="615">
        <v>16361.8</v>
      </c>
      <c r="AG165" s="615">
        <v>8180.9</v>
      </c>
      <c r="AH165" s="615">
        <v>0</v>
      </c>
      <c r="AI165" s="615">
        <v>0</v>
      </c>
      <c r="AJ165" s="615">
        <v>0</v>
      </c>
      <c r="AK165" s="615">
        <v>0</v>
      </c>
      <c r="AL165" s="615">
        <v>0</v>
      </c>
      <c r="AM165" s="615">
        <v>0</v>
      </c>
      <c r="AN165" s="615">
        <v>0</v>
      </c>
      <c r="AO165" s="615">
        <v>0</v>
      </c>
      <c r="AP165" s="615">
        <v>0</v>
      </c>
      <c r="AQ165" s="615">
        <v>0</v>
      </c>
      <c r="AR165" s="615">
        <v>435.84</v>
      </c>
      <c r="AS165" s="615">
        <v>653.76</v>
      </c>
      <c r="AT165" s="615">
        <v>1307.52</v>
      </c>
      <c r="AU165" s="615">
        <v>1525.44</v>
      </c>
      <c r="AV165" s="615">
        <v>1961.28</v>
      </c>
      <c r="AW165" s="615">
        <v>2179.1999999999998</v>
      </c>
      <c r="AX165" s="615">
        <v>2832.96</v>
      </c>
      <c r="AY165" s="615">
        <v>4358.3999999999996</v>
      </c>
      <c r="AZ165" s="615">
        <v>4358.3999999999996</v>
      </c>
      <c r="BA165" s="615">
        <v>2179.1999999999998</v>
      </c>
      <c r="BB165" s="615">
        <v>0</v>
      </c>
      <c r="BC165" s="615">
        <v>0</v>
      </c>
      <c r="BD165" s="615">
        <v>0</v>
      </c>
      <c r="BE165" s="615">
        <v>0</v>
      </c>
      <c r="BF165" s="615">
        <v>0</v>
      </c>
      <c r="BG165" s="615">
        <v>0</v>
      </c>
      <c r="BH165" s="615">
        <v>0</v>
      </c>
      <c r="BI165" s="615">
        <v>0</v>
      </c>
      <c r="BJ165" s="615">
        <v>0</v>
      </c>
      <c r="BK165" s="615">
        <v>0</v>
      </c>
      <c r="BL165" s="615">
        <v>435.84</v>
      </c>
      <c r="BM165" s="615">
        <v>653.76</v>
      </c>
      <c r="BN165" s="615">
        <v>1307.52</v>
      </c>
      <c r="BO165" s="615">
        <v>1525.44</v>
      </c>
      <c r="BP165" s="615">
        <v>1961.28</v>
      </c>
      <c r="BQ165" s="615">
        <v>2179.1999999999998</v>
      </c>
      <c r="BR165" s="615">
        <v>2832.96</v>
      </c>
      <c r="BS165" s="615">
        <v>4358.3999999999996</v>
      </c>
      <c r="BT165" s="615">
        <v>4358.3999999999996</v>
      </c>
      <c r="BU165" s="615">
        <v>2179.1999999999998</v>
      </c>
      <c r="BV165" s="615">
        <v>0</v>
      </c>
      <c r="BW165" s="615">
        <v>0</v>
      </c>
      <c r="BX165" s="615">
        <v>0</v>
      </c>
      <c r="BY165" s="615">
        <v>0</v>
      </c>
      <c r="BZ165" s="615">
        <v>0</v>
      </c>
      <c r="CA165" s="615">
        <v>0</v>
      </c>
      <c r="CB165" s="615">
        <v>0</v>
      </c>
      <c r="CC165" s="615">
        <v>0</v>
      </c>
      <c r="CD165" s="615">
        <v>0</v>
      </c>
      <c r="CE165" s="629">
        <v>0</v>
      </c>
      <c r="CF165" s="629">
        <v>1215.02</v>
      </c>
      <c r="CG165" s="629">
        <v>1822.53</v>
      </c>
      <c r="CH165" s="629">
        <v>3645.06</v>
      </c>
      <c r="CI165" s="629">
        <v>4252.57</v>
      </c>
      <c r="CJ165" s="629">
        <v>5467.59</v>
      </c>
      <c r="CK165" s="629">
        <v>6075.1</v>
      </c>
      <c r="CL165" s="629">
        <v>7897.63</v>
      </c>
      <c r="CM165" s="629">
        <v>12150.2</v>
      </c>
      <c r="CN165" s="629">
        <v>12150.2</v>
      </c>
      <c r="CO165" s="629">
        <v>6075.1</v>
      </c>
      <c r="CP165" s="629">
        <v>0</v>
      </c>
      <c r="CQ165" s="629">
        <v>0</v>
      </c>
      <c r="CR165" s="629">
        <v>0</v>
      </c>
      <c r="CS165" s="629">
        <v>0</v>
      </c>
      <c r="CT165" s="629">
        <v>0</v>
      </c>
      <c r="CU165" s="629">
        <v>0</v>
      </c>
      <c r="CV165" s="629">
        <v>0</v>
      </c>
      <c r="CW165" s="629">
        <v>0</v>
      </c>
      <c r="CX165" s="629">
        <v>0</v>
      </c>
      <c r="CY165" s="630">
        <v>0</v>
      </c>
      <c r="CZ165" s="619">
        <v>0</v>
      </c>
      <c r="DA165" s="620">
        <v>0</v>
      </c>
      <c r="DB165" s="620">
        <v>0</v>
      </c>
      <c r="DC165" s="620">
        <v>0</v>
      </c>
      <c r="DD165" s="620">
        <v>0</v>
      </c>
      <c r="DE165" s="620">
        <v>0</v>
      </c>
      <c r="DF165" s="620">
        <v>0</v>
      </c>
      <c r="DG165" s="620">
        <v>0</v>
      </c>
      <c r="DH165" s="620">
        <v>0</v>
      </c>
      <c r="DI165" s="620">
        <v>0</v>
      </c>
      <c r="DJ165" s="620">
        <v>0</v>
      </c>
      <c r="DK165" s="620">
        <v>0</v>
      </c>
      <c r="DL165" s="620">
        <v>0</v>
      </c>
      <c r="DM165" s="620">
        <v>0</v>
      </c>
      <c r="DN165" s="620">
        <v>0</v>
      </c>
      <c r="DO165" s="620">
        <v>0</v>
      </c>
      <c r="DP165" s="620">
        <v>0</v>
      </c>
      <c r="DQ165" s="620">
        <v>0</v>
      </c>
      <c r="DR165" s="620">
        <v>0</v>
      </c>
      <c r="DS165" s="620">
        <v>0</v>
      </c>
      <c r="DT165" s="620">
        <v>0</v>
      </c>
      <c r="DU165" s="620">
        <v>0</v>
      </c>
      <c r="DV165" s="620">
        <v>0</v>
      </c>
      <c r="DW165" s="621">
        <v>0</v>
      </c>
    </row>
    <row r="166" spans="2:127" x14ac:dyDescent="0.2">
      <c r="B166" s="631"/>
      <c r="C166" s="632"/>
      <c r="D166" s="633"/>
      <c r="E166" s="633"/>
      <c r="F166" s="633"/>
      <c r="G166" s="633"/>
      <c r="H166" s="633"/>
      <c r="I166" s="634"/>
      <c r="J166" s="634"/>
      <c r="K166" s="634"/>
      <c r="L166" s="634"/>
      <c r="M166" s="634"/>
      <c r="N166" s="634"/>
      <c r="O166" s="634"/>
      <c r="P166" s="634"/>
      <c r="Q166" s="634"/>
      <c r="R166" s="635"/>
      <c r="S166" s="634"/>
      <c r="T166" s="634"/>
      <c r="U166" s="628" t="s">
        <v>496</v>
      </c>
      <c r="V166" s="613" t="s">
        <v>124</v>
      </c>
      <c r="W166" s="614" t="s">
        <v>495</v>
      </c>
      <c r="X166" s="615">
        <v>0</v>
      </c>
      <c r="Y166" s="615">
        <v>0</v>
      </c>
      <c r="Z166" s="615">
        <v>0</v>
      </c>
      <c r="AA166" s="615">
        <v>0</v>
      </c>
      <c r="AB166" s="615">
        <v>0</v>
      </c>
      <c r="AC166" s="615">
        <v>0</v>
      </c>
      <c r="AD166" s="615">
        <v>0</v>
      </c>
      <c r="AE166" s="615">
        <v>0</v>
      </c>
      <c r="AF166" s="615">
        <v>0</v>
      </c>
      <c r="AG166" s="615">
        <v>0</v>
      </c>
      <c r="AH166" s="615">
        <v>0</v>
      </c>
      <c r="AI166" s="615">
        <v>0</v>
      </c>
      <c r="AJ166" s="615">
        <v>0</v>
      </c>
      <c r="AK166" s="615">
        <v>0</v>
      </c>
      <c r="AL166" s="615">
        <v>0</v>
      </c>
      <c r="AM166" s="615">
        <v>0</v>
      </c>
      <c r="AN166" s="615">
        <v>0</v>
      </c>
      <c r="AO166" s="615">
        <v>0</v>
      </c>
      <c r="AP166" s="615">
        <v>0</v>
      </c>
      <c r="AQ166" s="615">
        <v>0</v>
      </c>
      <c r="AR166" s="615">
        <v>0</v>
      </c>
      <c r="AS166" s="615">
        <v>0</v>
      </c>
      <c r="AT166" s="615">
        <v>0</v>
      </c>
      <c r="AU166" s="615">
        <v>0</v>
      </c>
      <c r="AV166" s="615">
        <v>0</v>
      </c>
      <c r="AW166" s="615">
        <v>0</v>
      </c>
      <c r="AX166" s="615">
        <v>0</v>
      </c>
      <c r="AY166" s="615">
        <v>0</v>
      </c>
      <c r="AZ166" s="615">
        <v>0</v>
      </c>
      <c r="BA166" s="615">
        <v>0</v>
      </c>
      <c r="BB166" s="615">
        <v>0</v>
      </c>
      <c r="BC166" s="615">
        <v>0</v>
      </c>
      <c r="BD166" s="615">
        <v>0</v>
      </c>
      <c r="BE166" s="615">
        <v>0</v>
      </c>
      <c r="BF166" s="615">
        <v>0</v>
      </c>
      <c r="BG166" s="615">
        <v>0</v>
      </c>
      <c r="BH166" s="615">
        <v>0</v>
      </c>
      <c r="BI166" s="615">
        <v>0</v>
      </c>
      <c r="BJ166" s="615">
        <v>0</v>
      </c>
      <c r="BK166" s="615">
        <v>0</v>
      </c>
      <c r="BL166" s="615">
        <v>0</v>
      </c>
      <c r="BM166" s="615">
        <v>0</v>
      </c>
      <c r="BN166" s="615">
        <v>0</v>
      </c>
      <c r="BO166" s="615">
        <v>0</v>
      </c>
      <c r="BP166" s="615">
        <v>0</v>
      </c>
      <c r="BQ166" s="615">
        <v>0</v>
      </c>
      <c r="BR166" s="615">
        <v>0</v>
      </c>
      <c r="BS166" s="615">
        <v>0</v>
      </c>
      <c r="BT166" s="615">
        <v>0</v>
      </c>
      <c r="BU166" s="615">
        <v>0</v>
      </c>
      <c r="BV166" s="615">
        <v>0</v>
      </c>
      <c r="BW166" s="615">
        <v>0</v>
      </c>
      <c r="BX166" s="615">
        <v>0</v>
      </c>
      <c r="BY166" s="615">
        <v>0</v>
      </c>
      <c r="BZ166" s="615">
        <v>0</v>
      </c>
      <c r="CA166" s="615">
        <v>0</v>
      </c>
      <c r="CB166" s="615">
        <v>0</v>
      </c>
      <c r="CC166" s="615">
        <v>0</v>
      </c>
      <c r="CD166" s="615">
        <v>0</v>
      </c>
      <c r="CE166" s="629">
        <v>0</v>
      </c>
      <c r="CF166" s="629">
        <v>0</v>
      </c>
      <c r="CG166" s="629">
        <v>0</v>
      </c>
      <c r="CH166" s="629">
        <v>0</v>
      </c>
      <c r="CI166" s="629">
        <v>0</v>
      </c>
      <c r="CJ166" s="629">
        <v>0</v>
      </c>
      <c r="CK166" s="629">
        <v>0</v>
      </c>
      <c r="CL166" s="629">
        <v>0</v>
      </c>
      <c r="CM166" s="629">
        <v>0</v>
      </c>
      <c r="CN166" s="629">
        <v>0</v>
      </c>
      <c r="CO166" s="629">
        <v>0</v>
      </c>
      <c r="CP166" s="629">
        <v>0</v>
      </c>
      <c r="CQ166" s="629">
        <v>0</v>
      </c>
      <c r="CR166" s="629">
        <v>0</v>
      </c>
      <c r="CS166" s="629">
        <v>0</v>
      </c>
      <c r="CT166" s="629">
        <v>0</v>
      </c>
      <c r="CU166" s="629">
        <v>0</v>
      </c>
      <c r="CV166" s="629">
        <v>0</v>
      </c>
      <c r="CW166" s="629">
        <v>0</v>
      </c>
      <c r="CX166" s="629">
        <v>0</v>
      </c>
      <c r="CY166" s="630">
        <v>0</v>
      </c>
      <c r="CZ166" s="619">
        <v>0</v>
      </c>
      <c r="DA166" s="620">
        <v>0</v>
      </c>
      <c r="DB166" s="620">
        <v>0</v>
      </c>
      <c r="DC166" s="620">
        <v>0</v>
      </c>
      <c r="DD166" s="620">
        <v>0</v>
      </c>
      <c r="DE166" s="620">
        <v>0</v>
      </c>
      <c r="DF166" s="620">
        <v>0</v>
      </c>
      <c r="DG166" s="620">
        <v>0</v>
      </c>
      <c r="DH166" s="620">
        <v>0</v>
      </c>
      <c r="DI166" s="620">
        <v>0</v>
      </c>
      <c r="DJ166" s="620">
        <v>0</v>
      </c>
      <c r="DK166" s="620">
        <v>0</v>
      </c>
      <c r="DL166" s="620">
        <v>0</v>
      </c>
      <c r="DM166" s="620">
        <v>0</v>
      </c>
      <c r="DN166" s="620">
        <v>0</v>
      </c>
      <c r="DO166" s="620">
        <v>0</v>
      </c>
      <c r="DP166" s="620">
        <v>0</v>
      </c>
      <c r="DQ166" s="620">
        <v>0</v>
      </c>
      <c r="DR166" s="620">
        <v>0</v>
      </c>
      <c r="DS166" s="620">
        <v>0</v>
      </c>
      <c r="DT166" s="620">
        <v>0</v>
      </c>
      <c r="DU166" s="620">
        <v>0</v>
      </c>
      <c r="DV166" s="620">
        <v>0</v>
      </c>
      <c r="DW166" s="621">
        <v>0</v>
      </c>
    </row>
    <row r="167" spans="2:127" x14ac:dyDescent="0.2">
      <c r="B167" s="631"/>
      <c r="C167" s="632"/>
      <c r="D167" s="633"/>
      <c r="E167" s="633"/>
      <c r="F167" s="633"/>
      <c r="G167" s="633"/>
      <c r="H167" s="633"/>
      <c r="I167" s="634"/>
      <c r="J167" s="634"/>
      <c r="K167" s="634"/>
      <c r="L167" s="634"/>
      <c r="M167" s="634"/>
      <c r="N167" s="634"/>
      <c r="O167" s="634"/>
      <c r="P167" s="634"/>
      <c r="Q167" s="634"/>
      <c r="R167" s="635"/>
      <c r="S167" s="634"/>
      <c r="T167" s="634"/>
      <c r="U167" s="636" t="s">
        <v>807</v>
      </c>
      <c r="V167" s="637" t="s">
        <v>124</v>
      </c>
      <c r="W167" s="614" t="s">
        <v>495</v>
      </c>
      <c r="X167" s="615">
        <v>0</v>
      </c>
      <c r="Y167" s="615">
        <v>0</v>
      </c>
      <c r="Z167" s="615">
        <v>0</v>
      </c>
      <c r="AA167" s="615">
        <v>0</v>
      </c>
      <c r="AB167" s="615">
        <v>0</v>
      </c>
      <c r="AC167" s="615">
        <v>0</v>
      </c>
      <c r="AD167" s="615">
        <v>0</v>
      </c>
      <c r="AE167" s="615">
        <v>0</v>
      </c>
      <c r="AF167" s="615">
        <v>0</v>
      </c>
      <c r="AG167" s="615">
        <v>0</v>
      </c>
      <c r="AH167" s="615">
        <v>0</v>
      </c>
      <c r="AI167" s="615">
        <v>0</v>
      </c>
      <c r="AJ167" s="615">
        <v>0</v>
      </c>
      <c r="AK167" s="615">
        <v>0</v>
      </c>
      <c r="AL167" s="615">
        <v>0</v>
      </c>
      <c r="AM167" s="615">
        <v>0</v>
      </c>
      <c r="AN167" s="615">
        <v>0</v>
      </c>
      <c r="AO167" s="615">
        <v>0</v>
      </c>
      <c r="AP167" s="615">
        <v>0</v>
      </c>
      <c r="AQ167" s="615">
        <v>0</v>
      </c>
      <c r="AR167" s="615">
        <v>0</v>
      </c>
      <c r="AS167" s="615">
        <v>0</v>
      </c>
      <c r="AT167" s="615">
        <v>0</v>
      </c>
      <c r="AU167" s="615">
        <v>0</v>
      </c>
      <c r="AV167" s="615">
        <v>0</v>
      </c>
      <c r="AW167" s="615">
        <v>0</v>
      </c>
      <c r="AX167" s="615">
        <v>0</v>
      </c>
      <c r="AY167" s="615">
        <v>0</v>
      </c>
      <c r="AZ167" s="615">
        <v>0</v>
      </c>
      <c r="BA167" s="615">
        <v>0</v>
      </c>
      <c r="BB167" s="615">
        <v>0</v>
      </c>
      <c r="BC167" s="615">
        <v>0</v>
      </c>
      <c r="BD167" s="615">
        <v>0</v>
      </c>
      <c r="BE167" s="615">
        <v>0</v>
      </c>
      <c r="BF167" s="615">
        <v>0</v>
      </c>
      <c r="BG167" s="615">
        <v>0</v>
      </c>
      <c r="BH167" s="615">
        <v>0</v>
      </c>
      <c r="BI167" s="615">
        <v>0</v>
      </c>
      <c r="BJ167" s="615">
        <v>0</v>
      </c>
      <c r="BK167" s="615">
        <v>0</v>
      </c>
      <c r="BL167" s="615">
        <v>0</v>
      </c>
      <c r="BM167" s="615">
        <v>0</v>
      </c>
      <c r="BN167" s="615">
        <v>0</v>
      </c>
      <c r="BO167" s="615">
        <v>0</v>
      </c>
      <c r="BP167" s="615">
        <v>0</v>
      </c>
      <c r="BQ167" s="615">
        <v>0</v>
      </c>
      <c r="BR167" s="615">
        <v>0</v>
      </c>
      <c r="BS167" s="615">
        <v>0</v>
      </c>
      <c r="BT167" s="615">
        <v>0</v>
      </c>
      <c r="BU167" s="615">
        <v>0</v>
      </c>
      <c r="BV167" s="615">
        <v>0</v>
      </c>
      <c r="BW167" s="615">
        <v>0</v>
      </c>
      <c r="BX167" s="615">
        <v>0</v>
      </c>
      <c r="BY167" s="615">
        <v>0</v>
      </c>
      <c r="BZ167" s="615">
        <v>0</v>
      </c>
      <c r="CA167" s="615">
        <v>0</v>
      </c>
      <c r="CB167" s="615">
        <v>0</v>
      </c>
      <c r="CC167" s="615">
        <v>0</v>
      </c>
      <c r="CD167" s="615">
        <v>0</v>
      </c>
      <c r="CE167" s="615">
        <v>0</v>
      </c>
      <c r="CF167" s="615">
        <v>0</v>
      </c>
      <c r="CG167" s="615">
        <v>0</v>
      </c>
      <c r="CH167" s="615">
        <v>0</v>
      </c>
      <c r="CI167" s="615">
        <v>0</v>
      </c>
      <c r="CJ167" s="615">
        <v>0</v>
      </c>
      <c r="CK167" s="615">
        <v>0</v>
      </c>
      <c r="CL167" s="615">
        <v>0</v>
      </c>
      <c r="CM167" s="615">
        <v>0</v>
      </c>
      <c r="CN167" s="615">
        <v>0</v>
      </c>
      <c r="CO167" s="615">
        <v>0</v>
      </c>
      <c r="CP167" s="615">
        <v>0</v>
      </c>
      <c r="CQ167" s="615">
        <v>0</v>
      </c>
      <c r="CR167" s="615">
        <v>0</v>
      </c>
      <c r="CS167" s="615">
        <v>0</v>
      </c>
      <c r="CT167" s="615">
        <v>0</v>
      </c>
      <c r="CU167" s="615">
        <v>0</v>
      </c>
      <c r="CV167" s="615">
        <v>0</v>
      </c>
      <c r="CW167" s="615">
        <v>0</v>
      </c>
      <c r="CX167" s="615">
        <v>0</v>
      </c>
      <c r="CY167" s="615">
        <v>0</v>
      </c>
      <c r="CZ167" s="619">
        <v>0</v>
      </c>
      <c r="DA167" s="620">
        <v>0</v>
      </c>
      <c r="DB167" s="620">
        <v>0</v>
      </c>
      <c r="DC167" s="620">
        <v>0</v>
      </c>
      <c r="DD167" s="620">
        <v>0</v>
      </c>
      <c r="DE167" s="620">
        <v>0</v>
      </c>
      <c r="DF167" s="620">
        <v>0</v>
      </c>
      <c r="DG167" s="620">
        <v>0</v>
      </c>
      <c r="DH167" s="620">
        <v>0</v>
      </c>
      <c r="DI167" s="620">
        <v>0</v>
      </c>
      <c r="DJ167" s="620">
        <v>0</v>
      </c>
      <c r="DK167" s="620">
        <v>0</v>
      </c>
      <c r="DL167" s="620">
        <v>0</v>
      </c>
      <c r="DM167" s="620">
        <v>0</v>
      </c>
      <c r="DN167" s="620">
        <v>0</v>
      </c>
      <c r="DO167" s="620">
        <v>0</v>
      </c>
      <c r="DP167" s="620">
        <v>0</v>
      </c>
      <c r="DQ167" s="620">
        <v>0</v>
      </c>
      <c r="DR167" s="620">
        <v>0</v>
      </c>
      <c r="DS167" s="620">
        <v>0</v>
      </c>
      <c r="DT167" s="620">
        <v>0</v>
      </c>
      <c r="DU167" s="620">
        <v>0</v>
      </c>
      <c r="DV167" s="620">
        <v>0</v>
      </c>
      <c r="DW167" s="621">
        <v>0</v>
      </c>
    </row>
    <row r="168" spans="2:127" x14ac:dyDescent="0.2">
      <c r="B168" s="638"/>
      <c r="C168" s="639"/>
      <c r="D168" s="640"/>
      <c r="E168" s="640"/>
      <c r="F168" s="640"/>
      <c r="G168" s="640"/>
      <c r="H168" s="640"/>
      <c r="I168" s="641"/>
      <c r="J168" s="641"/>
      <c r="K168" s="641"/>
      <c r="L168" s="641"/>
      <c r="M168" s="641"/>
      <c r="N168" s="641"/>
      <c r="O168" s="641"/>
      <c r="P168" s="641"/>
      <c r="Q168" s="641"/>
      <c r="R168" s="642"/>
      <c r="S168" s="641"/>
      <c r="T168" s="641"/>
      <c r="U168" s="628" t="s">
        <v>497</v>
      </c>
      <c r="V168" s="613" t="s">
        <v>124</v>
      </c>
      <c r="W168" s="643" t="s">
        <v>495</v>
      </c>
      <c r="X168" s="615">
        <v>0</v>
      </c>
      <c r="Y168" s="615">
        <v>0</v>
      </c>
      <c r="Z168" s="615">
        <v>0</v>
      </c>
      <c r="AA168" s="615">
        <v>0</v>
      </c>
      <c r="AB168" s="615">
        <v>0</v>
      </c>
      <c r="AC168" s="615">
        <v>0</v>
      </c>
      <c r="AD168" s="615">
        <v>0</v>
      </c>
      <c r="AE168" s="615">
        <v>0</v>
      </c>
      <c r="AF168" s="615">
        <v>0</v>
      </c>
      <c r="AG168" s="615">
        <v>0</v>
      </c>
      <c r="AH168" s="615">
        <v>177.5</v>
      </c>
      <c r="AI168" s="615">
        <v>177.5</v>
      </c>
      <c r="AJ168" s="615">
        <v>177.5</v>
      </c>
      <c r="AK168" s="615">
        <v>177.5</v>
      </c>
      <c r="AL168" s="615">
        <v>177.5</v>
      </c>
      <c r="AM168" s="615">
        <v>177.5</v>
      </c>
      <c r="AN168" s="615">
        <v>177.5</v>
      </c>
      <c r="AO168" s="615">
        <v>177.5</v>
      </c>
      <c r="AP168" s="615">
        <v>177.5</v>
      </c>
      <c r="AQ168" s="615">
        <v>177.5</v>
      </c>
      <c r="AR168" s="615">
        <v>177.5</v>
      </c>
      <c r="AS168" s="615">
        <v>177.5</v>
      </c>
      <c r="AT168" s="615">
        <v>177.5</v>
      </c>
      <c r="AU168" s="615">
        <v>177.5</v>
      </c>
      <c r="AV168" s="615">
        <v>177.5</v>
      </c>
      <c r="AW168" s="615">
        <v>177.5</v>
      </c>
      <c r="AX168" s="615">
        <v>177.5</v>
      </c>
      <c r="AY168" s="615">
        <v>177.5</v>
      </c>
      <c r="AZ168" s="615">
        <v>177.5</v>
      </c>
      <c r="BA168" s="615">
        <v>177.5</v>
      </c>
      <c r="BB168" s="615">
        <v>177.5</v>
      </c>
      <c r="BC168" s="615">
        <v>177.5</v>
      </c>
      <c r="BD168" s="615">
        <v>177.5</v>
      </c>
      <c r="BE168" s="615">
        <v>177.5</v>
      </c>
      <c r="BF168" s="615">
        <v>177.5</v>
      </c>
      <c r="BG168" s="615">
        <v>177.5</v>
      </c>
      <c r="BH168" s="615">
        <v>177.5</v>
      </c>
      <c r="BI168" s="615">
        <v>177.5</v>
      </c>
      <c r="BJ168" s="615">
        <v>177.5</v>
      </c>
      <c r="BK168" s="615">
        <v>177.5</v>
      </c>
      <c r="BL168" s="615">
        <v>177.5</v>
      </c>
      <c r="BM168" s="615">
        <v>177.5</v>
      </c>
      <c r="BN168" s="615">
        <v>177.5</v>
      </c>
      <c r="BO168" s="615">
        <v>177.5</v>
      </c>
      <c r="BP168" s="615">
        <v>177.5</v>
      </c>
      <c r="BQ168" s="615">
        <v>177.5</v>
      </c>
      <c r="BR168" s="615">
        <v>177.5</v>
      </c>
      <c r="BS168" s="615">
        <v>177.5</v>
      </c>
      <c r="BT168" s="615">
        <v>177.5</v>
      </c>
      <c r="BU168" s="615">
        <v>177.5</v>
      </c>
      <c r="BV168" s="615">
        <v>177.5</v>
      </c>
      <c r="BW168" s="615">
        <v>177.5</v>
      </c>
      <c r="BX168" s="615">
        <v>177.5</v>
      </c>
      <c r="BY168" s="615">
        <v>177.5</v>
      </c>
      <c r="BZ168" s="615">
        <v>177.5</v>
      </c>
      <c r="CA168" s="615">
        <v>177.5</v>
      </c>
      <c r="CB168" s="615">
        <v>177.5</v>
      </c>
      <c r="CC168" s="615">
        <v>177.5</v>
      </c>
      <c r="CD168" s="615">
        <v>177.5</v>
      </c>
      <c r="CE168" s="629">
        <v>177.5</v>
      </c>
      <c r="CF168" s="629">
        <v>177.5</v>
      </c>
      <c r="CG168" s="629">
        <v>177.5</v>
      </c>
      <c r="CH168" s="629">
        <v>177.5</v>
      </c>
      <c r="CI168" s="629">
        <v>177.5</v>
      </c>
      <c r="CJ168" s="629">
        <v>177.5</v>
      </c>
      <c r="CK168" s="629">
        <v>177.5</v>
      </c>
      <c r="CL168" s="629">
        <v>177.5</v>
      </c>
      <c r="CM168" s="629">
        <v>177.5</v>
      </c>
      <c r="CN168" s="629">
        <v>177.5</v>
      </c>
      <c r="CO168" s="629">
        <v>177.5</v>
      </c>
      <c r="CP168" s="629">
        <v>177.5</v>
      </c>
      <c r="CQ168" s="629">
        <v>177.5</v>
      </c>
      <c r="CR168" s="629">
        <v>177.5</v>
      </c>
      <c r="CS168" s="629">
        <v>177.5</v>
      </c>
      <c r="CT168" s="629">
        <v>177.5</v>
      </c>
      <c r="CU168" s="629">
        <v>177.5</v>
      </c>
      <c r="CV168" s="629">
        <v>177.5</v>
      </c>
      <c r="CW168" s="629">
        <v>177.5</v>
      </c>
      <c r="CX168" s="629">
        <v>177.5</v>
      </c>
      <c r="CY168" s="630">
        <v>177.5</v>
      </c>
      <c r="CZ168" s="619">
        <v>0</v>
      </c>
      <c r="DA168" s="620">
        <v>0</v>
      </c>
      <c r="DB168" s="620">
        <v>0</v>
      </c>
      <c r="DC168" s="620">
        <v>0</v>
      </c>
      <c r="DD168" s="620">
        <v>0</v>
      </c>
      <c r="DE168" s="620">
        <v>0</v>
      </c>
      <c r="DF168" s="620">
        <v>0</v>
      </c>
      <c r="DG168" s="620">
        <v>0</v>
      </c>
      <c r="DH168" s="620">
        <v>0</v>
      </c>
      <c r="DI168" s="620">
        <v>0</v>
      </c>
      <c r="DJ168" s="620">
        <v>0</v>
      </c>
      <c r="DK168" s="620">
        <v>0</v>
      </c>
      <c r="DL168" s="620">
        <v>0</v>
      </c>
      <c r="DM168" s="620">
        <v>0</v>
      </c>
      <c r="DN168" s="620">
        <v>0</v>
      </c>
      <c r="DO168" s="620">
        <v>0</v>
      </c>
      <c r="DP168" s="620">
        <v>0</v>
      </c>
      <c r="DQ168" s="620">
        <v>0</v>
      </c>
      <c r="DR168" s="620">
        <v>0</v>
      </c>
      <c r="DS168" s="620">
        <v>0</v>
      </c>
      <c r="DT168" s="620">
        <v>0</v>
      </c>
      <c r="DU168" s="620">
        <v>0</v>
      </c>
      <c r="DV168" s="620">
        <v>0</v>
      </c>
      <c r="DW168" s="621">
        <v>0</v>
      </c>
    </row>
    <row r="169" spans="2:127" x14ac:dyDescent="0.2">
      <c r="B169" s="644"/>
      <c r="C169" s="645"/>
      <c r="D169" s="646"/>
      <c r="E169" s="646"/>
      <c r="F169" s="646"/>
      <c r="G169" s="646"/>
      <c r="H169" s="646"/>
      <c r="I169" s="647"/>
      <c r="J169" s="647"/>
      <c r="K169" s="647"/>
      <c r="L169" s="647"/>
      <c r="M169" s="647"/>
      <c r="N169" s="647"/>
      <c r="O169" s="647"/>
      <c r="P169" s="647"/>
      <c r="Q169" s="647"/>
      <c r="R169" s="648"/>
      <c r="S169" s="647"/>
      <c r="T169" s="647"/>
      <c r="U169" s="636" t="s">
        <v>498</v>
      </c>
      <c r="V169" s="637" t="s">
        <v>124</v>
      </c>
      <c r="W169" s="643" t="s">
        <v>495</v>
      </c>
      <c r="X169" s="615">
        <v>0</v>
      </c>
      <c r="Y169" s="615">
        <v>0</v>
      </c>
      <c r="Z169" s="615">
        <v>0</v>
      </c>
      <c r="AA169" s="615">
        <v>0</v>
      </c>
      <c r="AB169" s="615">
        <v>0</v>
      </c>
      <c r="AC169" s="615">
        <v>0</v>
      </c>
      <c r="AD169" s="615">
        <v>0</v>
      </c>
      <c r="AE169" s="615">
        <v>0</v>
      </c>
      <c r="AF169" s="615">
        <v>0</v>
      </c>
      <c r="AG169" s="615">
        <v>0</v>
      </c>
      <c r="AH169" s="615">
        <v>2768.6</v>
      </c>
      <c r="AI169" s="615">
        <v>2768.6</v>
      </c>
      <c r="AJ169" s="615">
        <v>2768.6</v>
      </c>
      <c r="AK169" s="615">
        <v>2768.6</v>
      </c>
      <c r="AL169" s="615">
        <v>2768.6</v>
      </c>
      <c r="AM169" s="615">
        <v>2768.6</v>
      </c>
      <c r="AN169" s="615">
        <v>2768.6</v>
      </c>
      <c r="AO169" s="615">
        <v>2768.6</v>
      </c>
      <c r="AP169" s="615">
        <v>2768.6</v>
      </c>
      <c r="AQ169" s="615">
        <v>2768.6</v>
      </c>
      <c r="AR169" s="615">
        <v>2768.6</v>
      </c>
      <c r="AS169" s="615">
        <v>2768.6</v>
      </c>
      <c r="AT169" s="615">
        <v>2768.6</v>
      </c>
      <c r="AU169" s="615">
        <v>2768.6</v>
      </c>
      <c r="AV169" s="615">
        <v>2768.6</v>
      </c>
      <c r="AW169" s="615">
        <v>2768.6</v>
      </c>
      <c r="AX169" s="615">
        <v>2768.6</v>
      </c>
      <c r="AY169" s="615">
        <v>2768.6</v>
      </c>
      <c r="AZ169" s="615">
        <v>2768.6</v>
      </c>
      <c r="BA169" s="615">
        <v>2768.6</v>
      </c>
      <c r="BB169" s="615">
        <v>2768.6</v>
      </c>
      <c r="BC169" s="615">
        <v>2768.6</v>
      </c>
      <c r="BD169" s="615">
        <v>2768.6</v>
      </c>
      <c r="BE169" s="615">
        <v>2768.6</v>
      </c>
      <c r="BF169" s="615">
        <v>2768.6</v>
      </c>
      <c r="BG169" s="615">
        <v>2768.6</v>
      </c>
      <c r="BH169" s="615">
        <v>2768.6</v>
      </c>
      <c r="BI169" s="615">
        <v>2768.6</v>
      </c>
      <c r="BJ169" s="615">
        <v>2768.6</v>
      </c>
      <c r="BK169" s="615">
        <v>2768.6</v>
      </c>
      <c r="BL169" s="615">
        <v>2768.6</v>
      </c>
      <c r="BM169" s="615">
        <v>2768.6</v>
      </c>
      <c r="BN169" s="615">
        <v>2768.6</v>
      </c>
      <c r="BO169" s="615">
        <v>2768.6</v>
      </c>
      <c r="BP169" s="615">
        <v>2768.6</v>
      </c>
      <c r="BQ169" s="615">
        <v>2768.6</v>
      </c>
      <c r="BR169" s="615">
        <v>2768.6</v>
      </c>
      <c r="BS169" s="615">
        <v>2768.6</v>
      </c>
      <c r="BT169" s="615">
        <v>2768.6</v>
      </c>
      <c r="BU169" s="615">
        <v>2768.6</v>
      </c>
      <c r="BV169" s="615">
        <v>2768.6</v>
      </c>
      <c r="BW169" s="615">
        <v>2768.6</v>
      </c>
      <c r="BX169" s="615">
        <v>2768.6</v>
      </c>
      <c r="BY169" s="615">
        <v>2768.6</v>
      </c>
      <c r="BZ169" s="615">
        <v>2768.6</v>
      </c>
      <c r="CA169" s="615">
        <v>2768.6</v>
      </c>
      <c r="CB169" s="615">
        <v>2768.6</v>
      </c>
      <c r="CC169" s="615">
        <v>2768.6</v>
      </c>
      <c r="CD169" s="615">
        <v>2768.6</v>
      </c>
      <c r="CE169" s="629">
        <v>2768.6</v>
      </c>
      <c r="CF169" s="629">
        <v>2768.6</v>
      </c>
      <c r="CG169" s="629">
        <v>2768.6</v>
      </c>
      <c r="CH169" s="629">
        <v>2768.6</v>
      </c>
      <c r="CI169" s="629">
        <v>2768.6</v>
      </c>
      <c r="CJ169" s="629">
        <v>2768.6</v>
      </c>
      <c r="CK169" s="629">
        <v>2768.6</v>
      </c>
      <c r="CL169" s="629">
        <v>2768.6</v>
      </c>
      <c r="CM169" s="629">
        <v>2768.6</v>
      </c>
      <c r="CN169" s="629">
        <v>2768.6</v>
      </c>
      <c r="CO169" s="629">
        <v>2768.6</v>
      </c>
      <c r="CP169" s="629">
        <v>2768.6</v>
      </c>
      <c r="CQ169" s="629">
        <v>2768.6</v>
      </c>
      <c r="CR169" s="629">
        <v>2768.6</v>
      </c>
      <c r="CS169" s="629">
        <v>2768.6</v>
      </c>
      <c r="CT169" s="629">
        <v>2768.6</v>
      </c>
      <c r="CU169" s="629">
        <v>2768.6</v>
      </c>
      <c r="CV169" s="629">
        <v>2768.6</v>
      </c>
      <c r="CW169" s="629">
        <v>2768.6</v>
      </c>
      <c r="CX169" s="629">
        <v>2768.6</v>
      </c>
      <c r="CY169" s="630">
        <v>2768.6</v>
      </c>
      <c r="CZ169" s="619">
        <v>0</v>
      </c>
      <c r="DA169" s="620">
        <v>0</v>
      </c>
      <c r="DB169" s="620">
        <v>0</v>
      </c>
      <c r="DC169" s="620">
        <v>0</v>
      </c>
      <c r="DD169" s="620">
        <v>0</v>
      </c>
      <c r="DE169" s="620">
        <v>0</v>
      </c>
      <c r="DF169" s="620">
        <v>0</v>
      </c>
      <c r="DG169" s="620">
        <v>0</v>
      </c>
      <c r="DH169" s="620">
        <v>0</v>
      </c>
      <c r="DI169" s="620">
        <v>0</v>
      </c>
      <c r="DJ169" s="620">
        <v>0</v>
      </c>
      <c r="DK169" s="620">
        <v>0</v>
      </c>
      <c r="DL169" s="620">
        <v>0</v>
      </c>
      <c r="DM169" s="620">
        <v>0</v>
      </c>
      <c r="DN169" s="620">
        <v>0</v>
      </c>
      <c r="DO169" s="620">
        <v>0</v>
      </c>
      <c r="DP169" s="620">
        <v>0</v>
      </c>
      <c r="DQ169" s="620">
        <v>0</v>
      </c>
      <c r="DR169" s="620">
        <v>0</v>
      </c>
      <c r="DS169" s="620">
        <v>0</v>
      </c>
      <c r="DT169" s="620">
        <v>0</v>
      </c>
      <c r="DU169" s="620">
        <v>0</v>
      </c>
      <c r="DV169" s="620">
        <v>0</v>
      </c>
      <c r="DW169" s="621">
        <v>0</v>
      </c>
    </row>
    <row r="170" spans="2:127" x14ac:dyDescent="0.2">
      <c r="B170" s="644"/>
      <c r="C170" s="645"/>
      <c r="D170" s="646"/>
      <c r="E170" s="646"/>
      <c r="F170" s="646"/>
      <c r="G170" s="646"/>
      <c r="H170" s="646"/>
      <c r="I170" s="647"/>
      <c r="J170" s="647"/>
      <c r="K170" s="647"/>
      <c r="L170" s="647"/>
      <c r="M170" s="647"/>
      <c r="N170" s="647"/>
      <c r="O170" s="647"/>
      <c r="P170" s="647"/>
      <c r="Q170" s="647"/>
      <c r="R170" s="648"/>
      <c r="S170" s="647"/>
      <c r="T170" s="647"/>
      <c r="U170" s="649" t="s">
        <v>499</v>
      </c>
      <c r="V170" s="650" t="s">
        <v>124</v>
      </c>
      <c r="W170" s="643" t="s">
        <v>495</v>
      </c>
      <c r="X170" s="615">
        <v>0</v>
      </c>
      <c r="Y170" s="615">
        <v>0</v>
      </c>
      <c r="Z170" s="615">
        <v>0</v>
      </c>
      <c r="AA170" s="615">
        <v>0</v>
      </c>
      <c r="AB170" s="615">
        <v>0</v>
      </c>
      <c r="AC170" s="615">
        <v>0</v>
      </c>
      <c r="AD170" s="615">
        <v>0</v>
      </c>
      <c r="AE170" s="615">
        <v>0</v>
      </c>
      <c r="AF170" s="615">
        <v>0</v>
      </c>
      <c r="AG170" s="615">
        <v>0</v>
      </c>
      <c r="AH170" s="615">
        <v>0</v>
      </c>
      <c r="AI170" s="615">
        <v>0</v>
      </c>
      <c r="AJ170" s="615">
        <v>0</v>
      </c>
      <c r="AK170" s="615">
        <v>0</v>
      </c>
      <c r="AL170" s="615">
        <v>0</v>
      </c>
      <c r="AM170" s="615">
        <v>0</v>
      </c>
      <c r="AN170" s="615">
        <v>0</v>
      </c>
      <c r="AO170" s="615">
        <v>0</v>
      </c>
      <c r="AP170" s="615">
        <v>0</v>
      </c>
      <c r="AQ170" s="615">
        <v>0</v>
      </c>
      <c r="AR170" s="615">
        <v>0</v>
      </c>
      <c r="AS170" s="615">
        <v>0</v>
      </c>
      <c r="AT170" s="615">
        <v>0</v>
      </c>
      <c r="AU170" s="615">
        <v>0</v>
      </c>
      <c r="AV170" s="615">
        <v>0</v>
      </c>
      <c r="AW170" s="615">
        <v>0</v>
      </c>
      <c r="AX170" s="615">
        <v>0</v>
      </c>
      <c r="AY170" s="615">
        <v>0</v>
      </c>
      <c r="AZ170" s="615">
        <v>0</v>
      </c>
      <c r="BA170" s="615">
        <v>0</v>
      </c>
      <c r="BB170" s="615">
        <v>0</v>
      </c>
      <c r="BC170" s="615">
        <v>0</v>
      </c>
      <c r="BD170" s="615">
        <v>0</v>
      </c>
      <c r="BE170" s="615">
        <v>0</v>
      </c>
      <c r="BF170" s="615">
        <v>0</v>
      </c>
      <c r="BG170" s="615">
        <v>0</v>
      </c>
      <c r="BH170" s="615">
        <v>0</v>
      </c>
      <c r="BI170" s="615">
        <v>0</v>
      </c>
      <c r="BJ170" s="615">
        <v>0</v>
      </c>
      <c r="BK170" s="615">
        <v>0</v>
      </c>
      <c r="BL170" s="615">
        <v>0</v>
      </c>
      <c r="BM170" s="615">
        <v>0</v>
      </c>
      <c r="BN170" s="615">
        <v>0</v>
      </c>
      <c r="BO170" s="615">
        <v>0</v>
      </c>
      <c r="BP170" s="615">
        <v>0</v>
      </c>
      <c r="BQ170" s="615">
        <v>0</v>
      </c>
      <c r="BR170" s="615">
        <v>0</v>
      </c>
      <c r="BS170" s="615">
        <v>0</v>
      </c>
      <c r="BT170" s="615">
        <v>0</v>
      </c>
      <c r="BU170" s="615">
        <v>0</v>
      </c>
      <c r="BV170" s="615">
        <v>0</v>
      </c>
      <c r="BW170" s="615">
        <v>0</v>
      </c>
      <c r="BX170" s="615">
        <v>0</v>
      </c>
      <c r="BY170" s="615">
        <v>0</v>
      </c>
      <c r="BZ170" s="615">
        <v>0</v>
      </c>
      <c r="CA170" s="615">
        <v>0</v>
      </c>
      <c r="CB170" s="615">
        <v>0</v>
      </c>
      <c r="CC170" s="615">
        <v>0</v>
      </c>
      <c r="CD170" s="615">
        <v>0</v>
      </c>
      <c r="CE170" s="629">
        <v>0</v>
      </c>
      <c r="CF170" s="629">
        <v>0</v>
      </c>
      <c r="CG170" s="629">
        <v>0</v>
      </c>
      <c r="CH170" s="629">
        <v>0</v>
      </c>
      <c r="CI170" s="629">
        <v>0</v>
      </c>
      <c r="CJ170" s="629">
        <v>0</v>
      </c>
      <c r="CK170" s="629">
        <v>0</v>
      </c>
      <c r="CL170" s="629">
        <v>0</v>
      </c>
      <c r="CM170" s="629">
        <v>0</v>
      </c>
      <c r="CN170" s="629">
        <v>0</v>
      </c>
      <c r="CO170" s="629">
        <v>0</v>
      </c>
      <c r="CP170" s="629">
        <v>0</v>
      </c>
      <c r="CQ170" s="629">
        <v>0</v>
      </c>
      <c r="CR170" s="629">
        <v>0</v>
      </c>
      <c r="CS170" s="629">
        <v>0</v>
      </c>
      <c r="CT170" s="629">
        <v>0</v>
      </c>
      <c r="CU170" s="629">
        <v>0</v>
      </c>
      <c r="CV170" s="629">
        <v>0</v>
      </c>
      <c r="CW170" s="629">
        <v>0</v>
      </c>
      <c r="CX170" s="629">
        <v>0</v>
      </c>
      <c r="CY170" s="630">
        <v>0</v>
      </c>
      <c r="CZ170" s="619">
        <v>0</v>
      </c>
      <c r="DA170" s="620">
        <v>0</v>
      </c>
      <c r="DB170" s="620">
        <v>0</v>
      </c>
      <c r="DC170" s="620">
        <v>0</v>
      </c>
      <c r="DD170" s="620">
        <v>0</v>
      </c>
      <c r="DE170" s="620">
        <v>0</v>
      </c>
      <c r="DF170" s="620">
        <v>0</v>
      </c>
      <c r="DG170" s="620">
        <v>0</v>
      </c>
      <c r="DH170" s="620">
        <v>0</v>
      </c>
      <c r="DI170" s="620">
        <v>0</v>
      </c>
      <c r="DJ170" s="620">
        <v>0</v>
      </c>
      <c r="DK170" s="620">
        <v>0</v>
      </c>
      <c r="DL170" s="620">
        <v>0</v>
      </c>
      <c r="DM170" s="620">
        <v>0</v>
      </c>
      <c r="DN170" s="620">
        <v>0</v>
      </c>
      <c r="DO170" s="620">
        <v>0</v>
      </c>
      <c r="DP170" s="620">
        <v>0</v>
      </c>
      <c r="DQ170" s="620">
        <v>0</v>
      </c>
      <c r="DR170" s="620">
        <v>0</v>
      </c>
      <c r="DS170" s="620">
        <v>0</v>
      </c>
      <c r="DT170" s="620">
        <v>0</v>
      </c>
      <c r="DU170" s="620">
        <v>0</v>
      </c>
      <c r="DV170" s="620">
        <v>0</v>
      </c>
      <c r="DW170" s="621">
        <v>0</v>
      </c>
    </row>
    <row r="171" spans="2:127" x14ac:dyDescent="0.2">
      <c r="B171" s="644"/>
      <c r="C171" s="645"/>
      <c r="D171" s="646"/>
      <c r="E171" s="646"/>
      <c r="F171" s="646"/>
      <c r="G171" s="646"/>
      <c r="H171" s="646"/>
      <c r="I171" s="647"/>
      <c r="J171" s="647"/>
      <c r="K171" s="647"/>
      <c r="L171" s="647"/>
      <c r="M171" s="647"/>
      <c r="N171" s="647"/>
      <c r="O171" s="647"/>
      <c r="P171" s="647"/>
      <c r="Q171" s="647"/>
      <c r="R171" s="648"/>
      <c r="S171" s="647"/>
      <c r="T171" s="647"/>
      <c r="U171" s="636" t="s">
        <v>500</v>
      </c>
      <c r="V171" s="637" t="s">
        <v>124</v>
      </c>
      <c r="W171" s="643" t="s">
        <v>495</v>
      </c>
      <c r="X171" s="615">
        <v>1.9264000000000001</v>
      </c>
      <c r="Y171" s="615">
        <v>2.8895999999999997</v>
      </c>
      <c r="Z171" s="615">
        <v>5.7791999999999994</v>
      </c>
      <c r="AA171" s="615">
        <v>6.7424000000000008</v>
      </c>
      <c r="AB171" s="615">
        <v>8.6687999999999992</v>
      </c>
      <c r="AC171" s="615">
        <v>9.6319999999999997</v>
      </c>
      <c r="AD171" s="615">
        <v>12.521600000000001</v>
      </c>
      <c r="AE171" s="615">
        <v>19.263999999999999</v>
      </c>
      <c r="AF171" s="615">
        <v>19.263999999999999</v>
      </c>
      <c r="AG171" s="615">
        <v>9.6319999999999997</v>
      </c>
      <c r="AH171" s="615">
        <v>0</v>
      </c>
      <c r="AI171" s="615">
        <v>0</v>
      </c>
      <c r="AJ171" s="615">
        <v>0</v>
      </c>
      <c r="AK171" s="615">
        <v>0</v>
      </c>
      <c r="AL171" s="615">
        <v>0</v>
      </c>
      <c r="AM171" s="615">
        <v>0</v>
      </c>
      <c r="AN171" s="615">
        <v>0</v>
      </c>
      <c r="AO171" s="615">
        <v>0</v>
      </c>
      <c r="AP171" s="615">
        <v>0</v>
      </c>
      <c r="AQ171" s="615">
        <v>0</v>
      </c>
      <c r="AR171" s="615">
        <v>0.51314780525370063</v>
      </c>
      <c r="AS171" s="615">
        <v>0.76972170788055094</v>
      </c>
      <c r="AT171" s="615">
        <v>1.5394434157611019</v>
      </c>
      <c r="AU171" s="615">
        <v>1.7960173183879524</v>
      </c>
      <c r="AV171" s="615">
        <v>2.3091651236416535</v>
      </c>
      <c r="AW171" s="615">
        <v>2.5657390262685036</v>
      </c>
      <c r="AX171" s="615">
        <v>3.3354607341490548</v>
      </c>
      <c r="AY171" s="615">
        <v>5.1314780525370072</v>
      </c>
      <c r="AZ171" s="615">
        <v>5.1314780525370072</v>
      </c>
      <c r="BA171" s="615">
        <v>2.5657390262685036</v>
      </c>
      <c r="BB171" s="615">
        <v>0</v>
      </c>
      <c r="BC171" s="615">
        <v>0</v>
      </c>
      <c r="BD171" s="615">
        <v>0</v>
      </c>
      <c r="BE171" s="615">
        <v>0</v>
      </c>
      <c r="BF171" s="615">
        <v>0</v>
      </c>
      <c r="BG171" s="615">
        <v>0</v>
      </c>
      <c r="BH171" s="615">
        <v>0</v>
      </c>
      <c r="BI171" s="615">
        <v>0</v>
      </c>
      <c r="BJ171" s="615">
        <v>0</v>
      </c>
      <c r="BK171" s="615">
        <v>0</v>
      </c>
      <c r="BL171" s="615">
        <v>0.51314780525370063</v>
      </c>
      <c r="BM171" s="615">
        <v>0.76972170788055094</v>
      </c>
      <c r="BN171" s="615">
        <v>1.5394434157611019</v>
      </c>
      <c r="BO171" s="615">
        <v>1.7960173183879524</v>
      </c>
      <c r="BP171" s="615">
        <v>2.3091651236416535</v>
      </c>
      <c r="BQ171" s="615">
        <v>2.5657390262685036</v>
      </c>
      <c r="BR171" s="615">
        <v>3.3354607341490548</v>
      </c>
      <c r="BS171" s="615">
        <v>5.1314780525370072</v>
      </c>
      <c r="BT171" s="615">
        <v>5.1314780525370072</v>
      </c>
      <c r="BU171" s="615">
        <v>2.5657390262685036</v>
      </c>
      <c r="BV171" s="615">
        <v>0</v>
      </c>
      <c r="BW171" s="615">
        <v>0</v>
      </c>
      <c r="BX171" s="615">
        <v>0</v>
      </c>
      <c r="BY171" s="615">
        <v>0</v>
      </c>
      <c r="BZ171" s="615">
        <v>0</v>
      </c>
      <c r="CA171" s="615">
        <v>0</v>
      </c>
      <c r="CB171" s="615">
        <v>0</v>
      </c>
      <c r="CC171" s="615">
        <v>0</v>
      </c>
      <c r="CD171" s="615">
        <v>0</v>
      </c>
      <c r="CE171" s="629">
        <v>0</v>
      </c>
      <c r="CF171" s="629">
        <v>1.4305360828270728</v>
      </c>
      <c r="CG171" s="629">
        <v>2.1458041242406094</v>
      </c>
      <c r="CH171" s="629">
        <v>4.2916082484812188</v>
      </c>
      <c r="CI171" s="629">
        <v>5.0068762898947545</v>
      </c>
      <c r="CJ171" s="629">
        <v>6.4374123727218278</v>
      </c>
      <c r="CK171" s="629">
        <v>7.1526804141353644</v>
      </c>
      <c r="CL171" s="629">
        <v>9.2984845383759733</v>
      </c>
      <c r="CM171" s="629">
        <v>14.305360828270729</v>
      </c>
      <c r="CN171" s="629">
        <v>14.305360828270729</v>
      </c>
      <c r="CO171" s="629">
        <v>7.1526804141353644</v>
      </c>
      <c r="CP171" s="629">
        <v>0</v>
      </c>
      <c r="CQ171" s="629">
        <v>0</v>
      </c>
      <c r="CR171" s="629">
        <v>0</v>
      </c>
      <c r="CS171" s="629">
        <v>0</v>
      </c>
      <c r="CT171" s="629">
        <v>0</v>
      </c>
      <c r="CU171" s="629">
        <v>0</v>
      </c>
      <c r="CV171" s="629">
        <v>0</v>
      </c>
      <c r="CW171" s="629">
        <v>0</v>
      </c>
      <c r="CX171" s="629">
        <v>0</v>
      </c>
      <c r="CY171" s="630">
        <v>0</v>
      </c>
      <c r="CZ171" s="619">
        <v>0</v>
      </c>
      <c r="DA171" s="620">
        <v>0</v>
      </c>
      <c r="DB171" s="620">
        <v>0</v>
      </c>
      <c r="DC171" s="620">
        <v>0</v>
      </c>
      <c r="DD171" s="620">
        <v>0</v>
      </c>
      <c r="DE171" s="620">
        <v>0</v>
      </c>
      <c r="DF171" s="620">
        <v>0</v>
      </c>
      <c r="DG171" s="620">
        <v>0</v>
      </c>
      <c r="DH171" s="620">
        <v>0</v>
      </c>
      <c r="DI171" s="620">
        <v>0</v>
      </c>
      <c r="DJ171" s="620">
        <v>0</v>
      </c>
      <c r="DK171" s="620">
        <v>0</v>
      </c>
      <c r="DL171" s="620">
        <v>0</v>
      </c>
      <c r="DM171" s="620">
        <v>0</v>
      </c>
      <c r="DN171" s="620">
        <v>0</v>
      </c>
      <c r="DO171" s="620">
        <v>0</v>
      </c>
      <c r="DP171" s="620">
        <v>0</v>
      </c>
      <c r="DQ171" s="620">
        <v>0</v>
      </c>
      <c r="DR171" s="620">
        <v>0</v>
      </c>
      <c r="DS171" s="620">
        <v>0</v>
      </c>
      <c r="DT171" s="620">
        <v>0</v>
      </c>
      <c r="DU171" s="620">
        <v>0</v>
      </c>
      <c r="DV171" s="620">
        <v>0</v>
      </c>
      <c r="DW171" s="621">
        <v>0</v>
      </c>
    </row>
    <row r="172" spans="2:127" x14ac:dyDescent="0.2">
      <c r="B172" s="651"/>
      <c r="C172" s="645"/>
      <c r="D172" s="646"/>
      <c r="E172" s="646"/>
      <c r="F172" s="646"/>
      <c r="G172" s="646"/>
      <c r="H172" s="646"/>
      <c r="I172" s="647"/>
      <c r="J172" s="647"/>
      <c r="K172" s="647"/>
      <c r="L172" s="647"/>
      <c r="M172" s="647"/>
      <c r="N172" s="647"/>
      <c r="O172" s="647"/>
      <c r="P172" s="647"/>
      <c r="Q172" s="647"/>
      <c r="R172" s="648"/>
      <c r="S172" s="647"/>
      <c r="T172" s="647"/>
      <c r="U172" s="636" t="s">
        <v>501</v>
      </c>
      <c r="V172" s="637" t="s">
        <v>124</v>
      </c>
      <c r="W172" s="643" t="s">
        <v>495</v>
      </c>
      <c r="X172" s="615">
        <v>0</v>
      </c>
      <c r="Y172" s="615">
        <v>0</v>
      </c>
      <c r="Z172" s="615">
        <v>0</v>
      </c>
      <c r="AA172" s="615">
        <v>0</v>
      </c>
      <c r="AB172" s="615">
        <v>0</v>
      </c>
      <c r="AC172" s="615">
        <v>0</v>
      </c>
      <c r="AD172" s="615">
        <v>0</v>
      </c>
      <c r="AE172" s="615">
        <v>0</v>
      </c>
      <c r="AF172" s="615">
        <v>0</v>
      </c>
      <c r="AG172" s="615">
        <v>0</v>
      </c>
      <c r="AH172" s="615">
        <v>5.91</v>
      </c>
      <c r="AI172" s="615">
        <v>5.91</v>
      </c>
      <c r="AJ172" s="615">
        <v>5.91</v>
      </c>
      <c r="AK172" s="615">
        <v>5.91</v>
      </c>
      <c r="AL172" s="615">
        <v>5.91</v>
      </c>
      <c r="AM172" s="615">
        <v>5.91</v>
      </c>
      <c r="AN172" s="615">
        <v>5.91</v>
      </c>
      <c r="AO172" s="615">
        <v>5.91</v>
      </c>
      <c r="AP172" s="615">
        <v>5.91</v>
      </c>
      <c r="AQ172" s="615">
        <v>5.91</v>
      </c>
      <c r="AR172" s="615">
        <v>5.91</v>
      </c>
      <c r="AS172" s="615">
        <v>5.91</v>
      </c>
      <c r="AT172" s="615">
        <v>5.91</v>
      </c>
      <c r="AU172" s="615">
        <v>5.91</v>
      </c>
      <c r="AV172" s="615">
        <v>5.91</v>
      </c>
      <c r="AW172" s="615">
        <v>5.91</v>
      </c>
      <c r="AX172" s="615">
        <v>5.91</v>
      </c>
      <c r="AY172" s="615">
        <v>5.91</v>
      </c>
      <c r="AZ172" s="615">
        <v>5.91</v>
      </c>
      <c r="BA172" s="615">
        <v>5.91</v>
      </c>
      <c r="BB172" s="615">
        <v>5.91</v>
      </c>
      <c r="BC172" s="615">
        <v>5.91</v>
      </c>
      <c r="BD172" s="615">
        <v>5.91</v>
      </c>
      <c r="BE172" s="615">
        <v>5.91</v>
      </c>
      <c r="BF172" s="615">
        <v>5.91</v>
      </c>
      <c r="BG172" s="615">
        <v>5.91</v>
      </c>
      <c r="BH172" s="615">
        <v>5.91</v>
      </c>
      <c r="BI172" s="615">
        <v>5.91</v>
      </c>
      <c r="BJ172" s="615">
        <v>5.91</v>
      </c>
      <c r="BK172" s="615">
        <v>5.91</v>
      </c>
      <c r="BL172" s="615">
        <v>5.91</v>
      </c>
      <c r="BM172" s="615">
        <v>5.91</v>
      </c>
      <c r="BN172" s="615">
        <v>5.91</v>
      </c>
      <c r="BO172" s="615">
        <v>5.91</v>
      </c>
      <c r="BP172" s="615">
        <v>5.91</v>
      </c>
      <c r="BQ172" s="615">
        <v>5.91</v>
      </c>
      <c r="BR172" s="615">
        <v>5.91</v>
      </c>
      <c r="BS172" s="615">
        <v>5.91</v>
      </c>
      <c r="BT172" s="615">
        <v>5.91</v>
      </c>
      <c r="BU172" s="615">
        <v>5.91</v>
      </c>
      <c r="BV172" s="615">
        <v>5.91</v>
      </c>
      <c r="BW172" s="615">
        <v>5.91</v>
      </c>
      <c r="BX172" s="615">
        <v>5.91</v>
      </c>
      <c r="BY172" s="615">
        <v>5.91</v>
      </c>
      <c r="BZ172" s="615">
        <v>5.91</v>
      </c>
      <c r="CA172" s="615">
        <v>5.91</v>
      </c>
      <c r="CB172" s="615">
        <v>5.91</v>
      </c>
      <c r="CC172" s="615">
        <v>5.91</v>
      </c>
      <c r="CD172" s="615">
        <v>5.91</v>
      </c>
      <c r="CE172" s="629">
        <v>5.91</v>
      </c>
      <c r="CF172" s="629">
        <v>5.91</v>
      </c>
      <c r="CG172" s="629">
        <v>5.91</v>
      </c>
      <c r="CH172" s="629">
        <v>5.91</v>
      </c>
      <c r="CI172" s="629">
        <v>5.91</v>
      </c>
      <c r="CJ172" s="629">
        <v>5.91</v>
      </c>
      <c r="CK172" s="629">
        <v>5.91</v>
      </c>
      <c r="CL172" s="629">
        <v>5.91</v>
      </c>
      <c r="CM172" s="629">
        <v>5.91</v>
      </c>
      <c r="CN172" s="629">
        <v>5.91</v>
      </c>
      <c r="CO172" s="629">
        <v>5.91</v>
      </c>
      <c r="CP172" s="629">
        <v>5.91</v>
      </c>
      <c r="CQ172" s="629">
        <v>5.91</v>
      </c>
      <c r="CR172" s="629">
        <v>5.91</v>
      </c>
      <c r="CS172" s="629">
        <v>5.91</v>
      </c>
      <c r="CT172" s="629">
        <v>5.91</v>
      </c>
      <c r="CU172" s="629">
        <v>5.91</v>
      </c>
      <c r="CV172" s="629">
        <v>5.91</v>
      </c>
      <c r="CW172" s="629">
        <v>5.91</v>
      </c>
      <c r="CX172" s="629">
        <v>5.91</v>
      </c>
      <c r="CY172" s="630">
        <v>5.91</v>
      </c>
      <c r="CZ172" s="619">
        <v>0</v>
      </c>
      <c r="DA172" s="620">
        <v>0</v>
      </c>
      <c r="DB172" s="620">
        <v>0</v>
      </c>
      <c r="DC172" s="620">
        <v>0</v>
      </c>
      <c r="DD172" s="620">
        <v>0</v>
      </c>
      <c r="DE172" s="620">
        <v>0</v>
      </c>
      <c r="DF172" s="620">
        <v>0</v>
      </c>
      <c r="DG172" s="620">
        <v>0</v>
      </c>
      <c r="DH172" s="620">
        <v>0</v>
      </c>
      <c r="DI172" s="620">
        <v>0</v>
      </c>
      <c r="DJ172" s="620">
        <v>0</v>
      </c>
      <c r="DK172" s="620">
        <v>0</v>
      </c>
      <c r="DL172" s="620">
        <v>0</v>
      </c>
      <c r="DM172" s="620">
        <v>0</v>
      </c>
      <c r="DN172" s="620">
        <v>0</v>
      </c>
      <c r="DO172" s="620">
        <v>0</v>
      </c>
      <c r="DP172" s="620">
        <v>0</v>
      </c>
      <c r="DQ172" s="620">
        <v>0</v>
      </c>
      <c r="DR172" s="620">
        <v>0</v>
      </c>
      <c r="DS172" s="620">
        <v>0</v>
      </c>
      <c r="DT172" s="620">
        <v>0</v>
      </c>
      <c r="DU172" s="620">
        <v>0</v>
      </c>
      <c r="DV172" s="620">
        <v>0</v>
      </c>
      <c r="DW172" s="621">
        <v>0</v>
      </c>
    </row>
    <row r="173" spans="2:127" x14ac:dyDescent="0.2">
      <c r="B173" s="651"/>
      <c r="C173" s="645"/>
      <c r="D173" s="646"/>
      <c r="E173" s="646"/>
      <c r="F173" s="646"/>
      <c r="G173" s="646"/>
      <c r="H173" s="646"/>
      <c r="I173" s="647"/>
      <c r="J173" s="647"/>
      <c r="K173" s="647"/>
      <c r="L173" s="647"/>
      <c r="M173" s="647"/>
      <c r="N173" s="647"/>
      <c r="O173" s="647"/>
      <c r="P173" s="647"/>
      <c r="Q173" s="647"/>
      <c r="R173" s="648"/>
      <c r="S173" s="647"/>
      <c r="T173" s="647"/>
      <c r="U173" s="636" t="s">
        <v>502</v>
      </c>
      <c r="V173" s="637" t="s">
        <v>124</v>
      </c>
      <c r="W173" s="643" t="s">
        <v>495</v>
      </c>
      <c r="X173" s="615">
        <v>7.4310240000000007</v>
      </c>
      <c r="Y173" s="615">
        <v>11.146535999999999</v>
      </c>
      <c r="Z173" s="615">
        <v>22.293071999999999</v>
      </c>
      <c r="AA173" s="615">
        <v>26.008584000000003</v>
      </c>
      <c r="AB173" s="615">
        <v>33.439608</v>
      </c>
      <c r="AC173" s="615">
        <v>37.155120000000004</v>
      </c>
      <c r="AD173" s="615">
        <v>48.301656000000001</v>
      </c>
      <c r="AE173" s="615">
        <v>74.310240000000007</v>
      </c>
      <c r="AF173" s="615">
        <v>74.310240000000007</v>
      </c>
      <c r="AG173" s="615">
        <v>37.155120000000004</v>
      </c>
      <c r="AH173" s="615">
        <v>0</v>
      </c>
      <c r="AI173" s="615">
        <v>0</v>
      </c>
      <c r="AJ173" s="615">
        <v>0</v>
      </c>
      <c r="AK173" s="615">
        <v>0</v>
      </c>
      <c r="AL173" s="615">
        <v>0</v>
      </c>
      <c r="AM173" s="615">
        <v>0</v>
      </c>
      <c r="AN173" s="615">
        <v>0</v>
      </c>
      <c r="AO173" s="615">
        <v>0</v>
      </c>
      <c r="AP173" s="615">
        <v>0</v>
      </c>
      <c r="AQ173" s="615">
        <v>0</v>
      </c>
      <c r="AR173" s="615">
        <v>1.9794506106663079</v>
      </c>
      <c r="AS173" s="615">
        <v>2.969175915999462</v>
      </c>
      <c r="AT173" s="615">
        <v>5.9383518319989239</v>
      </c>
      <c r="AU173" s="615">
        <v>6.9280771373320782</v>
      </c>
      <c r="AV173" s="615">
        <v>8.9075277479983868</v>
      </c>
      <c r="AW173" s="615">
        <v>9.8972530533315428</v>
      </c>
      <c r="AX173" s="615">
        <v>12.866428969331004</v>
      </c>
      <c r="AY173" s="615">
        <v>19.794506106663086</v>
      </c>
      <c r="AZ173" s="615">
        <v>19.794506106663086</v>
      </c>
      <c r="BA173" s="615">
        <v>9.8972530533315428</v>
      </c>
      <c r="BB173" s="615">
        <v>0</v>
      </c>
      <c r="BC173" s="615">
        <v>0</v>
      </c>
      <c r="BD173" s="615">
        <v>0</v>
      </c>
      <c r="BE173" s="615">
        <v>0</v>
      </c>
      <c r="BF173" s="615">
        <v>0</v>
      </c>
      <c r="BG173" s="615">
        <v>0</v>
      </c>
      <c r="BH173" s="615">
        <v>0</v>
      </c>
      <c r="BI173" s="615">
        <v>0</v>
      </c>
      <c r="BJ173" s="615">
        <v>0</v>
      </c>
      <c r="BK173" s="615">
        <v>0</v>
      </c>
      <c r="BL173" s="615">
        <v>1.9794506106663079</v>
      </c>
      <c r="BM173" s="615">
        <v>2.969175915999462</v>
      </c>
      <c r="BN173" s="615">
        <v>5.9383518319989239</v>
      </c>
      <c r="BO173" s="615">
        <v>6.9280771373320782</v>
      </c>
      <c r="BP173" s="615">
        <v>8.9075277479983868</v>
      </c>
      <c r="BQ173" s="615">
        <v>9.8972530533315428</v>
      </c>
      <c r="BR173" s="615">
        <v>12.866428969331004</v>
      </c>
      <c r="BS173" s="615">
        <v>19.794506106663086</v>
      </c>
      <c r="BT173" s="615">
        <v>19.794506106663086</v>
      </c>
      <c r="BU173" s="615">
        <v>9.8972530533315428</v>
      </c>
      <c r="BV173" s="615">
        <v>0</v>
      </c>
      <c r="BW173" s="615">
        <v>0</v>
      </c>
      <c r="BX173" s="615">
        <v>0</v>
      </c>
      <c r="BY173" s="615">
        <v>0</v>
      </c>
      <c r="BZ173" s="615">
        <v>0</v>
      </c>
      <c r="CA173" s="615">
        <v>0</v>
      </c>
      <c r="CB173" s="615">
        <v>0</v>
      </c>
      <c r="CC173" s="615">
        <v>0</v>
      </c>
      <c r="CD173" s="615">
        <v>0</v>
      </c>
      <c r="CE173" s="629">
        <v>0</v>
      </c>
      <c r="CF173" s="629">
        <v>5.5182454133897245</v>
      </c>
      <c r="CG173" s="629">
        <v>8.2773681200845868</v>
      </c>
      <c r="CH173" s="629">
        <v>16.554736240169174</v>
      </c>
      <c r="CI173" s="629">
        <v>19.313858946864038</v>
      </c>
      <c r="CJ173" s="629">
        <v>24.832104360253762</v>
      </c>
      <c r="CK173" s="629">
        <v>27.591227066948623</v>
      </c>
      <c r="CL173" s="629">
        <v>35.868595187033215</v>
      </c>
      <c r="CM173" s="629">
        <v>55.182454133897245</v>
      </c>
      <c r="CN173" s="629">
        <v>55.182454133897245</v>
      </c>
      <c r="CO173" s="629">
        <v>27.591227066948623</v>
      </c>
      <c r="CP173" s="629">
        <v>0</v>
      </c>
      <c r="CQ173" s="629">
        <v>0</v>
      </c>
      <c r="CR173" s="629">
        <v>0</v>
      </c>
      <c r="CS173" s="629">
        <v>0</v>
      </c>
      <c r="CT173" s="629">
        <v>0</v>
      </c>
      <c r="CU173" s="629">
        <v>0</v>
      </c>
      <c r="CV173" s="629">
        <v>0</v>
      </c>
      <c r="CW173" s="629">
        <v>0</v>
      </c>
      <c r="CX173" s="629">
        <v>0</v>
      </c>
      <c r="CY173" s="630">
        <v>0</v>
      </c>
      <c r="CZ173" s="619">
        <v>0</v>
      </c>
      <c r="DA173" s="620">
        <v>0</v>
      </c>
      <c r="DB173" s="620">
        <v>0</v>
      </c>
      <c r="DC173" s="620">
        <v>0</v>
      </c>
      <c r="DD173" s="620">
        <v>0</v>
      </c>
      <c r="DE173" s="620">
        <v>0</v>
      </c>
      <c r="DF173" s="620">
        <v>0</v>
      </c>
      <c r="DG173" s="620">
        <v>0</v>
      </c>
      <c r="DH173" s="620">
        <v>0</v>
      </c>
      <c r="DI173" s="620">
        <v>0</v>
      </c>
      <c r="DJ173" s="620">
        <v>0</v>
      </c>
      <c r="DK173" s="620">
        <v>0</v>
      </c>
      <c r="DL173" s="620">
        <v>0</v>
      </c>
      <c r="DM173" s="620">
        <v>0</v>
      </c>
      <c r="DN173" s="620">
        <v>0</v>
      </c>
      <c r="DO173" s="620">
        <v>0</v>
      </c>
      <c r="DP173" s="620">
        <v>0</v>
      </c>
      <c r="DQ173" s="620">
        <v>0</v>
      </c>
      <c r="DR173" s="620">
        <v>0</v>
      </c>
      <c r="DS173" s="620">
        <v>0</v>
      </c>
      <c r="DT173" s="620">
        <v>0</v>
      </c>
      <c r="DU173" s="620">
        <v>0</v>
      </c>
      <c r="DV173" s="620">
        <v>0</v>
      </c>
      <c r="DW173" s="621">
        <v>0</v>
      </c>
    </row>
    <row r="174" spans="2:127" x14ac:dyDescent="0.2">
      <c r="B174" s="651"/>
      <c r="C174" s="645"/>
      <c r="D174" s="646"/>
      <c r="E174" s="646"/>
      <c r="F174" s="646"/>
      <c r="G174" s="646"/>
      <c r="H174" s="646"/>
      <c r="I174" s="647"/>
      <c r="J174" s="647"/>
      <c r="K174" s="647"/>
      <c r="L174" s="647"/>
      <c r="M174" s="647"/>
      <c r="N174" s="647"/>
      <c r="O174" s="647"/>
      <c r="P174" s="647"/>
      <c r="Q174" s="647"/>
      <c r="R174" s="648"/>
      <c r="S174" s="647"/>
      <c r="T174" s="647"/>
      <c r="U174" s="636" t="s">
        <v>503</v>
      </c>
      <c r="V174" s="637" t="s">
        <v>124</v>
      </c>
      <c r="W174" s="643" t="s">
        <v>495</v>
      </c>
      <c r="X174" s="615">
        <v>0</v>
      </c>
      <c r="Y174" s="615">
        <v>0</v>
      </c>
      <c r="Z174" s="615">
        <v>0</v>
      </c>
      <c r="AA174" s="615">
        <v>0</v>
      </c>
      <c r="AB174" s="615">
        <v>0</v>
      </c>
      <c r="AC174" s="615">
        <v>0</v>
      </c>
      <c r="AD174" s="615">
        <v>0</v>
      </c>
      <c r="AE174" s="615">
        <v>0</v>
      </c>
      <c r="AF174" s="615">
        <v>0</v>
      </c>
      <c r="AG174" s="615">
        <v>0</v>
      </c>
      <c r="AH174" s="615">
        <v>70.216916505004406</v>
      </c>
      <c r="AI174" s="615">
        <v>66.050931840083607</v>
      </c>
      <c r="AJ174" s="615">
        <v>61.884947175162793</v>
      </c>
      <c r="AK174" s="615">
        <v>57.718962510241994</v>
      </c>
      <c r="AL174" s="615">
        <v>53.552977845321195</v>
      </c>
      <c r="AM174" s="615">
        <v>49.386993180400395</v>
      </c>
      <c r="AN174" s="615">
        <v>45.221008515479575</v>
      </c>
      <c r="AO174" s="615">
        <v>41.055023850558776</v>
      </c>
      <c r="AP174" s="615">
        <v>36.889039185637976</v>
      </c>
      <c r="AQ174" s="615">
        <v>32.723054520717177</v>
      </c>
      <c r="AR174" s="615">
        <v>28.557069855796371</v>
      </c>
      <c r="AS174" s="615">
        <v>24.391085190875572</v>
      </c>
      <c r="AT174" s="615">
        <v>20.225100525954769</v>
      </c>
      <c r="AU174" s="615">
        <v>16.059115861033966</v>
      </c>
      <c r="AV174" s="615">
        <v>11.893131196113167</v>
      </c>
      <c r="AW174" s="615">
        <v>11.893131196113167</v>
      </c>
      <c r="AX174" s="615">
        <v>11.893131196113167</v>
      </c>
      <c r="AY174" s="615">
        <v>11.893131196113167</v>
      </c>
      <c r="AZ174" s="615">
        <v>11.893131196113167</v>
      </c>
      <c r="BA174" s="615">
        <v>11.893131196113167</v>
      </c>
      <c r="BB174" s="615">
        <v>11.893131196113167</v>
      </c>
      <c r="BC174" s="615">
        <v>11.893131196113167</v>
      </c>
      <c r="BD174" s="615">
        <v>11.893131196113167</v>
      </c>
      <c r="BE174" s="615">
        <v>11.893131196113167</v>
      </c>
      <c r="BF174" s="615">
        <v>11.893131196113167</v>
      </c>
      <c r="BG174" s="615">
        <v>11.893131196113167</v>
      </c>
      <c r="BH174" s="615">
        <v>11.893131196113167</v>
      </c>
      <c r="BI174" s="615">
        <v>11.893131196113167</v>
      </c>
      <c r="BJ174" s="615">
        <v>11.893131196113167</v>
      </c>
      <c r="BK174" s="615">
        <v>11.893131196113167</v>
      </c>
      <c r="BL174" s="615">
        <v>11.893131196113167</v>
      </c>
      <c r="BM174" s="615">
        <v>11.893131196113167</v>
      </c>
      <c r="BN174" s="615">
        <v>11.893131196113167</v>
      </c>
      <c r="BO174" s="615">
        <v>11.893131196113167</v>
      </c>
      <c r="BP174" s="615">
        <v>11.893131196113167</v>
      </c>
      <c r="BQ174" s="615">
        <v>11.893131196113167</v>
      </c>
      <c r="BR174" s="615">
        <v>11.893131196113167</v>
      </c>
      <c r="BS174" s="615">
        <v>11.893131196113167</v>
      </c>
      <c r="BT174" s="615">
        <v>11.893131196113167</v>
      </c>
      <c r="BU174" s="615">
        <v>11.893131196113167</v>
      </c>
      <c r="BV174" s="615">
        <v>11.893131196113167</v>
      </c>
      <c r="BW174" s="615">
        <v>11.893131196113167</v>
      </c>
      <c r="BX174" s="615">
        <v>11.893131196113167</v>
      </c>
      <c r="BY174" s="615">
        <v>11.893131196113167</v>
      </c>
      <c r="BZ174" s="615">
        <v>11.893131196113167</v>
      </c>
      <c r="CA174" s="615">
        <v>11.893131196113167</v>
      </c>
      <c r="CB174" s="615">
        <v>11.893131196113167</v>
      </c>
      <c r="CC174" s="615">
        <v>11.893131196113167</v>
      </c>
      <c r="CD174" s="615">
        <v>11.893131196113167</v>
      </c>
      <c r="CE174" s="629">
        <v>11.893131196113167</v>
      </c>
      <c r="CF174" s="629">
        <v>11.893131196113167</v>
      </c>
      <c r="CG174" s="629">
        <v>11.893131196113167</v>
      </c>
      <c r="CH174" s="629">
        <v>11.893131196113167</v>
      </c>
      <c r="CI174" s="629">
        <v>11.893131196113167</v>
      </c>
      <c r="CJ174" s="629">
        <v>11.893131196113167</v>
      </c>
      <c r="CK174" s="629">
        <v>11.893131196113167</v>
      </c>
      <c r="CL174" s="629">
        <v>11.893131196113167</v>
      </c>
      <c r="CM174" s="629">
        <v>11.893131196113167</v>
      </c>
      <c r="CN174" s="629">
        <v>11.893131196113167</v>
      </c>
      <c r="CO174" s="629">
        <v>11.893131196113167</v>
      </c>
      <c r="CP174" s="629">
        <v>11.893131196113167</v>
      </c>
      <c r="CQ174" s="629">
        <v>11.893131196113167</v>
      </c>
      <c r="CR174" s="629">
        <v>11.893131196113167</v>
      </c>
      <c r="CS174" s="629">
        <v>11.893131196113167</v>
      </c>
      <c r="CT174" s="629">
        <v>11.893131196113167</v>
      </c>
      <c r="CU174" s="629">
        <v>11.893131196113167</v>
      </c>
      <c r="CV174" s="629">
        <v>11.893131196113167</v>
      </c>
      <c r="CW174" s="629">
        <v>11.893131196113167</v>
      </c>
      <c r="CX174" s="629">
        <v>11.893131196113167</v>
      </c>
      <c r="CY174" s="630">
        <v>11.893131196113167</v>
      </c>
      <c r="CZ174" s="619">
        <v>0</v>
      </c>
      <c r="DA174" s="620">
        <v>0</v>
      </c>
      <c r="DB174" s="620">
        <v>0</v>
      </c>
      <c r="DC174" s="620">
        <v>0</v>
      </c>
      <c r="DD174" s="620">
        <v>0</v>
      </c>
      <c r="DE174" s="620">
        <v>0</v>
      </c>
      <c r="DF174" s="620">
        <v>0</v>
      </c>
      <c r="DG174" s="620">
        <v>0</v>
      </c>
      <c r="DH174" s="620">
        <v>0</v>
      </c>
      <c r="DI174" s="620">
        <v>0</v>
      </c>
      <c r="DJ174" s="620">
        <v>0</v>
      </c>
      <c r="DK174" s="620">
        <v>0</v>
      </c>
      <c r="DL174" s="620">
        <v>0</v>
      </c>
      <c r="DM174" s="620">
        <v>0</v>
      </c>
      <c r="DN174" s="620">
        <v>0</v>
      </c>
      <c r="DO174" s="620">
        <v>0</v>
      </c>
      <c r="DP174" s="620">
        <v>0</v>
      </c>
      <c r="DQ174" s="620">
        <v>0</v>
      </c>
      <c r="DR174" s="620">
        <v>0</v>
      </c>
      <c r="DS174" s="620">
        <v>0</v>
      </c>
      <c r="DT174" s="620">
        <v>0</v>
      </c>
      <c r="DU174" s="620">
        <v>0</v>
      </c>
      <c r="DV174" s="620">
        <v>0</v>
      </c>
      <c r="DW174" s="621">
        <v>0</v>
      </c>
    </row>
    <row r="175" spans="2:127" x14ac:dyDescent="0.2">
      <c r="B175" s="651"/>
      <c r="C175" s="645"/>
      <c r="D175" s="646"/>
      <c r="E175" s="646"/>
      <c r="F175" s="646"/>
      <c r="G175" s="646"/>
      <c r="H175" s="646"/>
      <c r="I175" s="647"/>
      <c r="J175" s="647"/>
      <c r="K175" s="647"/>
      <c r="L175" s="647"/>
      <c r="M175" s="647"/>
      <c r="N175" s="647"/>
      <c r="O175" s="647"/>
      <c r="P175" s="647"/>
      <c r="Q175" s="647"/>
      <c r="R175" s="648"/>
      <c r="S175" s="647"/>
      <c r="T175" s="647"/>
      <c r="U175" s="652" t="s">
        <v>504</v>
      </c>
      <c r="V175" s="637" t="s">
        <v>124</v>
      </c>
      <c r="W175" s="643" t="s">
        <v>495</v>
      </c>
      <c r="X175" s="615">
        <v>0</v>
      </c>
      <c r="Y175" s="615">
        <v>0</v>
      </c>
      <c r="Z175" s="615">
        <v>0</v>
      </c>
      <c r="AA175" s="615">
        <v>0</v>
      </c>
      <c r="AB175" s="615">
        <v>0</v>
      </c>
      <c r="AC175" s="615">
        <v>0</v>
      </c>
      <c r="AD175" s="615">
        <v>0</v>
      </c>
      <c r="AE175" s="615">
        <v>0</v>
      </c>
      <c r="AF175" s="615">
        <v>0</v>
      </c>
      <c r="AG175" s="615">
        <v>0</v>
      </c>
      <c r="AH175" s="615">
        <v>0</v>
      </c>
      <c r="AI175" s="615">
        <v>0</v>
      </c>
      <c r="AJ175" s="615">
        <v>0</v>
      </c>
      <c r="AK175" s="615">
        <v>0</v>
      </c>
      <c r="AL175" s="615">
        <v>0</v>
      </c>
      <c r="AM175" s="615">
        <v>0</v>
      </c>
      <c r="AN175" s="615">
        <v>0</v>
      </c>
      <c r="AO175" s="615">
        <v>0</v>
      </c>
      <c r="AP175" s="615">
        <v>0</v>
      </c>
      <c r="AQ175" s="615">
        <v>0</v>
      </c>
      <c r="AR175" s="615">
        <v>0</v>
      </c>
      <c r="AS175" s="615">
        <v>0</v>
      </c>
      <c r="AT175" s="615">
        <v>0</v>
      </c>
      <c r="AU175" s="615">
        <v>0</v>
      </c>
      <c r="AV175" s="615">
        <v>0</v>
      </c>
      <c r="AW175" s="615">
        <v>0</v>
      </c>
      <c r="AX175" s="615">
        <v>0</v>
      </c>
      <c r="AY175" s="615">
        <v>0</v>
      </c>
      <c r="AZ175" s="615">
        <v>0</v>
      </c>
      <c r="BA175" s="615">
        <v>0</v>
      </c>
      <c r="BB175" s="615">
        <v>0</v>
      </c>
      <c r="BC175" s="615">
        <v>0</v>
      </c>
      <c r="BD175" s="615">
        <v>0</v>
      </c>
      <c r="BE175" s="615">
        <v>0</v>
      </c>
      <c r="BF175" s="615">
        <v>0</v>
      </c>
      <c r="BG175" s="615">
        <v>0</v>
      </c>
      <c r="BH175" s="615">
        <v>0</v>
      </c>
      <c r="BI175" s="615">
        <v>0</v>
      </c>
      <c r="BJ175" s="615">
        <v>0</v>
      </c>
      <c r="BK175" s="615">
        <v>0</v>
      </c>
      <c r="BL175" s="615">
        <v>0</v>
      </c>
      <c r="BM175" s="615">
        <v>0</v>
      </c>
      <c r="BN175" s="615">
        <v>0</v>
      </c>
      <c r="BO175" s="615">
        <v>0</v>
      </c>
      <c r="BP175" s="615">
        <v>0</v>
      </c>
      <c r="BQ175" s="615">
        <v>0</v>
      </c>
      <c r="BR175" s="615">
        <v>0</v>
      </c>
      <c r="BS175" s="615">
        <v>0</v>
      </c>
      <c r="BT175" s="615">
        <v>0</v>
      </c>
      <c r="BU175" s="615">
        <v>0</v>
      </c>
      <c r="BV175" s="615">
        <v>0</v>
      </c>
      <c r="BW175" s="615">
        <v>0</v>
      </c>
      <c r="BX175" s="615">
        <v>0</v>
      </c>
      <c r="BY175" s="615">
        <v>0</v>
      </c>
      <c r="BZ175" s="615">
        <v>0</v>
      </c>
      <c r="CA175" s="615">
        <v>0</v>
      </c>
      <c r="CB175" s="615">
        <v>0</v>
      </c>
      <c r="CC175" s="615">
        <v>0</v>
      </c>
      <c r="CD175" s="615">
        <v>0</v>
      </c>
      <c r="CE175" s="615">
        <v>0</v>
      </c>
      <c r="CF175" s="615">
        <v>0</v>
      </c>
      <c r="CG175" s="615">
        <v>0</v>
      </c>
      <c r="CH175" s="615">
        <v>0</v>
      </c>
      <c r="CI175" s="615">
        <v>0</v>
      </c>
      <c r="CJ175" s="615">
        <v>0</v>
      </c>
      <c r="CK175" s="615">
        <v>0</v>
      </c>
      <c r="CL175" s="615">
        <v>0</v>
      </c>
      <c r="CM175" s="615">
        <v>0</v>
      </c>
      <c r="CN175" s="615">
        <v>0</v>
      </c>
      <c r="CO175" s="615">
        <v>0</v>
      </c>
      <c r="CP175" s="615">
        <v>0</v>
      </c>
      <c r="CQ175" s="615">
        <v>0</v>
      </c>
      <c r="CR175" s="615">
        <v>0</v>
      </c>
      <c r="CS175" s="615">
        <v>0</v>
      </c>
      <c r="CT175" s="615">
        <v>0</v>
      </c>
      <c r="CU175" s="615">
        <v>0</v>
      </c>
      <c r="CV175" s="615">
        <v>0</v>
      </c>
      <c r="CW175" s="615">
        <v>0</v>
      </c>
      <c r="CX175" s="615">
        <v>0</v>
      </c>
      <c r="CY175" s="615">
        <v>0</v>
      </c>
      <c r="CZ175" s="619">
        <v>0</v>
      </c>
      <c r="DA175" s="620">
        <v>0</v>
      </c>
      <c r="DB175" s="620">
        <v>0</v>
      </c>
      <c r="DC175" s="620">
        <v>0</v>
      </c>
      <c r="DD175" s="620">
        <v>0</v>
      </c>
      <c r="DE175" s="620">
        <v>0</v>
      </c>
      <c r="DF175" s="620">
        <v>0</v>
      </c>
      <c r="DG175" s="620">
        <v>0</v>
      </c>
      <c r="DH175" s="620">
        <v>0</v>
      </c>
      <c r="DI175" s="620">
        <v>0</v>
      </c>
      <c r="DJ175" s="620">
        <v>0</v>
      </c>
      <c r="DK175" s="620">
        <v>0</v>
      </c>
      <c r="DL175" s="620">
        <v>0</v>
      </c>
      <c r="DM175" s="620">
        <v>0</v>
      </c>
      <c r="DN175" s="620">
        <v>0</v>
      </c>
      <c r="DO175" s="620">
        <v>0</v>
      </c>
      <c r="DP175" s="620">
        <v>0</v>
      </c>
      <c r="DQ175" s="620">
        <v>0</v>
      </c>
      <c r="DR175" s="620">
        <v>0</v>
      </c>
      <c r="DS175" s="620">
        <v>0</v>
      </c>
      <c r="DT175" s="620">
        <v>0</v>
      </c>
      <c r="DU175" s="620">
        <v>0</v>
      </c>
      <c r="DV175" s="620">
        <v>0</v>
      </c>
      <c r="DW175" s="621">
        <v>0</v>
      </c>
    </row>
    <row r="176" spans="2:127" ht="15.75" thickBot="1" x14ac:dyDescent="0.25">
      <c r="B176" s="653"/>
      <c r="C176" s="654"/>
      <c r="D176" s="655"/>
      <c r="E176" s="655"/>
      <c r="F176" s="655"/>
      <c r="G176" s="655"/>
      <c r="H176" s="655"/>
      <c r="I176" s="656"/>
      <c r="J176" s="656"/>
      <c r="K176" s="656"/>
      <c r="L176" s="656"/>
      <c r="M176" s="656"/>
      <c r="N176" s="656"/>
      <c r="O176" s="656"/>
      <c r="P176" s="656"/>
      <c r="Q176" s="656"/>
      <c r="R176" s="657"/>
      <c r="S176" s="656"/>
      <c r="T176" s="656"/>
      <c r="U176" s="658" t="s">
        <v>127</v>
      </c>
      <c r="V176" s="659" t="s">
        <v>505</v>
      </c>
      <c r="W176" s="660" t="s">
        <v>495</v>
      </c>
      <c r="X176" s="661">
        <f>SUM(X165:X175)</f>
        <v>1645.5374240000001</v>
      </c>
      <c r="Y176" s="661">
        <f t="shared" ref="Y176:CJ176" si="43">SUM(Y165:Y175)</f>
        <v>2468.3061360000002</v>
      </c>
      <c r="Z176" s="661">
        <f t="shared" si="43"/>
        <v>4936.6122720000003</v>
      </c>
      <c r="AA176" s="661">
        <f t="shared" si="43"/>
        <v>5759.3809840000013</v>
      </c>
      <c r="AB176" s="661">
        <f t="shared" si="43"/>
        <v>7404.9184080000005</v>
      </c>
      <c r="AC176" s="661">
        <f t="shared" si="43"/>
        <v>8227.6871199999987</v>
      </c>
      <c r="AD176" s="661">
        <f t="shared" si="43"/>
        <v>10695.993256</v>
      </c>
      <c r="AE176" s="661">
        <f t="shared" si="43"/>
        <v>16455.374239999997</v>
      </c>
      <c r="AF176" s="661">
        <f t="shared" si="43"/>
        <v>16455.374239999997</v>
      </c>
      <c r="AG176" s="661">
        <f t="shared" si="43"/>
        <v>8227.6871199999987</v>
      </c>
      <c r="AH176" s="661">
        <f t="shared" si="43"/>
        <v>3022.2269165050043</v>
      </c>
      <c r="AI176" s="661">
        <f t="shared" si="43"/>
        <v>3018.0609318400834</v>
      </c>
      <c r="AJ176" s="661">
        <f t="shared" si="43"/>
        <v>3013.8949471751625</v>
      </c>
      <c r="AK176" s="661">
        <f t="shared" si="43"/>
        <v>3009.7289625102417</v>
      </c>
      <c r="AL176" s="661">
        <f t="shared" si="43"/>
        <v>3005.5629778453208</v>
      </c>
      <c r="AM176" s="661">
        <f t="shared" si="43"/>
        <v>3001.3969931804004</v>
      </c>
      <c r="AN176" s="661">
        <f t="shared" si="43"/>
        <v>2997.2310085154795</v>
      </c>
      <c r="AO176" s="661">
        <f t="shared" si="43"/>
        <v>2993.0650238505586</v>
      </c>
      <c r="AP176" s="661">
        <f t="shared" si="43"/>
        <v>2988.8990391856378</v>
      </c>
      <c r="AQ176" s="661">
        <f t="shared" si="43"/>
        <v>2984.7330545207169</v>
      </c>
      <c r="AR176" s="661">
        <f t="shared" si="43"/>
        <v>3418.8996682717157</v>
      </c>
      <c r="AS176" s="661">
        <f t="shared" si="43"/>
        <v>3633.8999828147553</v>
      </c>
      <c r="AT176" s="661">
        <f t="shared" si="43"/>
        <v>4287.2328957737154</v>
      </c>
      <c r="AU176" s="661">
        <f t="shared" si="43"/>
        <v>4502.2332103167546</v>
      </c>
      <c r="AV176" s="661">
        <f t="shared" si="43"/>
        <v>4936.3998240677529</v>
      </c>
      <c r="AW176" s="661">
        <f t="shared" si="43"/>
        <v>5155.5661232757129</v>
      </c>
      <c r="AX176" s="661">
        <f t="shared" si="43"/>
        <v>5813.0650208995921</v>
      </c>
      <c r="AY176" s="661">
        <f t="shared" si="43"/>
        <v>7347.2291153553133</v>
      </c>
      <c r="AZ176" s="661">
        <f t="shared" si="43"/>
        <v>7347.2291153553133</v>
      </c>
      <c r="BA176" s="661">
        <f t="shared" si="43"/>
        <v>5155.5661232757129</v>
      </c>
      <c r="BB176" s="661">
        <f t="shared" si="43"/>
        <v>2963.903131196113</v>
      </c>
      <c r="BC176" s="661">
        <f t="shared" si="43"/>
        <v>2963.903131196113</v>
      </c>
      <c r="BD176" s="661">
        <f t="shared" si="43"/>
        <v>2963.903131196113</v>
      </c>
      <c r="BE176" s="661">
        <f t="shared" si="43"/>
        <v>2963.903131196113</v>
      </c>
      <c r="BF176" s="661">
        <f t="shared" si="43"/>
        <v>2963.903131196113</v>
      </c>
      <c r="BG176" s="661">
        <f t="shared" si="43"/>
        <v>2963.903131196113</v>
      </c>
      <c r="BH176" s="661">
        <f t="shared" si="43"/>
        <v>2963.903131196113</v>
      </c>
      <c r="BI176" s="661">
        <f t="shared" si="43"/>
        <v>2963.903131196113</v>
      </c>
      <c r="BJ176" s="661">
        <f t="shared" si="43"/>
        <v>2963.903131196113</v>
      </c>
      <c r="BK176" s="661">
        <f t="shared" si="43"/>
        <v>2963.903131196113</v>
      </c>
      <c r="BL176" s="661">
        <f t="shared" si="43"/>
        <v>3402.2357296120326</v>
      </c>
      <c r="BM176" s="661">
        <f t="shared" si="43"/>
        <v>3621.4020288199931</v>
      </c>
      <c r="BN176" s="661">
        <f t="shared" si="43"/>
        <v>4278.9009264438737</v>
      </c>
      <c r="BO176" s="661">
        <f t="shared" si="43"/>
        <v>4498.0672256518337</v>
      </c>
      <c r="BP176" s="661">
        <f t="shared" si="43"/>
        <v>4936.3998240677529</v>
      </c>
      <c r="BQ176" s="661">
        <f t="shared" si="43"/>
        <v>5155.5661232757129</v>
      </c>
      <c r="BR176" s="661">
        <f t="shared" si="43"/>
        <v>5813.0650208995921</v>
      </c>
      <c r="BS176" s="661">
        <f t="shared" si="43"/>
        <v>7347.2291153553133</v>
      </c>
      <c r="BT176" s="661">
        <f t="shared" si="43"/>
        <v>7347.2291153553133</v>
      </c>
      <c r="BU176" s="661">
        <f t="shared" si="43"/>
        <v>5155.5661232757129</v>
      </c>
      <c r="BV176" s="661">
        <f t="shared" si="43"/>
        <v>2963.903131196113</v>
      </c>
      <c r="BW176" s="661">
        <f t="shared" si="43"/>
        <v>2963.903131196113</v>
      </c>
      <c r="BX176" s="661">
        <f t="shared" si="43"/>
        <v>2963.903131196113</v>
      </c>
      <c r="BY176" s="661">
        <f t="shared" si="43"/>
        <v>2963.903131196113</v>
      </c>
      <c r="BZ176" s="661">
        <f t="shared" si="43"/>
        <v>2963.903131196113</v>
      </c>
      <c r="CA176" s="661">
        <f t="shared" si="43"/>
        <v>2963.903131196113</v>
      </c>
      <c r="CB176" s="661">
        <f t="shared" si="43"/>
        <v>2963.903131196113</v>
      </c>
      <c r="CC176" s="661">
        <f t="shared" si="43"/>
        <v>2963.903131196113</v>
      </c>
      <c r="CD176" s="661">
        <f t="shared" si="43"/>
        <v>2963.903131196113</v>
      </c>
      <c r="CE176" s="661">
        <f t="shared" si="43"/>
        <v>2963.903131196113</v>
      </c>
      <c r="CF176" s="661">
        <f t="shared" si="43"/>
        <v>4185.8719126923297</v>
      </c>
      <c r="CG176" s="661">
        <f t="shared" si="43"/>
        <v>4796.8563034404378</v>
      </c>
      <c r="CH176" s="661">
        <f t="shared" si="43"/>
        <v>6629.8094756847631</v>
      </c>
      <c r="CI176" s="661">
        <f t="shared" si="43"/>
        <v>7240.7938664328722</v>
      </c>
      <c r="CJ176" s="661">
        <f t="shared" si="43"/>
        <v>8462.7626479290884</v>
      </c>
      <c r="CK176" s="661">
        <f t="shared" ref="CK176:DW176" si="44">SUM(CK165:CK175)</f>
        <v>9073.7470386771984</v>
      </c>
      <c r="CL176" s="661">
        <f t="shared" si="44"/>
        <v>10906.700210921523</v>
      </c>
      <c r="CM176" s="661">
        <f t="shared" si="44"/>
        <v>15183.590946158281</v>
      </c>
      <c r="CN176" s="661">
        <f t="shared" si="44"/>
        <v>15183.590946158281</v>
      </c>
      <c r="CO176" s="661">
        <f t="shared" si="44"/>
        <v>9073.7470386771984</v>
      </c>
      <c r="CP176" s="661">
        <f t="shared" si="44"/>
        <v>2963.903131196113</v>
      </c>
      <c r="CQ176" s="661">
        <f t="shared" si="44"/>
        <v>2963.903131196113</v>
      </c>
      <c r="CR176" s="661">
        <f t="shared" si="44"/>
        <v>2963.903131196113</v>
      </c>
      <c r="CS176" s="661">
        <f t="shared" si="44"/>
        <v>2963.903131196113</v>
      </c>
      <c r="CT176" s="661">
        <f t="shared" si="44"/>
        <v>2963.903131196113</v>
      </c>
      <c r="CU176" s="661">
        <f t="shared" si="44"/>
        <v>2963.903131196113</v>
      </c>
      <c r="CV176" s="661">
        <f t="shared" si="44"/>
        <v>2963.903131196113</v>
      </c>
      <c r="CW176" s="661">
        <f t="shared" si="44"/>
        <v>2963.903131196113</v>
      </c>
      <c r="CX176" s="661">
        <f t="shared" si="44"/>
        <v>2963.903131196113</v>
      </c>
      <c r="CY176" s="662">
        <f t="shared" si="44"/>
        <v>2963.903131196113</v>
      </c>
      <c r="CZ176" s="663">
        <f t="shared" si="44"/>
        <v>0</v>
      </c>
      <c r="DA176" s="664">
        <f t="shared" si="44"/>
        <v>0</v>
      </c>
      <c r="DB176" s="664">
        <f t="shared" si="44"/>
        <v>0</v>
      </c>
      <c r="DC176" s="664">
        <f t="shared" si="44"/>
        <v>0</v>
      </c>
      <c r="DD176" s="664">
        <f t="shared" si="44"/>
        <v>0</v>
      </c>
      <c r="DE176" s="664">
        <f t="shared" si="44"/>
        <v>0</v>
      </c>
      <c r="DF176" s="664">
        <f t="shared" si="44"/>
        <v>0</v>
      </c>
      <c r="DG176" s="664">
        <f t="shared" si="44"/>
        <v>0</v>
      </c>
      <c r="DH176" s="664">
        <f t="shared" si="44"/>
        <v>0</v>
      </c>
      <c r="DI176" s="664">
        <f t="shared" si="44"/>
        <v>0</v>
      </c>
      <c r="DJ176" s="664">
        <f t="shared" si="44"/>
        <v>0</v>
      </c>
      <c r="DK176" s="664">
        <f t="shared" si="44"/>
        <v>0</v>
      </c>
      <c r="DL176" s="664">
        <f t="shared" si="44"/>
        <v>0</v>
      </c>
      <c r="DM176" s="664">
        <f t="shared" si="44"/>
        <v>0</v>
      </c>
      <c r="DN176" s="664">
        <f t="shared" si="44"/>
        <v>0</v>
      </c>
      <c r="DO176" s="664">
        <f t="shared" si="44"/>
        <v>0</v>
      </c>
      <c r="DP176" s="664">
        <f t="shared" si="44"/>
        <v>0</v>
      </c>
      <c r="DQ176" s="664">
        <f t="shared" si="44"/>
        <v>0</v>
      </c>
      <c r="DR176" s="664">
        <f t="shared" si="44"/>
        <v>0</v>
      </c>
      <c r="DS176" s="664">
        <f t="shared" si="44"/>
        <v>0</v>
      </c>
      <c r="DT176" s="664">
        <f t="shared" si="44"/>
        <v>0</v>
      </c>
      <c r="DU176" s="664">
        <f t="shared" si="44"/>
        <v>0</v>
      </c>
      <c r="DV176" s="664">
        <f t="shared" si="44"/>
        <v>0</v>
      </c>
      <c r="DW176" s="665">
        <f t="shared" si="44"/>
        <v>0</v>
      </c>
    </row>
    <row r="177" spans="2:127" ht="25.5" x14ac:dyDescent="0.2">
      <c r="B177" s="601" t="s">
        <v>490</v>
      </c>
      <c r="C177" s="602" t="s">
        <v>796</v>
      </c>
      <c r="D177" s="603" t="s">
        <v>797</v>
      </c>
      <c r="E177" s="604" t="s">
        <v>536</v>
      </c>
      <c r="F177" s="605" t="s">
        <v>775</v>
      </c>
      <c r="G177" s="606" t="s">
        <v>59</v>
      </c>
      <c r="H177" s="607" t="s">
        <v>492</v>
      </c>
      <c r="I177" s="608">
        <f>MAX(X177:AV177)</f>
        <v>10</v>
      </c>
      <c r="J177" s="608">
        <f>SUMPRODUCT($X$2:$CY$2,$X177:$CY177)*365</f>
        <v>87077.825048217113</v>
      </c>
      <c r="K177" s="608">
        <f>SUMPRODUCT($X$2:$CY$2,$X178:$CY178)+SUMPRODUCT($X$2:$CY$2,$X179:$CY179)+SUMPRODUCT($X$2:$CY$2,$X180:$CY180)</f>
        <v>168298.96009321834</v>
      </c>
      <c r="L177" s="608">
        <f>SUMPRODUCT($X$2:$CY$2,$X181:$CY181) +SUMPRODUCT($X$2:$CY$2,$X182:$CY182)</f>
        <v>16964.668874462241</v>
      </c>
      <c r="M177" s="608">
        <f>SUMPRODUCT($X$2:$CY$2,$X183:$CY183)</f>
        <v>0</v>
      </c>
      <c r="N177" s="608">
        <f>SUMPRODUCT($X$2:$CY$2,$X186:$CY186) +SUMPRODUCT($X$2:$CY$2,$X187:$CY187)</f>
        <v>999.45002375366107</v>
      </c>
      <c r="O177" s="608">
        <f>SUMPRODUCT($X$2:$CY$2,$X184:$CY184) +SUMPRODUCT($X$2:$CY$2,$X185:$CY185) +SUMPRODUCT($X$2:$CY$2,$X188:$CY188)</f>
        <v>119.87121428652954</v>
      </c>
      <c r="P177" s="608">
        <f>SUM(K177:O177)</f>
        <v>186382.95020572079</v>
      </c>
      <c r="Q177" s="608">
        <f>(SUM(K177:M177)*100000)/(J177*1000)</f>
        <v>212.75638070323367</v>
      </c>
      <c r="R177" s="609">
        <f>(P177*100000)/(J177*1000)</f>
        <v>214.04180697268907</v>
      </c>
      <c r="S177" s="610">
        <v>1</v>
      </c>
      <c r="T177" s="611">
        <v>3</v>
      </c>
      <c r="U177" s="612" t="s">
        <v>493</v>
      </c>
      <c r="V177" s="613" t="s">
        <v>124</v>
      </c>
      <c r="W177" s="614" t="s">
        <v>75</v>
      </c>
      <c r="X177" s="615">
        <v>0</v>
      </c>
      <c r="Y177" s="615">
        <v>0</v>
      </c>
      <c r="Z177" s="615">
        <v>0</v>
      </c>
      <c r="AA177" s="615">
        <v>0</v>
      </c>
      <c r="AB177" s="615">
        <v>0</v>
      </c>
      <c r="AC177" s="615">
        <v>10</v>
      </c>
      <c r="AD177" s="615">
        <v>10</v>
      </c>
      <c r="AE177" s="615">
        <v>10</v>
      </c>
      <c r="AF177" s="615">
        <v>10</v>
      </c>
      <c r="AG177" s="615">
        <v>10</v>
      </c>
      <c r="AH177" s="615">
        <v>10</v>
      </c>
      <c r="AI177" s="615">
        <v>10</v>
      </c>
      <c r="AJ177" s="615">
        <v>10</v>
      </c>
      <c r="AK177" s="615">
        <v>10</v>
      </c>
      <c r="AL177" s="615">
        <v>10</v>
      </c>
      <c r="AM177" s="615">
        <v>10</v>
      </c>
      <c r="AN177" s="615">
        <v>10</v>
      </c>
      <c r="AO177" s="615">
        <v>10</v>
      </c>
      <c r="AP177" s="615">
        <v>10</v>
      </c>
      <c r="AQ177" s="615">
        <v>10</v>
      </c>
      <c r="AR177" s="615">
        <v>10</v>
      </c>
      <c r="AS177" s="615">
        <v>10</v>
      </c>
      <c r="AT177" s="615">
        <v>10</v>
      </c>
      <c r="AU177" s="615">
        <v>10</v>
      </c>
      <c r="AV177" s="615">
        <v>10</v>
      </c>
      <c r="AW177" s="615">
        <v>10</v>
      </c>
      <c r="AX177" s="615">
        <v>10</v>
      </c>
      <c r="AY177" s="615">
        <v>10</v>
      </c>
      <c r="AZ177" s="615">
        <v>10</v>
      </c>
      <c r="BA177" s="615">
        <v>10</v>
      </c>
      <c r="BB177" s="615">
        <v>10</v>
      </c>
      <c r="BC177" s="615">
        <v>10</v>
      </c>
      <c r="BD177" s="615">
        <v>10</v>
      </c>
      <c r="BE177" s="615">
        <v>10</v>
      </c>
      <c r="BF177" s="615">
        <v>10</v>
      </c>
      <c r="BG177" s="615">
        <v>10</v>
      </c>
      <c r="BH177" s="615">
        <v>10</v>
      </c>
      <c r="BI177" s="615">
        <v>10</v>
      </c>
      <c r="BJ177" s="615">
        <v>10</v>
      </c>
      <c r="BK177" s="615">
        <v>10</v>
      </c>
      <c r="BL177" s="615">
        <v>10</v>
      </c>
      <c r="BM177" s="615">
        <v>10</v>
      </c>
      <c r="BN177" s="615">
        <v>10</v>
      </c>
      <c r="BO177" s="615">
        <v>10</v>
      </c>
      <c r="BP177" s="615">
        <v>10</v>
      </c>
      <c r="BQ177" s="615">
        <v>10</v>
      </c>
      <c r="BR177" s="615">
        <v>10</v>
      </c>
      <c r="BS177" s="615">
        <v>10</v>
      </c>
      <c r="BT177" s="615">
        <v>10</v>
      </c>
      <c r="BU177" s="615">
        <v>10</v>
      </c>
      <c r="BV177" s="615">
        <v>10</v>
      </c>
      <c r="BW177" s="615">
        <v>10</v>
      </c>
      <c r="BX177" s="615">
        <v>10</v>
      </c>
      <c r="BY177" s="615">
        <v>10</v>
      </c>
      <c r="BZ177" s="615">
        <v>10</v>
      </c>
      <c r="CA177" s="615">
        <v>10</v>
      </c>
      <c r="CB177" s="615">
        <v>10</v>
      </c>
      <c r="CC177" s="615">
        <v>10</v>
      </c>
      <c r="CD177" s="615">
        <v>10</v>
      </c>
      <c r="CE177" s="629">
        <v>10</v>
      </c>
      <c r="CF177" s="629">
        <v>10</v>
      </c>
      <c r="CG177" s="629">
        <v>10</v>
      </c>
      <c r="CH177" s="629">
        <v>10</v>
      </c>
      <c r="CI177" s="629">
        <v>10</v>
      </c>
      <c r="CJ177" s="629">
        <v>10</v>
      </c>
      <c r="CK177" s="629">
        <v>10</v>
      </c>
      <c r="CL177" s="629">
        <v>10</v>
      </c>
      <c r="CM177" s="629">
        <v>10</v>
      </c>
      <c r="CN177" s="629">
        <v>10</v>
      </c>
      <c r="CO177" s="629">
        <v>10</v>
      </c>
      <c r="CP177" s="629">
        <v>10</v>
      </c>
      <c r="CQ177" s="629">
        <v>10</v>
      </c>
      <c r="CR177" s="629">
        <v>10</v>
      </c>
      <c r="CS177" s="629">
        <v>10</v>
      </c>
      <c r="CT177" s="629">
        <v>10</v>
      </c>
      <c r="CU177" s="629">
        <v>10</v>
      </c>
      <c r="CV177" s="629">
        <v>10</v>
      </c>
      <c r="CW177" s="629">
        <v>10</v>
      </c>
      <c r="CX177" s="629">
        <v>10</v>
      </c>
      <c r="CY177" s="630">
        <v>10</v>
      </c>
      <c r="CZ177" s="619">
        <v>0</v>
      </c>
      <c r="DA177" s="620">
        <v>0</v>
      </c>
      <c r="DB177" s="620">
        <v>0</v>
      </c>
      <c r="DC177" s="620">
        <v>0</v>
      </c>
      <c r="DD177" s="620">
        <v>0</v>
      </c>
      <c r="DE177" s="620">
        <v>0</v>
      </c>
      <c r="DF177" s="620">
        <v>0</v>
      </c>
      <c r="DG177" s="620">
        <v>0</v>
      </c>
      <c r="DH177" s="620">
        <v>0</v>
      </c>
      <c r="DI177" s="620">
        <v>0</v>
      </c>
      <c r="DJ177" s="620">
        <v>0</v>
      </c>
      <c r="DK177" s="620">
        <v>0</v>
      </c>
      <c r="DL177" s="620">
        <v>0</v>
      </c>
      <c r="DM177" s="620">
        <v>0</v>
      </c>
      <c r="DN177" s="620">
        <v>0</v>
      </c>
      <c r="DO177" s="620">
        <v>0</v>
      </c>
      <c r="DP177" s="620">
        <v>0</v>
      </c>
      <c r="DQ177" s="620">
        <v>0</v>
      </c>
      <c r="DR177" s="620">
        <v>0</v>
      </c>
      <c r="DS177" s="620">
        <v>0</v>
      </c>
      <c r="DT177" s="620">
        <v>0</v>
      </c>
      <c r="DU177" s="620">
        <v>0</v>
      </c>
      <c r="DV177" s="620">
        <v>0</v>
      </c>
      <c r="DW177" s="621">
        <v>0</v>
      </c>
    </row>
    <row r="178" spans="2:127" x14ac:dyDescent="0.2">
      <c r="B178" s="622"/>
      <c r="C178" s="623"/>
      <c r="D178" s="624"/>
      <c r="E178" s="625"/>
      <c r="F178" s="625"/>
      <c r="G178" s="624"/>
      <c r="H178" s="625"/>
      <c r="I178" s="626"/>
      <c r="J178" s="626"/>
      <c r="K178" s="626"/>
      <c r="L178" s="626"/>
      <c r="M178" s="626"/>
      <c r="N178" s="626"/>
      <c r="O178" s="626"/>
      <c r="P178" s="626"/>
      <c r="Q178" s="626"/>
      <c r="R178" s="627"/>
      <c r="S178" s="626"/>
      <c r="T178" s="626"/>
      <c r="U178" s="628" t="s">
        <v>494</v>
      </c>
      <c r="V178" s="613" t="s">
        <v>124</v>
      </c>
      <c r="W178" s="614" t="s">
        <v>495</v>
      </c>
      <c r="X178" s="615">
        <v>11924.500000000002</v>
      </c>
      <c r="Y178" s="615">
        <v>13628</v>
      </c>
      <c r="Z178" s="615">
        <v>17035</v>
      </c>
      <c r="AA178" s="615">
        <v>68140</v>
      </c>
      <c r="AB178" s="615">
        <v>59622.499999999993</v>
      </c>
      <c r="AC178" s="615">
        <v>0</v>
      </c>
      <c r="AD178" s="615">
        <v>0</v>
      </c>
      <c r="AE178" s="615">
        <v>0</v>
      </c>
      <c r="AF178" s="615">
        <v>0</v>
      </c>
      <c r="AG178" s="615">
        <v>0</v>
      </c>
      <c r="AH178" s="615">
        <v>0</v>
      </c>
      <c r="AI178" s="615">
        <v>0</v>
      </c>
      <c r="AJ178" s="615">
        <v>0</v>
      </c>
      <c r="AK178" s="615">
        <v>0</v>
      </c>
      <c r="AL178" s="615">
        <v>0</v>
      </c>
      <c r="AM178" s="615">
        <v>0</v>
      </c>
      <c r="AN178" s="615">
        <v>0</v>
      </c>
      <c r="AO178" s="615">
        <v>0</v>
      </c>
      <c r="AP178" s="615">
        <v>0</v>
      </c>
      <c r="AQ178" s="615">
        <v>0</v>
      </c>
      <c r="AR178" s="615">
        <v>1003.8</v>
      </c>
      <c r="AS178" s="615">
        <v>1147.2</v>
      </c>
      <c r="AT178" s="615">
        <v>1434</v>
      </c>
      <c r="AU178" s="615">
        <v>5736</v>
      </c>
      <c r="AV178" s="615">
        <v>5019</v>
      </c>
      <c r="AW178" s="615">
        <v>0</v>
      </c>
      <c r="AX178" s="615">
        <v>0</v>
      </c>
      <c r="AY178" s="615">
        <v>0</v>
      </c>
      <c r="AZ178" s="615">
        <v>0</v>
      </c>
      <c r="BA178" s="615">
        <v>0</v>
      </c>
      <c r="BB178" s="615">
        <v>0</v>
      </c>
      <c r="BC178" s="615">
        <v>0</v>
      </c>
      <c r="BD178" s="615">
        <v>0</v>
      </c>
      <c r="BE178" s="615">
        <v>0</v>
      </c>
      <c r="BF178" s="615">
        <v>0</v>
      </c>
      <c r="BG178" s="615">
        <v>0</v>
      </c>
      <c r="BH178" s="615">
        <v>0</v>
      </c>
      <c r="BI178" s="615">
        <v>0</v>
      </c>
      <c r="BJ178" s="615">
        <v>0</v>
      </c>
      <c r="BK178" s="615">
        <v>0</v>
      </c>
      <c r="BL178" s="615">
        <v>1003.8</v>
      </c>
      <c r="BM178" s="615">
        <v>1147.2</v>
      </c>
      <c r="BN178" s="615">
        <v>1434</v>
      </c>
      <c r="BO178" s="615">
        <v>5736</v>
      </c>
      <c r="BP178" s="615">
        <v>5019</v>
      </c>
      <c r="BQ178" s="615">
        <v>0</v>
      </c>
      <c r="BR178" s="615">
        <v>0</v>
      </c>
      <c r="BS178" s="615">
        <v>0</v>
      </c>
      <c r="BT178" s="615">
        <v>0</v>
      </c>
      <c r="BU178" s="615">
        <v>0</v>
      </c>
      <c r="BV178" s="615">
        <v>0</v>
      </c>
      <c r="BW178" s="615">
        <v>0</v>
      </c>
      <c r="BX178" s="615">
        <v>0</v>
      </c>
      <c r="BY178" s="615">
        <v>0</v>
      </c>
      <c r="BZ178" s="615">
        <v>0</v>
      </c>
      <c r="CA178" s="615">
        <v>0</v>
      </c>
      <c r="CB178" s="615">
        <v>0</v>
      </c>
      <c r="CC178" s="615">
        <v>0</v>
      </c>
      <c r="CD178" s="615">
        <v>0</v>
      </c>
      <c r="CE178" s="629">
        <v>0</v>
      </c>
      <c r="CF178" s="629">
        <v>1986.32</v>
      </c>
      <c r="CG178" s="629">
        <v>2270.08</v>
      </c>
      <c r="CH178" s="629">
        <v>2837.6</v>
      </c>
      <c r="CI178" s="629">
        <v>11350.4</v>
      </c>
      <c r="CJ178" s="629">
        <v>9931.6</v>
      </c>
      <c r="CK178" s="629">
        <v>0</v>
      </c>
      <c r="CL178" s="629">
        <v>0</v>
      </c>
      <c r="CM178" s="629">
        <v>0</v>
      </c>
      <c r="CN178" s="629">
        <v>0</v>
      </c>
      <c r="CO178" s="629">
        <v>0</v>
      </c>
      <c r="CP178" s="629">
        <v>0</v>
      </c>
      <c r="CQ178" s="629">
        <v>0</v>
      </c>
      <c r="CR178" s="629">
        <v>0</v>
      </c>
      <c r="CS178" s="629">
        <v>0</v>
      </c>
      <c r="CT178" s="629">
        <v>0</v>
      </c>
      <c r="CU178" s="629">
        <v>0</v>
      </c>
      <c r="CV178" s="629">
        <v>0</v>
      </c>
      <c r="CW178" s="629">
        <v>0</v>
      </c>
      <c r="CX178" s="629">
        <v>0</v>
      </c>
      <c r="CY178" s="630">
        <v>0</v>
      </c>
      <c r="CZ178" s="619">
        <v>0</v>
      </c>
      <c r="DA178" s="620">
        <v>0</v>
      </c>
      <c r="DB178" s="620">
        <v>0</v>
      </c>
      <c r="DC178" s="620">
        <v>0</v>
      </c>
      <c r="DD178" s="620">
        <v>0</v>
      </c>
      <c r="DE178" s="620">
        <v>0</v>
      </c>
      <c r="DF178" s="620">
        <v>0</v>
      </c>
      <c r="DG178" s="620">
        <v>0</v>
      </c>
      <c r="DH178" s="620">
        <v>0</v>
      </c>
      <c r="DI178" s="620">
        <v>0</v>
      </c>
      <c r="DJ178" s="620">
        <v>0</v>
      </c>
      <c r="DK178" s="620">
        <v>0</v>
      </c>
      <c r="DL178" s="620">
        <v>0</v>
      </c>
      <c r="DM178" s="620">
        <v>0</v>
      </c>
      <c r="DN178" s="620">
        <v>0</v>
      </c>
      <c r="DO178" s="620">
        <v>0</v>
      </c>
      <c r="DP178" s="620">
        <v>0</v>
      </c>
      <c r="DQ178" s="620">
        <v>0</v>
      </c>
      <c r="DR178" s="620">
        <v>0</v>
      </c>
      <c r="DS178" s="620">
        <v>0</v>
      </c>
      <c r="DT178" s="620">
        <v>0</v>
      </c>
      <c r="DU178" s="620">
        <v>0</v>
      </c>
      <c r="DV178" s="620">
        <v>0</v>
      </c>
      <c r="DW178" s="621">
        <v>0</v>
      </c>
    </row>
    <row r="179" spans="2:127" x14ac:dyDescent="0.2">
      <c r="B179" s="631"/>
      <c r="C179" s="632"/>
      <c r="D179" s="633"/>
      <c r="E179" s="633"/>
      <c r="F179" s="633"/>
      <c r="G179" s="633"/>
      <c r="H179" s="633"/>
      <c r="I179" s="634"/>
      <c r="J179" s="634"/>
      <c r="K179" s="634"/>
      <c r="L179" s="634"/>
      <c r="M179" s="634"/>
      <c r="N179" s="634"/>
      <c r="O179" s="634"/>
      <c r="P179" s="634"/>
      <c r="Q179" s="634"/>
      <c r="R179" s="635"/>
      <c r="S179" s="634"/>
      <c r="T179" s="634"/>
      <c r="U179" s="628" t="s">
        <v>496</v>
      </c>
      <c r="V179" s="613" t="s">
        <v>124</v>
      </c>
      <c r="W179" s="614" t="s">
        <v>495</v>
      </c>
      <c r="X179" s="615">
        <v>0</v>
      </c>
      <c r="Y179" s="615">
        <v>0</v>
      </c>
      <c r="Z179" s="615">
        <v>0</v>
      </c>
      <c r="AA179" s="615">
        <v>0</v>
      </c>
      <c r="AB179" s="615">
        <v>0</v>
      </c>
      <c r="AC179" s="615">
        <v>0</v>
      </c>
      <c r="AD179" s="615">
        <v>0</v>
      </c>
      <c r="AE179" s="615">
        <v>0</v>
      </c>
      <c r="AF179" s="615">
        <v>0</v>
      </c>
      <c r="AG179" s="615">
        <v>0</v>
      </c>
      <c r="AH179" s="615">
        <v>0</v>
      </c>
      <c r="AI179" s="615">
        <v>0</v>
      </c>
      <c r="AJ179" s="615">
        <v>0</v>
      </c>
      <c r="AK179" s="615">
        <v>0</v>
      </c>
      <c r="AL179" s="615">
        <v>0</v>
      </c>
      <c r="AM179" s="615">
        <v>0</v>
      </c>
      <c r="AN179" s="615">
        <v>0</v>
      </c>
      <c r="AO179" s="615">
        <v>0</v>
      </c>
      <c r="AP179" s="615">
        <v>0</v>
      </c>
      <c r="AQ179" s="615">
        <v>0</v>
      </c>
      <c r="AR179" s="615">
        <v>0</v>
      </c>
      <c r="AS179" s="615">
        <v>0</v>
      </c>
      <c r="AT179" s="615">
        <v>0</v>
      </c>
      <c r="AU179" s="615">
        <v>0</v>
      </c>
      <c r="AV179" s="615">
        <v>0</v>
      </c>
      <c r="AW179" s="615">
        <v>0</v>
      </c>
      <c r="AX179" s="615">
        <v>0</v>
      </c>
      <c r="AY179" s="615">
        <v>0</v>
      </c>
      <c r="AZ179" s="615">
        <v>0</v>
      </c>
      <c r="BA179" s="615">
        <v>0</v>
      </c>
      <c r="BB179" s="615">
        <v>0</v>
      </c>
      <c r="BC179" s="615">
        <v>0</v>
      </c>
      <c r="BD179" s="615">
        <v>0</v>
      </c>
      <c r="BE179" s="615">
        <v>0</v>
      </c>
      <c r="BF179" s="615">
        <v>0</v>
      </c>
      <c r="BG179" s="615">
        <v>0</v>
      </c>
      <c r="BH179" s="615">
        <v>0</v>
      </c>
      <c r="BI179" s="615">
        <v>0</v>
      </c>
      <c r="BJ179" s="615">
        <v>0</v>
      </c>
      <c r="BK179" s="615">
        <v>0</v>
      </c>
      <c r="BL179" s="615">
        <v>0</v>
      </c>
      <c r="BM179" s="615">
        <v>0</v>
      </c>
      <c r="BN179" s="615">
        <v>0</v>
      </c>
      <c r="BO179" s="615">
        <v>0</v>
      </c>
      <c r="BP179" s="615">
        <v>0</v>
      </c>
      <c r="BQ179" s="615">
        <v>0</v>
      </c>
      <c r="BR179" s="615">
        <v>0</v>
      </c>
      <c r="BS179" s="615">
        <v>0</v>
      </c>
      <c r="BT179" s="615">
        <v>0</v>
      </c>
      <c r="BU179" s="615">
        <v>0</v>
      </c>
      <c r="BV179" s="615">
        <v>0</v>
      </c>
      <c r="BW179" s="615">
        <v>0</v>
      </c>
      <c r="BX179" s="615">
        <v>0</v>
      </c>
      <c r="BY179" s="615">
        <v>0</v>
      </c>
      <c r="BZ179" s="615">
        <v>0</v>
      </c>
      <c r="CA179" s="615">
        <v>0</v>
      </c>
      <c r="CB179" s="615">
        <v>0</v>
      </c>
      <c r="CC179" s="615">
        <v>0</v>
      </c>
      <c r="CD179" s="615">
        <v>0</v>
      </c>
      <c r="CE179" s="629">
        <v>0</v>
      </c>
      <c r="CF179" s="629">
        <v>0</v>
      </c>
      <c r="CG179" s="629">
        <v>0</v>
      </c>
      <c r="CH179" s="629">
        <v>0</v>
      </c>
      <c r="CI179" s="629">
        <v>0</v>
      </c>
      <c r="CJ179" s="629">
        <v>0</v>
      </c>
      <c r="CK179" s="629">
        <v>0</v>
      </c>
      <c r="CL179" s="629">
        <v>0</v>
      </c>
      <c r="CM179" s="629">
        <v>0</v>
      </c>
      <c r="CN179" s="629">
        <v>0</v>
      </c>
      <c r="CO179" s="629">
        <v>0</v>
      </c>
      <c r="CP179" s="629">
        <v>0</v>
      </c>
      <c r="CQ179" s="629">
        <v>0</v>
      </c>
      <c r="CR179" s="629">
        <v>0</v>
      </c>
      <c r="CS179" s="629">
        <v>0</v>
      </c>
      <c r="CT179" s="629">
        <v>0</v>
      </c>
      <c r="CU179" s="629">
        <v>0</v>
      </c>
      <c r="CV179" s="629">
        <v>0</v>
      </c>
      <c r="CW179" s="629">
        <v>0</v>
      </c>
      <c r="CX179" s="629">
        <v>0</v>
      </c>
      <c r="CY179" s="630">
        <v>0</v>
      </c>
      <c r="CZ179" s="619">
        <v>0</v>
      </c>
      <c r="DA179" s="620">
        <v>0</v>
      </c>
      <c r="DB179" s="620">
        <v>0</v>
      </c>
      <c r="DC179" s="620">
        <v>0</v>
      </c>
      <c r="DD179" s="620">
        <v>0</v>
      </c>
      <c r="DE179" s="620">
        <v>0</v>
      </c>
      <c r="DF179" s="620">
        <v>0</v>
      </c>
      <c r="DG179" s="620">
        <v>0</v>
      </c>
      <c r="DH179" s="620">
        <v>0</v>
      </c>
      <c r="DI179" s="620">
        <v>0</v>
      </c>
      <c r="DJ179" s="620">
        <v>0</v>
      </c>
      <c r="DK179" s="620">
        <v>0</v>
      </c>
      <c r="DL179" s="620">
        <v>0</v>
      </c>
      <c r="DM179" s="620">
        <v>0</v>
      </c>
      <c r="DN179" s="620">
        <v>0</v>
      </c>
      <c r="DO179" s="620">
        <v>0</v>
      </c>
      <c r="DP179" s="620">
        <v>0</v>
      </c>
      <c r="DQ179" s="620">
        <v>0</v>
      </c>
      <c r="DR179" s="620">
        <v>0</v>
      </c>
      <c r="DS179" s="620">
        <v>0</v>
      </c>
      <c r="DT179" s="620">
        <v>0</v>
      </c>
      <c r="DU179" s="620">
        <v>0</v>
      </c>
      <c r="DV179" s="620">
        <v>0</v>
      </c>
      <c r="DW179" s="621">
        <v>0</v>
      </c>
    </row>
    <row r="180" spans="2:127" x14ac:dyDescent="0.2">
      <c r="B180" s="631"/>
      <c r="C180" s="632"/>
      <c r="D180" s="633"/>
      <c r="E180" s="633"/>
      <c r="F180" s="633"/>
      <c r="G180" s="633"/>
      <c r="H180" s="633"/>
      <c r="I180" s="634"/>
      <c r="J180" s="634"/>
      <c r="K180" s="634"/>
      <c r="L180" s="634"/>
      <c r="M180" s="634"/>
      <c r="N180" s="634"/>
      <c r="O180" s="634"/>
      <c r="P180" s="634"/>
      <c r="Q180" s="634"/>
      <c r="R180" s="635"/>
      <c r="S180" s="634"/>
      <c r="T180" s="634"/>
      <c r="U180" s="636" t="s">
        <v>807</v>
      </c>
      <c r="V180" s="637" t="s">
        <v>124</v>
      </c>
      <c r="W180" s="614" t="s">
        <v>495</v>
      </c>
      <c r="X180" s="615">
        <v>0</v>
      </c>
      <c r="Y180" s="615">
        <v>0</v>
      </c>
      <c r="Z180" s="615">
        <v>0</v>
      </c>
      <c r="AA180" s="615">
        <v>0</v>
      </c>
      <c r="AB180" s="615">
        <v>0</v>
      </c>
      <c r="AC180" s="615">
        <v>0</v>
      </c>
      <c r="AD180" s="615">
        <v>0</v>
      </c>
      <c r="AE180" s="615">
        <v>0</v>
      </c>
      <c r="AF180" s="615">
        <v>0</v>
      </c>
      <c r="AG180" s="615">
        <v>0</v>
      </c>
      <c r="AH180" s="615">
        <v>0</v>
      </c>
      <c r="AI180" s="615">
        <v>0</v>
      </c>
      <c r="AJ180" s="615">
        <v>0</v>
      </c>
      <c r="AK180" s="615">
        <v>0</v>
      </c>
      <c r="AL180" s="615">
        <v>0</v>
      </c>
      <c r="AM180" s="615">
        <v>0</v>
      </c>
      <c r="AN180" s="615">
        <v>0</v>
      </c>
      <c r="AO180" s="615">
        <v>0</v>
      </c>
      <c r="AP180" s="615">
        <v>0</v>
      </c>
      <c r="AQ180" s="615">
        <v>0</v>
      </c>
      <c r="AR180" s="615">
        <v>0</v>
      </c>
      <c r="AS180" s="615">
        <v>0</v>
      </c>
      <c r="AT180" s="615">
        <v>0</v>
      </c>
      <c r="AU180" s="615">
        <v>0</v>
      </c>
      <c r="AV180" s="615">
        <v>0</v>
      </c>
      <c r="AW180" s="615">
        <v>0</v>
      </c>
      <c r="AX180" s="615">
        <v>0</v>
      </c>
      <c r="AY180" s="615">
        <v>0</v>
      </c>
      <c r="AZ180" s="615">
        <v>0</v>
      </c>
      <c r="BA180" s="615">
        <v>0</v>
      </c>
      <c r="BB180" s="615">
        <v>0</v>
      </c>
      <c r="BC180" s="615">
        <v>0</v>
      </c>
      <c r="BD180" s="615">
        <v>0</v>
      </c>
      <c r="BE180" s="615">
        <v>0</v>
      </c>
      <c r="BF180" s="615">
        <v>0</v>
      </c>
      <c r="BG180" s="615">
        <v>0</v>
      </c>
      <c r="BH180" s="615">
        <v>0</v>
      </c>
      <c r="BI180" s="615">
        <v>0</v>
      </c>
      <c r="BJ180" s="615">
        <v>0</v>
      </c>
      <c r="BK180" s="615">
        <v>0</v>
      </c>
      <c r="BL180" s="615">
        <v>0</v>
      </c>
      <c r="BM180" s="615">
        <v>0</v>
      </c>
      <c r="BN180" s="615">
        <v>0</v>
      </c>
      <c r="BO180" s="615">
        <v>0</v>
      </c>
      <c r="BP180" s="615">
        <v>0</v>
      </c>
      <c r="BQ180" s="615">
        <v>0</v>
      </c>
      <c r="BR180" s="615">
        <v>0</v>
      </c>
      <c r="BS180" s="615">
        <v>0</v>
      </c>
      <c r="BT180" s="615">
        <v>0</v>
      </c>
      <c r="BU180" s="615">
        <v>0</v>
      </c>
      <c r="BV180" s="615">
        <v>0</v>
      </c>
      <c r="BW180" s="615">
        <v>0</v>
      </c>
      <c r="BX180" s="615">
        <v>0</v>
      </c>
      <c r="BY180" s="615">
        <v>0</v>
      </c>
      <c r="BZ180" s="615">
        <v>0</v>
      </c>
      <c r="CA180" s="615">
        <v>0</v>
      </c>
      <c r="CB180" s="615">
        <v>0</v>
      </c>
      <c r="CC180" s="615">
        <v>0</v>
      </c>
      <c r="CD180" s="615">
        <v>0</v>
      </c>
      <c r="CE180" s="615">
        <v>0</v>
      </c>
      <c r="CF180" s="615">
        <v>0</v>
      </c>
      <c r="CG180" s="615">
        <v>0</v>
      </c>
      <c r="CH180" s="615">
        <v>0</v>
      </c>
      <c r="CI180" s="615">
        <v>0</v>
      </c>
      <c r="CJ180" s="615">
        <v>0</v>
      </c>
      <c r="CK180" s="615">
        <v>0</v>
      </c>
      <c r="CL180" s="615">
        <v>0</v>
      </c>
      <c r="CM180" s="615">
        <v>0</v>
      </c>
      <c r="CN180" s="615">
        <v>0</v>
      </c>
      <c r="CO180" s="615">
        <v>0</v>
      </c>
      <c r="CP180" s="615">
        <v>0</v>
      </c>
      <c r="CQ180" s="615">
        <v>0</v>
      </c>
      <c r="CR180" s="615">
        <v>0</v>
      </c>
      <c r="CS180" s="615">
        <v>0</v>
      </c>
      <c r="CT180" s="615">
        <v>0</v>
      </c>
      <c r="CU180" s="615">
        <v>0</v>
      </c>
      <c r="CV180" s="615">
        <v>0</v>
      </c>
      <c r="CW180" s="615">
        <v>0</v>
      </c>
      <c r="CX180" s="615">
        <v>0</v>
      </c>
      <c r="CY180" s="615">
        <v>0</v>
      </c>
      <c r="CZ180" s="619">
        <v>0</v>
      </c>
      <c r="DA180" s="620">
        <v>0</v>
      </c>
      <c r="DB180" s="620">
        <v>0</v>
      </c>
      <c r="DC180" s="620">
        <v>0</v>
      </c>
      <c r="DD180" s="620">
        <v>0</v>
      </c>
      <c r="DE180" s="620">
        <v>0</v>
      </c>
      <c r="DF180" s="620">
        <v>0</v>
      </c>
      <c r="DG180" s="620">
        <v>0</v>
      </c>
      <c r="DH180" s="620">
        <v>0</v>
      </c>
      <c r="DI180" s="620">
        <v>0</v>
      </c>
      <c r="DJ180" s="620">
        <v>0</v>
      </c>
      <c r="DK180" s="620">
        <v>0</v>
      </c>
      <c r="DL180" s="620">
        <v>0</v>
      </c>
      <c r="DM180" s="620">
        <v>0</v>
      </c>
      <c r="DN180" s="620">
        <v>0</v>
      </c>
      <c r="DO180" s="620">
        <v>0</v>
      </c>
      <c r="DP180" s="620">
        <v>0</v>
      </c>
      <c r="DQ180" s="620">
        <v>0</v>
      </c>
      <c r="DR180" s="620">
        <v>0</v>
      </c>
      <c r="DS180" s="620">
        <v>0</v>
      </c>
      <c r="DT180" s="620">
        <v>0</v>
      </c>
      <c r="DU180" s="620">
        <v>0</v>
      </c>
      <c r="DV180" s="620">
        <v>0</v>
      </c>
      <c r="DW180" s="621">
        <v>0</v>
      </c>
    </row>
    <row r="181" spans="2:127" x14ac:dyDescent="0.2">
      <c r="B181" s="638"/>
      <c r="C181" s="639"/>
      <c r="D181" s="640"/>
      <c r="E181" s="640"/>
      <c r="F181" s="640"/>
      <c r="G181" s="640"/>
      <c r="H181" s="640"/>
      <c r="I181" s="641"/>
      <c r="J181" s="641"/>
      <c r="K181" s="641"/>
      <c r="L181" s="641"/>
      <c r="M181" s="641"/>
      <c r="N181" s="641"/>
      <c r="O181" s="641"/>
      <c r="P181" s="641"/>
      <c r="Q181" s="641"/>
      <c r="R181" s="642"/>
      <c r="S181" s="641"/>
      <c r="T181" s="641"/>
      <c r="U181" s="628" t="s">
        <v>497</v>
      </c>
      <c r="V181" s="613" t="s">
        <v>124</v>
      </c>
      <c r="W181" s="643" t="s">
        <v>495</v>
      </c>
      <c r="X181" s="615">
        <v>0</v>
      </c>
      <c r="Y181" s="615">
        <v>0</v>
      </c>
      <c r="Z181" s="615">
        <v>0</v>
      </c>
      <c r="AA181" s="615">
        <v>0</v>
      </c>
      <c r="AB181" s="615">
        <v>0</v>
      </c>
      <c r="AC181" s="615">
        <v>117.2</v>
      </c>
      <c r="AD181" s="615">
        <v>117.2</v>
      </c>
      <c r="AE181" s="615">
        <v>117.2</v>
      </c>
      <c r="AF181" s="615">
        <v>117.2</v>
      </c>
      <c r="AG181" s="615">
        <v>117.2</v>
      </c>
      <c r="AH181" s="615">
        <v>117.2</v>
      </c>
      <c r="AI181" s="615">
        <v>117.2</v>
      </c>
      <c r="AJ181" s="615">
        <v>117.2</v>
      </c>
      <c r="AK181" s="615">
        <v>117.2</v>
      </c>
      <c r="AL181" s="615">
        <v>117.2</v>
      </c>
      <c r="AM181" s="615">
        <v>117.2</v>
      </c>
      <c r="AN181" s="615">
        <v>117.2</v>
      </c>
      <c r="AO181" s="615">
        <v>117.2</v>
      </c>
      <c r="AP181" s="615">
        <v>117.2</v>
      </c>
      <c r="AQ181" s="615">
        <v>117.2</v>
      </c>
      <c r="AR181" s="615">
        <v>117.2</v>
      </c>
      <c r="AS181" s="615">
        <v>117.2</v>
      </c>
      <c r="AT181" s="615">
        <v>117.2</v>
      </c>
      <c r="AU181" s="615">
        <v>117.2</v>
      </c>
      <c r="AV181" s="615">
        <v>117.2</v>
      </c>
      <c r="AW181" s="615">
        <v>117.2</v>
      </c>
      <c r="AX181" s="615">
        <v>117.2</v>
      </c>
      <c r="AY181" s="615">
        <v>117.2</v>
      </c>
      <c r="AZ181" s="615">
        <v>117.2</v>
      </c>
      <c r="BA181" s="615">
        <v>117.2</v>
      </c>
      <c r="BB181" s="615">
        <v>117.2</v>
      </c>
      <c r="BC181" s="615">
        <v>117.2</v>
      </c>
      <c r="BD181" s="615">
        <v>117.2</v>
      </c>
      <c r="BE181" s="615">
        <v>117.2</v>
      </c>
      <c r="BF181" s="615">
        <v>117.2</v>
      </c>
      <c r="BG181" s="615">
        <v>117.2</v>
      </c>
      <c r="BH181" s="615">
        <v>117.2</v>
      </c>
      <c r="BI181" s="615">
        <v>117.2</v>
      </c>
      <c r="BJ181" s="615">
        <v>117.2</v>
      </c>
      <c r="BK181" s="615">
        <v>117.2</v>
      </c>
      <c r="BL181" s="615">
        <v>117.2</v>
      </c>
      <c r="BM181" s="615">
        <v>117.2</v>
      </c>
      <c r="BN181" s="615">
        <v>117.2</v>
      </c>
      <c r="BO181" s="615">
        <v>117.2</v>
      </c>
      <c r="BP181" s="615">
        <v>117.2</v>
      </c>
      <c r="BQ181" s="615">
        <v>117.2</v>
      </c>
      <c r="BR181" s="615">
        <v>117.2</v>
      </c>
      <c r="BS181" s="615">
        <v>117.2</v>
      </c>
      <c r="BT181" s="615">
        <v>117.2</v>
      </c>
      <c r="BU181" s="615">
        <v>117.2</v>
      </c>
      <c r="BV181" s="615">
        <v>117.2</v>
      </c>
      <c r="BW181" s="615">
        <v>117.2</v>
      </c>
      <c r="BX181" s="615">
        <v>117.2</v>
      </c>
      <c r="BY181" s="615">
        <v>117.2</v>
      </c>
      <c r="BZ181" s="615">
        <v>117.2</v>
      </c>
      <c r="CA181" s="615">
        <v>117.2</v>
      </c>
      <c r="CB181" s="615">
        <v>117.2</v>
      </c>
      <c r="CC181" s="615">
        <v>117.2</v>
      </c>
      <c r="CD181" s="615">
        <v>117.2</v>
      </c>
      <c r="CE181" s="629">
        <v>117.2</v>
      </c>
      <c r="CF181" s="629">
        <v>117.2</v>
      </c>
      <c r="CG181" s="629">
        <v>117.2</v>
      </c>
      <c r="CH181" s="629">
        <v>117.2</v>
      </c>
      <c r="CI181" s="629">
        <v>117.2</v>
      </c>
      <c r="CJ181" s="629">
        <v>117.2</v>
      </c>
      <c r="CK181" s="629">
        <v>117.2</v>
      </c>
      <c r="CL181" s="629">
        <v>117.2</v>
      </c>
      <c r="CM181" s="629">
        <v>117.2</v>
      </c>
      <c r="CN181" s="629">
        <v>117.2</v>
      </c>
      <c r="CO181" s="629">
        <v>117.2</v>
      </c>
      <c r="CP181" s="629">
        <v>117.2</v>
      </c>
      <c r="CQ181" s="629">
        <v>117.2</v>
      </c>
      <c r="CR181" s="629">
        <v>117.2</v>
      </c>
      <c r="CS181" s="629">
        <v>117.2</v>
      </c>
      <c r="CT181" s="629">
        <v>117.2</v>
      </c>
      <c r="CU181" s="629">
        <v>117.2</v>
      </c>
      <c r="CV181" s="629">
        <v>117.2</v>
      </c>
      <c r="CW181" s="629">
        <v>117.2</v>
      </c>
      <c r="CX181" s="629">
        <v>117.2</v>
      </c>
      <c r="CY181" s="630">
        <v>117.2</v>
      </c>
      <c r="CZ181" s="619">
        <v>0</v>
      </c>
      <c r="DA181" s="620">
        <v>0</v>
      </c>
      <c r="DB181" s="620">
        <v>0</v>
      </c>
      <c r="DC181" s="620">
        <v>0</v>
      </c>
      <c r="DD181" s="620">
        <v>0</v>
      </c>
      <c r="DE181" s="620">
        <v>0</v>
      </c>
      <c r="DF181" s="620">
        <v>0</v>
      </c>
      <c r="DG181" s="620">
        <v>0</v>
      </c>
      <c r="DH181" s="620">
        <v>0</v>
      </c>
      <c r="DI181" s="620">
        <v>0</v>
      </c>
      <c r="DJ181" s="620">
        <v>0</v>
      </c>
      <c r="DK181" s="620">
        <v>0</v>
      </c>
      <c r="DL181" s="620">
        <v>0</v>
      </c>
      <c r="DM181" s="620">
        <v>0</v>
      </c>
      <c r="DN181" s="620">
        <v>0</v>
      </c>
      <c r="DO181" s="620">
        <v>0</v>
      </c>
      <c r="DP181" s="620">
        <v>0</v>
      </c>
      <c r="DQ181" s="620">
        <v>0</v>
      </c>
      <c r="DR181" s="620">
        <v>0</v>
      </c>
      <c r="DS181" s="620">
        <v>0</v>
      </c>
      <c r="DT181" s="620">
        <v>0</v>
      </c>
      <c r="DU181" s="620">
        <v>0</v>
      </c>
      <c r="DV181" s="620">
        <v>0</v>
      </c>
      <c r="DW181" s="621">
        <v>0</v>
      </c>
    </row>
    <row r="182" spans="2:127" x14ac:dyDescent="0.2">
      <c r="B182" s="644"/>
      <c r="C182" s="645"/>
      <c r="D182" s="646"/>
      <c r="E182" s="646"/>
      <c r="F182" s="646"/>
      <c r="G182" s="646"/>
      <c r="H182" s="646"/>
      <c r="I182" s="647"/>
      <c r="J182" s="647"/>
      <c r="K182" s="647"/>
      <c r="L182" s="647"/>
      <c r="M182" s="647"/>
      <c r="N182" s="647"/>
      <c r="O182" s="647"/>
      <c r="P182" s="647"/>
      <c r="Q182" s="647"/>
      <c r="R182" s="648"/>
      <c r="S182" s="647"/>
      <c r="T182" s="647"/>
      <c r="U182" s="636" t="s">
        <v>498</v>
      </c>
      <c r="V182" s="637" t="s">
        <v>124</v>
      </c>
      <c r="W182" s="643" t="s">
        <v>495</v>
      </c>
      <c r="X182" s="615">
        <v>0</v>
      </c>
      <c r="Y182" s="615">
        <v>0</v>
      </c>
      <c r="Z182" s="615">
        <v>0</v>
      </c>
      <c r="AA182" s="615">
        <v>0</v>
      </c>
      <c r="AB182" s="615">
        <v>0</v>
      </c>
      <c r="AC182" s="615">
        <v>593.9</v>
      </c>
      <c r="AD182" s="615">
        <v>593.9</v>
      </c>
      <c r="AE182" s="615">
        <v>593.9</v>
      </c>
      <c r="AF182" s="615">
        <v>593.9</v>
      </c>
      <c r="AG182" s="615">
        <v>593.9</v>
      </c>
      <c r="AH182" s="615">
        <v>593.9</v>
      </c>
      <c r="AI182" s="615">
        <v>593.9</v>
      </c>
      <c r="AJ182" s="615">
        <v>593.9</v>
      </c>
      <c r="AK182" s="615">
        <v>593.9</v>
      </c>
      <c r="AL182" s="615">
        <v>593.9</v>
      </c>
      <c r="AM182" s="615">
        <v>593.9</v>
      </c>
      <c r="AN182" s="615">
        <v>593.9</v>
      </c>
      <c r="AO182" s="615">
        <v>593.9</v>
      </c>
      <c r="AP182" s="615">
        <v>593.9</v>
      </c>
      <c r="AQ182" s="615">
        <v>593.9</v>
      </c>
      <c r="AR182" s="615">
        <v>593.9</v>
      </c>
      <c r="AS182" s="615">
        <v>593.9</v>
      </c>
      <c r="AT182" s="615">
        <v>593.9</v>
      </c>
      <c r="AU182" s="615">
        <v>593.9</v>
      </c>
      <c r="AV182" s="615">
        <v>593.9</v>
      </c>
      <c r="AW182" s="615">
        <v>593.9</v>
      </c>
      <c r="AX182" s="615">
        <v>593.9</v>
      </c>
      <c r="AY182" s="615">
        <v>593.9</v>
      </c>
      <c r="AZ182" s="615">
        <v>593.9</v>
      </c>
      <c r="BA182" s="615">
        <v>593.9</v>
      </c>
      <c r="BB182" s="615">
        <v>593.9</v>
      </c>
      <c r="BC182" s="615">
        <v>593.9</v>
      </c>
      <c r="BD182" s="615">
        <v>593.9</v>
      </c>
      <c r="BE182" s="615">
        <v>593.9</v>
      </c>
      <c r="BF182" s="615">
        <v>593.9</v>
      </c>
      <c r="BG182" s="615">
        <v>593.9</v>
      </c>
      <c r="BH182" s="615">
        <v>593.9</v>
      </c>
      <c r="BI182" s="615">
        <v>593.9</v>
      </c>
      <c r="BJ182" s="615">
        <v>593.9</v>
      </c>
      <c r="BK182" s="615">
        <v>593.9</v>
      </c>
      <c r="BL182" s="615">
        <v>593.9</v>
      </c>
      <c r="BM182" s="615">
        <v>593.9</v>
      </c>
      <c r="BN182" s="615">
        <v>593.9</v>
      </c>
      <c r="BO182" s="615">
        <v>593.9</v>
      </c>
      <c r="BP182" s="615">
        <v>593.9</v>
      </c>
      <c r="BQ182" s="615">
        <v>593.9</v>
      </c>
      <c r="BR182" s="615">
        <v>593.9</v>
      </c>
      <c r="BS182" s="615">
        <v>593.9</v>
      </c>
      <c r="BT182" s="615">
        <v>593.9</v>
      </c>
      <c r="BU182" s="615">
        <v>593.9</v>
      </c>
      <c r="BV182" s="615">
        <v>593.9</v>
      </c>
      <c r="BW182" s="615">
        <v>593.9</v>
      </c>
      <c r="BX182" s="615">
        <v>593.9</v>
      </c>
      <c r="BY182" s="615">
        <v>593.9</v>
      </c>
      <c r="BZ182" s="615">
        <v>593.9</v>
      </c>
      <c r="CA182" s="615">
        <v>593.9</v>
      </c>
      <c r="CB182" s="615">
        <v>593.9</v>
      </c>
      <c r="CC182" s="615">
        <v>593.9</v>
      </c>
      <c r="CD182" s="615">
        <v>593.9</v>
      </c>
      <c r="CE182" s="629">
        <v>593.9</v>
      </c>
      <c r="CF182" s="629">
        <v>593.9</v>
      </c>
      <c r="CG182" s="629">
        <v>593.9</v>
      </c>
      <c r="CH182" s="629">
        <v>593.9</v>
      </c>
      <c r="CI182" s="629">
        <v>593.9</v>
      </c>
      <c r="CJ182" s="629">
        <v>593.9</v>
      </c>
      <c r="CK182" s="629">
        <v>593.9</v>
      </c>
      <c r="CL182" s="629">
        <v>593.9</v>
      </c>
      <c r="CM182" s="629">
        <v>593.9</v>
      </c>
      <c r="CN182" s="629">
        <v>593.9</v>
      </c>
      <c r="CO182" s="629">
        <v>593.9</v>
      </c>
      <c r="CP182" s="629">
        <v>593.9</v>
      </c>
      <c r="CQ182" s="629">
        <v>593.9</v>
      </c>
      <c r="CR182" s="629">
        <v>593.9</v>
      </c>
      <c r="CS182" s="629">
        <v>593.9</v>
      </c>
      <c r="CT182" s="629">
        <v>593.9</v>
      </c>
      <c r="CU182" s="629">
        <v>593.9</v>
      </c>
      <c r="CV182" s="629">
        <v>593.9</v>
      </c>
      <c r="CW182" s="629">
        <v>593.9</v>
      </c>
      <c r="CX182" s="629">
        <v>593.9</v>
      </c>
      <c r="CY182" s="630">
        <v>593.9</v>
      </c>
      <c r="CZ182" s="619">
        <v>0</v>
      </c>
      <c r="DA182" s="620">
        <v>0</v>
      </c>
      <c r="DB182" s="620">
        <v>0</v>
      </c>
      <c r="DC182" s="620">
        <v>0</v>
      </c>
      <c r="DD182" s="620">
        <v>0</v>
      </c>
      <c r="DE182" s="620">
        <v>0</v>
      </c>
      <c r="DF182" s="620">
        <v>0</v>
      </c>
      <c r="DG182" s="620">
        <v>0</v>
      </c>
      <c r="DH182" s="620">
        <v>0</v>
      </c>
      <c r="DI182" s="620">
        <v>0</v>
      </c>
      <c r="DJ182" s="620">
        <v>0</v>
      </c>
      <c r="DK182" s="620">
        <v>0</v>
      </c>
      <c r="DL182" s="620">
        <v>0</v>
      </c>
      <c r="DM182" s="620">
        <v>0</v>
      </c>
      <c r="DN182" s="620">
        <v>0</v>
      </c>
      <c r="DO182" s="620">
        <v>0</v>
      </c>
      <c r="DP182" s="620">
        <v>0</v>
      </c>
      <c r="DQ182" s="620">
        <v>0</v>
      </c>
      <c r="DR182" s="620">
        <v>0</v>
      </c>
      <c r="DS182" s="620">
        <v>0</v>
      </c>
      <c r="DT182" s="620">
        <v>0</v>
      </c>
      <c r="DU182" s="620">
        <v>0</v>
      </c>
      <c r="DV182" s="620">
        <v>0</v>
      </c>
      <c r="DW182" s="621">
        <v>0</v>
      </c>
    </row>
    <row r="183" spans="2:127" x14ac:dyDescent="0.2">
      <c r="B183" s="644"/>
      <c r="C183" s="645"/>
      <c r="D183" s="646"/>
      <c r="E183" s="646"/>
      <c r="F183" s="646"/>
      <c r="G183" s="646"/>
      <c r="H183" s="646"/>
      <c r="I183" s="647"/>
      <c r="J183" s="647"/>
      <c r="K183" s="647"/>
      <c r="L183" s="647"/>
      <c r="M183" s="647"/>
      <c r="N183" s="647"/>
      <c r="O183" s="647"/>
      <c r="P183" s="647"/>
      <c r="Q183" s="647"/>
      <c r="R183" s="648"/>
      <c r="S183" s="647"/>
      <c r="T183" s="647"/>
      <c r="U183" s="649" t="s">
        <v>499</v>
      </c>
      <c r="V183" s="650" t="s">
        <v>124</v>
      </c>
      <c r="W183" s="643" t="s">
        <v>495</v>
      </c>
      <c r="X183" s="615">
        <v>0</v>
      </c>
      <c r="Y183" s="615">
        <v>0</v>
      </c>
      <c r="Z183" s="615">
        <v>0</v>
      </c>
      <c r="AA183" s="615">
        <v>0</v>
      </c>
      <c r="AB183" s="615">
        <v>0</v>
      </c>
      <c r="AC183" s="615">
        <v>0</v>
      </c>
      <c r="AD183" s="615">
        <v>0</v>
      </c>
      <c r="AE183" s="615">
        <v>0</v>
      </c>
      <c r="AF183" s="615">
        <v>0</v>
      </c>
      <c r="AG183" s="615">
        <v>0</v>
      </c>
      <c r="AH183" s="615">
        <v>0</v>
      </c>
      <c r="AI183" s="615">
        <v>0</v>
      </c>
      <c r="AJ183" s="615">
        <v>0</v>
      </c>
      <c r="AK183" s="615">
        <v>0</v>
      </c>
      <c r="AL183" s="615">
        <v>0</v>
      </c>
      <c r="AM183" s="615">
        <v>0</v>
      </c>
      <c r="AN183" s="615">
        <v>0</v>
      </c>
      <c r="AO183" s="615">
        <v>0</v>
      </c>
      <c r="AP183" s="615">
        <v>0</v>
      </c>
      <c r="AQ183" s="615">
        <v>0</v>
      </c>
      <c r="AR183" s="615">
        <v>0</v>
      </c>
      <c r="AS183" s="615">
        <v>0</v>
      </c>
      <c r="AT183" s="615">
        <v>0</v>
      </c>
      <c r="AU183" s="615">
        <v>0</v>
      </c>
      <c r="AV183" s="615">
        <v>0</v>
      </c>
      <c r="AW183" s="615">
        <v>0</v>
      </c>
      <c r="AX183" s="615">
        <v>0</v>
      </c>
      <c r="AY183" s="615">
        <v>0</v>
      </c>
      <c r="AZ183" s="615">
        <v>0</v>
      </c>
      <c r="BA183" s="615">
        <v>0</v>
      </c>
      <c r="BB183" s="615">
        <v>0</v>
      </c>
      <c r="BC183" s="615">
        <v>0</v>
      </c>
      <c r="BD183" s="615">
        <v>0</v>
      </c>
      <c r="BE183" s="615">
        <v>0</v>
      </c>
      <c r="BF183" s="615">
        <v>0</v>
      </c>
      <c r="BG183" s="615">
        <v>0</v>
      </c>
      <c r="BH183" s="615">
        <v>0</v>
      </c>
      <c r="BI183" s="615">
        <v>0</v>
      </c>
      <c r="BJ183" s="615">
        <v>0</v>
      </c>
      <c r="BK183" s="615">
        <v>0</v>
      </c>
      <c r="BL183" s="615">
        <v>0</v>
      </c>
      <c r="BM183" s="615">
        <v>0</v>
      </c>
      <c r="BN183" s="615">
        <v>0</v>
      </c>
      <c r="BO183" s="615">
        <v>0</v>
      </c>
      <c r="BP183" s="615">
        <v>0</v>
      </c>
      <c r="BQ183" s="615">
        <v>0</v>
      </c>
      <c r="BR183" s="615">
        <v>0</v>
      </c>
      <c r="BS183" s="615">
        <v>0</v>
      </c>
      <c r="BT183" s="615">
        <v>0</v>
      </c>
      <c r="BU183" s="615">
        <v>0</v>
      </c>
      <c r="BV183" s="615">
        <v>0</v>
      </c>
      <c r="BW183" s="615">
        <v>0</v>
      </c>
      <c r="BX183" s="615">
        <v>0</v>
      </c>
      <c r="BY183" s="615">
        <v>0</v>
      </c>
      <c r="BZ183" s="615">
        <v>0</v>
      </c>
      <c r="CA183" s="615">
        <v>0</v>
      </c>
      <c r="CB183" s="615">
        <v>0</v>
      </c>
      <c r="CC183" s="615">
        <v>0</v>
      </c>
      <c r="CD183" s="615">
        <v>0</v>
      </c>
      <c r="CE183" s="629">
        <v>0</v>
      </c>
      <c r="CF183" s="629">
        <v>0</v>
      </c>
      <c r="CG183" s="629">
        <v>0</v>
      </c>
      <c r="CH183" s="629">
        <v>0</v>
      </c>
      <c r="CI183" s="629">
        <v>0</v>
      </c>
      <c r="CJ183" s="629">
        <v>0</v>
      </c>
      <c r="CK183" s="629">
        <v>0</v>
      </c>
      <c r="CL183" s="629">
        <v>0</v>
      </c>
      <c r="CM183" s="629">
        <v>0</v>
      </c>
      <c r="CN183" s="629">
        <v>0</v>
      </c>
      <c r="CO183" s="629">
        <v>0</v>
      </c>
      <c r="CP183" s="629">
        <v>0</v>
      </c>
      <c r="CQ183" s="629">
        <v>0</v>
      </c>
      <c r="CR183" s="629">
        <v>0</v>
      </c>
      <c r="CS183" s="629">
        <v>0</v>
      </c>
      <c r="CT183" s="629">
        <v>0</v>
      </c>
      <c r="CU183" s="629">
        <v>0</v>
      </c>
      <c r="CV183" s="629">
        <v>0</v>
      </c>
      <c r="CW183" s="629">
        <v>0</v>
      </c>
      <c r="CX183" s="629">
        <v>0</v>
      </c>
      <c r="CY183" s="630">
        <v>0</v>
      </c>
      <c r="CZ183" s="619">
        <v>0</v>
      </c>
      <c r="DA183" s="620">
        <v>0</v>
      </c>
      <c r="DB183" s="620">
        <v>0</v>
      </c>
      <c r="DC183" s="620">
        <v>0</v>
      </c>
      <c r="DD183" s="620">
        <v>0</v>
      </c>
      <c r="DE183" s="620">
        <v>0</v>
      </c>
      <c r="DF183" s="620">
        <v>0</v>
      </c>
      <c r="DG183" s="620">
        <v>0</v>
      </c>
      <c r="DH183" s="620">
        <v>0</v>
      </c>
      <c r="DI183" s="620">
        <v>0</v>
      </c>
      <c r="DJ183" s="620">
        <v>0</v>
      </c>
      <c r="DK183" s="620">
        <v>0</v>
      </c>
      <c r="DL183" s="620">
        <v>0</v>
      </c>
      <c r="DM183" s="620">
        <v>0</v>
      </c>
      <c r="DN183" s="620">
        <v>0</v>
      </c>
      <c r="DO183" s="620">
        <v>0</v>
      </c>
      <c r="DP183" s="620">
        <v>0</v>
      </c>
      <c r="DQ183" s="620">
        <v>0</v>
      </c>
      <c r="DR183" s="620">
        <v>0</v>
      </c>
      <c r="DS183" s="620">
        <v>0</v>
      </c>
      <c r="DT183" s="620">
        <v>0</v>
      </c>
      <c r="DU183" s="620">
        <v>0</v>
      </c>
      <c r="DV183" s="620">
        <v>0</v>
      </c>
      <c r="DW183" s="621">
        <v>0</v>
      </c>
    </row>
    <row r="184" spans="2:127" x14ac:dyDescent="0.2">
      <c r="B184" s="644"/>
      <c r="C184" s="645"/>
      <c r="D184" s="646"/>
      <c r="E184" s="646"/>
      <c r="F184" s="646"/>
      <c r="G184" s="646"/>
      <c r="H184" s="646"/>
      <c r="I184" s="647"/>
      <c r="J184" s="647"/>
      <c r="K184" s="647"/>
      <c r="L184" s="647"/>
      <c r="M184" s="647"/>
      <c r="N184" s="647"/>
      <c r="O184" s="647"/>
      <c r="P184" s="647"/>
      <c r="Q184" s="647"/>
      <c r="R184" s="648"/>
      <c r="S184" s="647"/>
      <c r="T184" s="647"/>
      <c r="U184" s="636" t="s">
        <v>500</v>
      </c>
      <c r="V184" s="637" t="s">
        <v>124</v>
      </c>
      <c r="W184" s="643" t="s">
        <v>495</v>
      </c>
      <c r="X184" s="615">
        <v>1.2586000000000002</v>
      </c>
      <c r="Y184" s="615">
        <v>1.4384000000000001</v>
      </c>
      <c r="Z184" s="615">
        <v>1.798</v>
      </c>
      <c r="AA184" s="615">
        <v>7.1920000000000002</v>
      </c>
      <c r="AB184" s="615">
        <v>6.2930000000000001</v>
      </c>
      <c r="AC184" s="615">
        <v>0</v>
      </c>
      <c r="AD184" s="615">
        <v>0</v>
      </c>
      <c r="AE184" s="615">
        <v>0</v>
      </c>
      <c r="AF184" s="615">
        <v>0</v>
      </c>
      <c r="AG184" s="615">
        <v>0</v>
      </c>
      <c r="AH184" s="615">
        <v>0</v>
      </c>
      <c r="AI184" s="615">
        <v>0</v>
      </c>
      <c r="AJ184" s="615">
        <v>0</v>
      </c>
      <c r="AK184" s="615">
        <v>0</v>
      </c>
      <c r="AL184" s="615">
        <v>0</v>
      </c>
      <c r="AM184" s="615">
        <v>0</v>
      </c>
      <c r="AN184" s="615">
        <v>0</v>
      </c>
      <c r="AO184" s="615">
        <v>0</v>
      </c>
      <c r="AP184" s="615">
        <v>0</v>
      </c>
      <c r="AQ184" s="615">
        <v>0</v>
      </c>
      <c r="AR184" s="615">
        <v>0.10594848253595539</v>
      </c>
      <c r="AS184" s="615">
        <v>0.12108398004109187</v>
      </c>
      <c r="AT184" s="615">
        <v>0.15135497505136486</v>
      </c>
      <c r="AU184" s="615">
        <v>0.60541990020545944</v>
      </c>
      <c r="AV184" s="615">
        <v>0.52974241267977695</v>
      </c>
      <c r="AW184" s="615">
        <v>0</v>
      </c>
      <c r="AX184" s="615">
        <v>0</v>
      </c>
      <c r="AY184" s="615">
        <v>0</v>
      </c>
      <c r="AZ184" s="615">
        <v>0</v>
      </c>
      <c r="BA184" s="615">
        <v>0</v>
      </c>
      <c r="BB184" s="615">
        <v>0</v>
      </c>
      <c r="BC184" s="615">
        <v>0</v>
      </c>
      <c r="BD184" s="615">
        <v>0</v>
      </c>
      <c r="BE184" s="615">
        <v>0</v>
      </c>
      <c r="BF184" s="615">
        <v>0</v>
      </c>
      <c r="BG184" s="615">
        <v>0</v>
      </c>
      <c r="BH184" s="615">
        <v>0</v>
      </c>
      <c r="BI184" s="615">
        <v>0</v>
      </c>
      <c r="BJ184" s="615">
        <v>0</v>
      </c>
      <c r="BK184" s="615">
        <v>0</v>
      </c>
      <c r="BL184" s="615">
        <v>0.10594848253595539</v>
      </c>
      <c r="BM184" s="615">
        <v>0.12108398004109187</v>
      </c>
      <c r="BN184" s="615">
        <v>0.15135497505136486</v>
      </c>
      <c r="BO184" s="615">
        <v>0.60541990020545944</v>
      </c>
      <c r="BP184" s="615">
        <v>0.52974241267977695</v>
      </c>
      <c r="BQ184" s="615">
        <v>0</v>
      </c>
      <c r="BR184" s="615">
        <v>0</v>
      </c>
      <c r="BS184" s="615">
        <v>0</v>
      </c>
      <c r="BT184" s="615">
        <v>0</v>
      </c>
      <c r="BU184" s="615">
        <v>0</v>
      </c>
      <c r="BV184" s="615">
        <v>0</v>
      </c>
      <c r="BW184" s="615">
        <v>0</v>
      </c>
      <c r="BX184" s="615">
        <v>0</v>
      </c>
      <c r="BY184" s="615">
        <v>0</v>
      </c>
      <c r="BZ184" s="615">
        <v>0</v>
      </c>
      <c r="CA184" s="615">
        <v>0</v>
      </c>
      <c r="CB184" s="615">
        <v>0</v>
      </c>
      <c r="CC184" s="615">
        <v>0</v>
      </c>
      <c r="CD184" s="615">
        <v>0</v>
      </c>
      <c r="CE184" s="629">
        <v>0</v>
      </c>
      <c r="CF184" s="629">
        <v>0.20965091634869387</v>
      </c>
      <c r="CG184" s="629">
        <v>0.23960104725565015</v>
      </c>
      <c r="CH184" s="629">
        <v>0.29950130906956263</v>
      </c>
      <c r="CI184" s="629">
        <v>1.1980052362782505</v>
      </c>
      <c r="CJ184" s="629">
        <v>1.0482545817434694</v>
      </c>
      <c r="CK184" s="629">
        <v>0</v>
      </c>
      <c r="CL184" s="629">
        <v>0</v>
      </c>
      <c r="CM184" s="629">
        <v>0</v>
      </c>
      <c r="CN184" s="629">
        <v>0</v>
      </c>
      <c r="CO184" s="629">
        <v>0</v>
      </c>
      <c r="CP184" s="629">
        <v>0</v>
      </c>
      <c r="CQ184" s="629">
        <v>0</v>
      </c>
      <c r="CR184" s="629">
        <v>0</v>
      </c>
      <c r="CS184" s="629">
        <v>0</v>
      </c>
      <c r="CT184" s="629">
        <v>0</v>
      </c>
      <c r="CU184" s="629">
        <v>0</v>
      </c>
      <c r="CV184" s="629">
        <v>0</v>
      </c>
      <c r="CW184" s="629">
        <v>0</v>
      </c>
      <c r="CX184" s="629">
        <v>0</v>
      </c>
      <c r="CY184" s="630">
        <v>0</v>
      </c>
      <c r="CZ184" s="619">
        <v>0</v>
      </c>
      <c r="DA184" s="620">
        <v>0</v>
      </c>
      <c r="DB184" s="620">
        <v>0</v>
      </c>
      <c r="DC184" s="620">
        <v>0</v>
      </c>
      <c r="DD184" s="620">
        <v>0</v>
      </c>
      <c r="DE184" s="620">
        <v>0</v>
      </c>
      <c r="DF184" s="620">
        <v>0</v>
      </c>
      <c r="DG184" s="620">
        <v>0</v>
      </c>
      <c r="DH184" s="620">
        <v>0</v>
      </c>
      <c r="DI184" s="620">
        <v>0</v>
      </c>
      <c r="DJ184" s="620">
        <v>0</v>
      </c>
      <c r="DK184" s="620">
        <v>0</v>
      </c>
      <c r="DL184" s="620">
        <v>0</v>
      </c>
      <c r="DM184" s="620">
        <v>0</v>
      </c>
      <c r="DN184" s="620">
        <v>0</v>
      </c>
      <c r="DO184" s="620">
        <v>0</v>
      </c>
      <c r="DP184" s="620">
        <v>0</v>
      </c>
      <c r="DQ184" s="620">
        <v>0</v>
      </c>
      <c r="DR184" s="620">
        <v>0</v>
      </c>
      <c r="DS184" s="620">
        <v>0</v>
      </c>
      <c r="DT184" s="620">
        <v>0</v>
      </c>
      <c r="DU184" s="620">
        <v>0</v>
      </c>
      <c r="DV184" s="620">
        <v>0</v>
      </c>
      <c r="DW184" s="621">
        <v>0</v>
      </c>
    </row>
    <row r="185" spans="2:127" x14ac:dyDescent="0.2">
      <c r="B185" s="651"/>
      <c r="C185" s="645"/>
      <c r="D185" s="646"/>
      <c r="E185" s="646"/>
      <c r="F185" s="646"/>
      <c r="G185" s="646"/>
      <c r="H185" s="646"/>
      <c r="I185" s="647"/>
      <c r="J185" s="647"/>
      <c r="K185" s="647"/>
      <c r="L185" s="647"/>
      <c r="M185" s="647"/>
      <c r="N185" s="647"/>
      <c r="O185" s="647"/>
      <c r="P185" s="647"/>
      <c r="Q185" s="647"/>
      <c r="R185" s="648"/>
      <c r="S185" s="647"/>
      <c r="T185" s="647"/>
      <c r="U185" s="636" t="s">
        <v>501</v>
      </c>
      <c r="V185" s="637" t="s">
        <v>124</v>
      </c>
      <c r="W185" s="643" t="s">
        <v>495</v>
      </c>
      <c r="X185" s="615">
        <v>0</v>
      </c>
      <c r="Y185" s="615">
        <v>0</v>
      </c>
      <c r="Z185" s="615">
        <v>0</v>
      </c>
      <c r="AA185" s="615">
        <v>0</v>
      </c>
      <c r="AB185" s="615">
        <v>0</v>
      </c>
      <c r="AC185" s="615">
        <v>4.28</v>
      </c>
      <c r="AD185" s="615">
        <v>4.28</v>
      </c>
      <c r="AE185" s="615">
        <v>4.28</v>
      </c>
      <c r="AF185" s="615">
        <v>4.28</v>
      </c>
      <c r="AG185" s="615">
        <v>4.28</v>
      </c>
      <c r="AH185" s="615">
        <v>4.28</v>
      </c>
      <c r="AI185" s="615">
        <v>4.28</v>
      </c>
      <c r="AJ185" s="615">
        <v>4.28</v>
      </c>
      <c r="AK185" s="615">
        <v>4.28</v>
      </c>
      <c r="AL185" s="615">
        <v>4.28</v>
      </c>
      <c r="AM185" s="615">
        <v>4.28</v>
      </c>
      <c r="AN185" s="615">
        <v>4.28</v>
      </c>
      <c r="AO185" s="615">
        <v>4.28</v>
      </c>
      <c r="AP185" s="615">
        <v>4.28</v>
      </c>
      <c r="AQ185" s="615">
        <v>4.28</v>
      </c>
      <c r="AR185" s="615">
        <v>4.28</v>
      </c>
      <c r="AS185" s="615">
        <v>4.28</v>
      </c>
      <c r="AT185" s="615">
        <v>4.28</v>
      </c>
      <c r="AU185" s="615">
        <v>4.28</v>
      </c>
      <c r="AV185" s="615">
        <v>4.28</v>
      </c>
      <c r="AW185" s="615">
        <v>4.28</v>
      </c>
      <c r="AX185" s="615">
        <v>4.28</v>
      </c>
      <c r="AY185" s="615">
        <v>4.28</v>
      </c>
      <c r="AZ185" s="615">
        <v>4.28</v>
      </c>
      <c r="BA185" s="615">
        <v>4.28</v>
      </c>
      <c r="BB185" s="615">
        <v>4.28</v>
      </c>
      <c r="BC185" s="615">
        <v>4.28</v>
      </c>
      <c r="BD185" s="615">
        <v>4.28</v>
      </c>
      <c r="BE185" s="615">
        <v>4.28</v>
      </c>
      <c r="BF185" s="615">
        <v>4.28</v>
      </c>
      <c r="BG185" s="615">
        <v>4.28</v>
      </c>
      <c r="BH185" s="615">
        <v>4.28</v>
      </c>
      <c r="BI185" s="615">
        <v>4.28</v>
      </c>
      <c r="BJ185" s="615">
        <v>4.28</v>
      </c>
      <c r="BK185" s="615">
        <v>4.28</v>
      </c>
      <c r="BL185" s="615">
        <v>4.28</v>
      </c>
      <c r="BM185" s="615">
        <v>4.28</v>
      </c>
      <c r="BN185" s="615">
        <v>4.28</v>
      </c>
      <c r="BO185" s="615">
        <v>4.28</v>
      </c>
      <c r="BP185" s="615">
        <v>4.28</v>
      </c>
      <c r="BQ185" s="615">
        <v>4.28</v>
      </c>
      <c r="BR185" s="615">
        <v>4.28</v>
      </c>
      <c r="BS185" s="615">
        <v>4.28</v>
      </c>
      <c r="BT185" s="615">
        <v>4.28</v>
      </c>
      <c r="BU185" s="615">
        <v>4.28</v>
      </c>
      <c r="BV185" s="615">
        <v>4.28</v>
      </c>
      <c r="BW185" s="615">
        <v>4.28</v>
      </c>
      <c r="BX185" s="615">
        <v>4.28</v>
      </c>
      <c r="BY185" s="615">
        <v>4.28</v>
      </c>
      <c r="BZ185" s="615">
        <v>4.28</v>
      </c>
      <c r="CA185" s="615">
        <v>4.28</v>
      </c>
      <c r="CB185" s="615">
        <v>4.28</v>
      </c>
      <c r="CC185" s="615">
        <v>4.28</v>
      </c>
      <c r="CD185" s="615">
        <v>4.28</v>
      </c>
      <c r="CE185" s="629">
        <v>4.28</v>
      </c>
      <c r="CF185" s="629">
        <v>4.28</v>
      </c>
      <c r="CG185" s="629">
        <v>4.28</v>
      </c>
      <c r="CH185" s="629">
        <v>4.28</v>
      </c>
      <c r="CI185" s="629">
        <v>4.28</v>
      </c>
      <c r="CJ185" s="629">
        <v>4.28</v>
      </c>
      <c r="CK185" s="629">
        <v>4.28</v>
      </c>
      <c r="CL185" s="629">
        <v>4.28</v>
      </c>
      <c r="CM185" s="629">
        <v>4.28</v>
      </c>
      <c r="CN185" s="629">
        <v>4.28</v>
      </c>
      <c r="CO185" s="629">
        <v>4.28</v>
      </c>
      <c r="CP185" s="629">
        <v>4.28</v>
      </c>
      <c r="CQ185" s="629">
        <v>4.28</v>
      </c>
      <c r="CR185" s="629">
        <v>4.28</v>
      </c>
      <c r="CS185" s="629">
        <v>4.28</v>
      </c>
      <c r="CT185" s="629">
        <v>4.28</v>
      </c>
      <c r="CU185" s="629">
        <v>4.28</v>
      </c>
      <c r="CV185" s="629">
        <v>4.28</v>
      </c>
      <c r="CW185" s="629">
        <v>4.28</v>
      </c>
      <c r="CX185" s="629">
        <v>4.28</v>
      </c>
      <c r="CY185" s="630">
        <v>4.28</v>
      </c>
      <c r="CZ185" s="619">
        <v>0</v>
      </c>
      <c r="DA185" s="620">
        <v>0</v>
      </c>
      <c r="DB185" s="620">
        <v>0</v>
      </c>
      <c r="DC185" s="620">
        <v>0</v>
      </c>
      <c r="DD185" s="620">
        <v>0</v>
      </c>
      <c r="DE185" s="620">
        <v>0</v>
      </c>
      <c r="DF185" s="620">
        <v>0</v>
      </c>
      <c r="DG185" s="620">
        <v>0</v>
      </c>
      <c r="DH185" s="620">
        <v>0</v>
      </c>
      <c r="DI185" s="620">
        <v>0</v>
      </c>
      <c r="DJ185" s="620">
        <v>0</v>
      </c>
      <c r="DK185" s="620">
        <v>0</v>
      </c>
      <c r="DL185" s="620">
        <v>0</v>
      </c>
      <c r="DM185" s="620">
        <v>0</v>
      </c>
      <c r="DN185" s="620">
        <v>0</v>
      </c>
      <c r="DO185" s="620">
        <v>0</v>
      </c>
      <c r="DP185" s="620">
        <v>0</v>
      </c>
      <c r="DQ185" s="620">
        <v>0</v>
      </c>
      <c r="DR185" s="620">
        <v>0</v>
      </c>
      <c r="DS185" s="620">
        <v>0</v>
      </c>
      <c r="DT185" s="620">
        <v>0</v>
      </c>
      <c r="DU185" s="620">
        <v>0</v>
      </c>
      <c r="DV185" s="620">
        <v>0</v>
      </c>
      <c r="DW185" s="621">
        <v>0</v>
      </c>
    </row>
    <row r="186" spans="2:127" x14ac:dyDescent="0.2">
      <c r="B186" s="651"/>
      <c r="C186" s="645"/>
      <c r="D186" s="646"/>
      <c r="E186" s="646"/>
      <c r="F186" s="646"/>
      <c r="G186" s="646"/>
      <c r="H186" s="646"/>
      <c r="I186" s="647"/>
      <c r="J186" s="647"/>
      <c r="K186" s="647"/>
      <c r="L186" s="647"/>
      <c r="M186" s="647"/>
      <c r="N186" s="647"/>
      <c r="O186" s="647"/>
      <c r="P186" s="647"/>
      <c r="Q186" s="647"/>
      <c r="R186" s="648"/>
      <c r="S186" s="647"/>
      <c r="T186" s="647"/>
      <c r="U186" s="636" t="s">
        <v>502</v>
      </c>
      <c r="V186" s="637" t="s">
        <v>124</v>
      </c>
      <c r="W186" s="643" t="s">
        <v>495</v>
      </c>
      <c r="X186" s="615">
        <v>50.720151999999999</v>
      </c>
      <c r="Y186" s="615">
        <v>57.965888</v>
      </c>
      <c r="Z186" s="615">
        <v>72.457359999999994</v>
      </c>
      <c r="AA186" s="615">
        <v>289.82943999999998</v>
      </c>
      <c r="AB186" s="615">
        <v>253.60075999999998</v>
      </c>
      <c r="AC186" s="615">
        <v>0</v>
      </c>
      <c r="AD186" s="615">
        <v>0</v>
      </c>
      <c r="AE186" s="615">
        <v>0</v>
      </c>
      <c r="AF186" s="615">
        <v>0</v>
      </c>
      <c r="AG186" s="615">
        <v>0</v>
      </c>
      <c r="AH186" s="615">
        <v>0</v>
      </c>
      <c r="AI186" s="615">
        <v>0</v>
      </c>
      <c r="AJ186" s="615">
        <v>0</v>
      </c>
      <c r="AK186" s="615">
        <v>0</v>
      </c>
      <c r="AL186" s="615">
        <v>0</v>
      </c>
      <c r="AM186" s="615">
        <v>0</v>
      </c>
      <c r="AN186" s="615">
        <v>0</v>
      </c>
      <c r="AO186" s="615">
        <v>0</v>
      </c>
      <c r="AP186" s="615">
        <v>0</v>
      </c>
      <c r="AQ186" s="615">
        <v>0</v>
      </c>
      <c r="AR186" s="615">
        <v>4.2696036376871156</v>
      </c>
      <c r="AS186" s="615">
        <v>4.8795470144995594</v>
      </c>
      <c r="AT186" s="615">
        <v>6.0994337681244497</v>
      </c>
      <c r="AU186" s="615">
        <v>24.397735072497799</v>
      </c>
      <c r="AV186" s="615">
        <v>21.348018188435574</v>
      </c>
      <c r="AW186" s="615">
        <v>0</v>
      </c>
      <c r="AX186" s="615">
        <v>0</v>
      </c>
      <c r="AY186" s="615">
        <v>0</v>
      </c>
      <c r="AZ186" s="615">
        <v>0</v>
      </c>
      <c r="BA186" s="615">
        <v>0</v>
      </c>
      <c r="BB186" s="615">
        <v>0</v>
      </c>
      <c r="BC186" s="615">
        <v>0</v>
      </c>
      <c r="BD186" s="615">
        <v>0</v>
      </c>
      <c r="BE186" s="615">
        <v>0</v>
      </c>
      <c r="BF186" s="615">
        <v>0</v>
      </c>
      <c r="BG186" s="615">
        <v>0</v>
      </c>
      <c r="BH186" s="615">
        <v>0</v>
      </c>
      <c r="BI186" s="615">
        <v>0</v>
      </c>
      <c r="BJ186" s="615">
        <v>0</v>
      </c>
      <c r="BK186" s="615">
        <v>0</v>
      </c>
      <c r="BL186" s="615">
        <v>4.2696036376871156</v>
      </c>
      <c r="BM186" s="615">
        <v>4.8795470144995594</v>
      </c>
      <c r="BN186" s="615">
        <v>6.0994337681244497</v>
      </c>
      <c r="BO186" s="615">
        <v>24.397735072497799</v>
      </c>
      <c r="BP186" s="615">
        <v>21.348018188435574</v>
      </c>
      <c r="BQ186" s="615">
        <v>0</v>
      </c>
      <c r="BR186" s="615">
        <v>0</v>
      </c>
      <c r="BS186" s="615">
        <v>0</v>
      </c>
      <c r="BT186" s="615">
        <v>0</v>
      </c>
      <c r="BU186" s="615">
        <v>0</v>
      </c>
      <c r="BV186" s="615">
        <v>0</v>
      </c>
      <c r="BW186" s="615">
        <v>0</v>
      </c>
      <c r="BX186" s="615">
        <v>0</v>
      </c>
      <c r="BY186" s="615">
        <v>0</v>
      </c>
      <c r="BZ186" s="615">
        <v>0</v>
      </c>
      <c r="CA186" s="615">
        <v>0</v>
      </c>
      <c r="CB186" s="615">
        <v>0</v>
      </c>
      <c r="CC186" s="615">
        <v>0</v>
      </c>
      <c r="CD186" s="615">
        <v>0</v>
      </c>
      <c r="CE186" s="629">
        <v>0</v>
      </c>
      <c r="CF186" s="629">
        <v>8.4486940601819782</v>
      </c>
      <c r="CG186" s="629">
        <v>9.6556503544936891</v>
      </c>
      <c r="CH186" s="629">
        <v>12.069562943117111</v>
      </c>
      <c r="CI186" s="629">
        <v>48.278251772468444</v>
      </c>
      <c r="CJ186" s="629">
        <v>42.243470300909891</v>
      </c>
      <c r="CK186" s="629">
        <v>0</v>
      </c>
      <c r="CL186" s="629">
        <v>0</v>
      </c>
      <c r="CM186" s="629">
        <v>0</v>
      </c>
      <c r="CN186" s="629">
        <v>0</v>
      </c>
      <c r="CO186" s="629">
        <v>0</v>
      </c>
      <c r="CP186" s="629">
        <v>0</v>
      </c>
      <c r="CQ186" s="629">
        <v>0</v>
      </c>
      <c r="CR186" s="629">
        <v>0</v>
      </c>
      <c r="CS186" s="629">
        <v>0</v>
      </c>
      <c r="CT186" s="629">
        <v>0</v>
      </c>
      <c r="CU186" s="629">
        <v>0</v>
      </c>
      <c r="CV186" s="629">
        <v>0</v>
      </c>
      <c r="CW186" s="629">
        <v>0</v>
      </c>
      <c r="CX186" s="629">
        <v>0</v>
      </c>
      <c r="CY186" s="630">
        <v>0</v>
      </c>
      <c r="CZ186" s="619">
        <v>0</v>
      </c>
      <c r="DA186" s="620">
        <v>0</v>
      </c>
      <c r="DB186" s="620">
        <v>0</v>
      </c>
      <c r="DC186" s="620">
        <v>0</v>
      </c>
      <c r="DD186" s="620">
        <v>0</v>
      </c>
      <c r="DE186" s="620">
        <v>0</v>
      </c>
      <c r="DF186" s="620">
        <v>0</v>
      </c>
      <c r="DG186" s="620">
        <v>0</v>
      </c>
      <c r="DH186" s="620">
        <v>0</v>
      </c>
      <c r="DI186" s="620">
        <v>0</v>
      </c>
      <c r="DJ186" s="620">
        <v>0</v>
      </c>
      <c r="DK186" s="620">
        <v>0</v>
      </c>
      <c r="DL186" s="620">
        <v>0</v>
      </c>
      <c r="DM186" s="620">
        <v>0</v>
      </c>
      <c r="DN186" s="620">
        <v>0</v>
      </c>
      <c r="DO186" s="620">
        <v>0</v>
      </c>
      <c r="DP186" s="620">
        <v>0</v>
      </c>
      <c r="DQ186" s="620">
        <v>0</v>
      </c>
      <c r="DR186" s="620">
        <v>0</v>
      </c>
      <c r="DS186" s="620">
        <v>0</v>
      </c>
      <c r="DT186" s="620">
        <v>0</v>
      </c>
      <c r="DU186" s="620">
        <v>0</v>
      </c>
      <c r="DV186" s="620">
        <v>0</v>
      </c>
      <c r="DW186" s="621">
        <v>0</v>
      </c>
    </row>
    <row r="187" spans="2:127" x14ac:dyDescent="0.2">
      <c r="B187" s="651"/>
      <c r="C187" s="645"/>
      <c r="D187" s="646"/>
      <c r="E187" s="646"/>
      <c r="F187" s="646"/>
      <c r="G187" s="646"/>
      <c r="H187" s="646"/>
      <c r="I187" s="647"/>
      <c r="J187" s="647"/>
      <c r="K187" s="647"/>
      <c r="L187" s="647"/>
      <c r="M187" s="647"/>
      <c r="N187" s="647"/>
      <c r="O187" s="647"/>
      <c r="P187" s="647"/>
      <c r="Q187" s="647"/>
      <c r="R187" s="648"/>
      <c r="S187" s="647"/>
      <c r="T187" s="647"/>
      <c r="U187" s="636" t="s">
        <v>503</v>
      </c>
      <c r="V187" s="637" t="s">
        <v>124</v>
      </c>
      <c r="W187" s="643" t="s">
        <v>495</v>
      </c>
      <c r="X187" s="615">
        <v>0</v>
      </c>
      <c r="Y187" s="615">
        <v>0</v>
      </c>
      <c r="Z187" s="615">
        <v>0</v>
      </c>
      <c r="AA187" s="615">
        <v>0</v>
      </c>
      <c r="AB187" s="615">
        <v>0</v>
      </c>
      <c r="AC187" s="615">
        <v>31.452809414496127</v>
      </c>
      <c r="AD187" s="615">
        <v>29.136863327206388</v>
      </c>
      <c r="AE187" s="615">
        <v>27.693412274653248</v>
      </c>
      <c r="AF187" s="615">
        <v>27.201581751580154</v>
      </c>
      <c r="AG187" s="615">
        <v>25.347833856514139</v>
      </c>
      <c r="AH187" s="615">
        <v>23.928170392541933</v>
      </c>
      <c r="AI187" s="615">
        <v>22.508506928569723</v>
      </c>
      <c r="AJ187" s="615">
        <v>21.088843464597517</v>
      </c>
      <c r="AK187" s="615">
        <v>19.669180000625314</v>
      </c>
      <c r="AL187" s="615">
        <v>18.249516536653108</v>
      </c>
      <c r="AM187" s="615">
        <v>16.829853072680905</v>
      </c>
      <c r="AN187" s="615">
        <v>15.410189608708695</v>
      </c>
      <c r="AO187" s="615">
        <v>13.990526144736489</v>
      </c>
      <c r="AP187" s="615">
        <v>12.570862680764288</v>
      </c>
      <c r="AQ187" s="615">
        <v>11.151199216792079</v>
      </c>
      <c r="AR187" s="615">
        <v>9.7315357528198749</v>
      </c>
      <c r="AS187" s="615">
        <v>8.3118722888476704</v>
      </c>
      <c r="AT187" s="615">
        <v>6.8922088248754658</v>
      </c>
      <c r="AU187" s="615">
        <v>5.4725453609032604</v>
      </c>
      <c r="AV187" s="615">
        <v>4.0528818969310567</v>
      </c>
      <c r="AW187" s="615">
        <v>4.0528818969310567</v>
      </c>
      <c r="AX187" s="615">
        <v>4.0528818969310567</v>
      </c>
      <c r="AY187" s="615">
        <v>4.0528818969310567</v>
      </c>
      <c r="AZ187" s="615">
        <v>4.0528818969310567</v>
      </c>
      <c r="BA187" s="615">
        <v>4.0528818969310567</v>
      </c>
      <c r="BB187" s="615">
        <v>4.0528818969310567</v>
      </c>
      <c r="BC187" s="615">
        <v>4.0528818969310567</v>
      </c>
      <c r="BD187" s="615">
        <v>4.0528818969310567</v>
      </c>
      <c r="BE187" s="615">
        <v>4.0528818969310567</v>
      </c>
      <c r="BF187" s="615">
        <v>4.0528818969310567</v>
      </c>
      <c r="BG187" s="615">
        <v>4.0528818969310567</v>
      </c>
      <c r="BH187" s="615">
        <v>4.0528818969310567</v>
      </c>
      <c r="BI187" s="615">
        <v>4.0528818969310567</v>
      </c>
      <c r="BJ187" s="615">
        <v>4.0528818969310567</v>
      </c>
      <c r="BK187" s="615">
        <v>4.0528818969310567</v>
      </c>
      <c r="BL187" s="615">
        <v>4.0528818969310567</v>
      </c>
      <c r="BM187" s="615">
        <v>4.0528818969310567</v>
      </c>
      <c r="BN187" s="615">
        <v>4.0528818969310567</v>
      </c>
      <c r="BO187" s="615">
        <v>4.0528818969310567</v>
      </c>
      <c r="BP187" s="615">
        <v>4.0528818969310567</v>
      </c>
      <c r="BQ187" s="615">
        <v>4.0528818969310567</v>
      </c>
      <c r="BR187" s="615">
        <v>4.0528818969310567</v>
      </c>
      <c r="BS187" s="615">
        <v>4.0528818969310567</v>
      </c>
      <c r="BT187" s="615">
        <v>4.0528818969310567</v>
      </c>
      <c r="BU187" s="615">
        <v>4.0528818969310567</v>
      </c>
      <c r="BV187" s="615">
        <v>4.0528818969310567</v>
      </c>
      <c r="BW187" s="615">
        <v>4.0528818969310567</v>
      </c>
      <c r="BX187" s="615">
        <v>4.0528818969310567</v>
      </c>
      <c r="BY187" s="615">
        <v>4.0528818969310567</v>
      </c>
      <c r="BZ187" s="615">
        <v>4.0528818969310567</v>
      </c>
      <c r="CA187" s="615">
        <v>4.0528818969310567</v>
      </c>
      <c r="CB187" s="615">
        <v>4.0528818969310567</v>
      </c>
      <c r="CC187" s="615">
        <v>4.0528818969310567</v>
      </c>
      <c r="CD187" s="615">
        <v>4.0528818969310567</v>
      </c>
      <c r="CE187" s="629">
        <v>4.0528818969310567</v>
      </c>
      <c r="CF187" s="629">
        <v>4.0528818969310567</v>
      </c>
      <c r="CG187" s="629">
        <v>4.0528818969310567</v>
      </c>
      <c r="CH187" s="629">
        <v>4.0528818969310567</v>
      </c>
      <c r="CI187" s="629">
        <v>4.0528818969310567</v>
      </c>
      <c r="CJ187" s="629">
        <v>4.0528818969310567</v>
      </c>
      <c r="CK187" s="629">
        <v>4.0528818969310567</v>
      </c>
      <c r="CL187" s="629">
        <v>4.0528818969310567</v>
      </c>
      <c r="CM187" s="629">
        <v>4.0528818969310567</v>
      </c>
      <c r="CN187" s="629">
        <v>4.0528818969310567</v>
      </c>
      <c r="CO187" s="629">
        <v>4.0528818969310567</v>
      </c>
      <c r="CP187" s="629">
        <v>4.0528818969310567</v>
      </c>
      <c r="CQ187" s="629">
        <v>4.0528818969310567</v>
      </c>
      <c r="CR187" s="629">
        <v>4.0528818969310567</v>
      </c>
      <c r="CS187" s="629">
        <v>4.0528818969310567</v>
      </c>
      <c r="CT187" s="629">
        <v>4.0528818969310567</v>
      </c>
      <c r="CU187" s="629">
        <v>4.0528818969310567</v>
      </c>
      <c r="CV187" s="629">
        <v>4.0528818969310567</v>
      </c>
      <c r="CW187" s="629">
        <v>4.0528818969310567</v>
      </c>
      <c r="CX187" s="629">
        <v>4.0528818969310567</v>
      </c>
      <c r="CY187" s="630">
        <v>4.0528818969310567</v>
      </c>
      <c r="CZ187" s="619">
        <v>0</v>
      </c>
      <c r="DA187" s="620">
        <v>0</v>
      </c>
      <c r="DB187" s="620">
        <v>0</v>
      </c>
      <c r="DC187" s="620">
        <v>0</v>
      </c>
      <c r="DD187" s="620">
        <v>0</v>
      </c>
      <c r="DE187" s="620">
        <v>0</v>
      </c>
      <c r="DF187" s="620">
        <v>0</v>
      </c>
      <c r="DG187" s="620">
        <v>0</v>
      </c>
      <c r="DH187" s="620">
        <v>0</v>
      </c>
      <c r="DI187" s="620">
        <v>0</v>
      </c>
      <c r="DJ187" s="620">
        <v>0</v>
      </c>
      <c r="DK187" s="620">
        <v>0</v>
      </c>
      <c r="DL187" s="620">
        <v>0</v>
      </c>
      <c r="DM187" s="620">
        <v>0</v>
      </c>
      <c r="DN187" s="620">
        <v>0</v>
      </c>
      <c r="DO187" s="620">
        <v>0</v>
      </c>
      <c r="DP187" s="620">
        <v>0</v>
      </c>
      <c r="DQ187" s="620">
        <v>0</v>
      </c>
      <c r="DR187" s="620">
        <v>0</v>
      </c>
      <c r="DS187" s="620">
        <v>0</v>
      </c>
      <c r="DT187" s="620">
        <v>0</v>
      </c>
      <c r="DU187" s="620">
        <v>0</v>
      </c>
      <c r="DV187" s="620">
        <v>0</v>
      </c>
      <c r="DW187" s="621">
        <v>0</v>
      </c>
    </row>
    <row r="188" spans="2:127" x14ac:dyDescent="0.2">
      <c r="B188" s="651"/>
      <c r="C188" s="645"/>
      <c r="D188" s="646"/>
      <c r="E188" s="646"/>
      <c r="F188" s="646"/>
      <c r="G188" s="646"/>
      <c r="H188" s="646"/>
      <c r="I188" s="647"/>
      <c r="J188" s="647"/>
      <c r="K188" s="647"/>
      <c r="L188" s="647"/>
      <c r="M188" s="647"/>
      <c r="N188" s="647"/>
      <c r="O188" s="647"/>
      <c r="P188" s="647"/>
      <c r="Q188" s="647"/>
      <c r="R188" s="648"/>
      <c r="S188" s="647"/>
      <c r="T188" s="647"/>
      <c r="U188" s="652" t="s">
        <v>504</v>
      </c>
      <c r="V188" s="637" t="s">
        <v>124</v>
      </c>
      <c r="W188" s="643" t="s">
        <v>495</v>
      </c>
      <c r="X188" s="615">
        <v>0</v>
      </c>
      <c r="Y188" s="615">
        <v>0</v>
      </c>
      <c r="Z188" s="615">
        <v>0</v>
      </c>
      <c r="AA188" s="615">
        <v>0</v>
      </c>
      <c r="AB188" s="615">
        <v>0</v>
      </c>
      <c r="AC188" s="615">
        <v>0</v>
      </c>
      <c r="AD188" s="615">
        <v>0</v>
      </c>
      <c r="AE188" s="615">
        <v>0</v>
      </c>
      <c r="AF188" s="615">
        <v>0</v>
      </c>
      <c r="AG188" s="615">
        <v>0</v>
      </c>
      <c r="AH188" s="615">
        <v>0</v>
      </c>
      <c r="AI188" s="615">
        <v>0</v>
      </c>
      <c r="AJ188" s="615">
        <v>0</v>
      </c>
      <c r="AK188" s="615">
        <v>0</v>
      </c>
      <c r="AL188" s="615">
        <v>0</v>
      </c>
      <c r="AM188" s="615">
        <v>0</v>
      </c>
      <c r="AN188" s="615">
        <v>0</v>
      </c>
      <c r="AO188" s="615">
        <v>0</v>
      </c>
      <c r="AP188" s="615">
        <v>0</v>
      </c>
      <c r="AQ188" s="615">
        <v>0</v>
      </c>
      <c r="AR188" s="615">
        <v>0</v>
      </c>
      <c r="AS188" s="615">
        <v>0</v>
      </c>
      <c r="AT188" s="615">
        <v>0</v>
      </c>
      <c r="AU188" s="615">
        <v>0</v>
      </c>
      <c r="AV188" s="615">
        <v>0</v>
      </c>
      <c r="AW188" s="615">
        <v>0</v>
      </c>
      <c r="AX188" s="615">
        <v>0</v>
      </c>
      <c r="AY188" s="615">
        <v>0</v>
      </c>
      <c r="AZ188" s="615">
        <v>0</v>
      </c>
      <c r="BA188" s="615">
        <v>0</v>
      </c>
      <c r="BB188" s="615">
        <v>0</v>
      </c>
      <c r="BC188" s="615">
        <v>0</v>
      </c>
      <c r="BD188" s="615">
        <v>0</v>
      </c>
      <c r="BE188" s="615">
        <v>0</v>
      </c>
      <c r="BF188" s="615">
        <v>0</v>
      </c>
      <c r="BG188" s="615">
        <v>0</v>
      </c>
      <c r="BH188" s="615">
        <v>0</v>
      </c>
      <c r="BI188" s="615">
        <v>0</v>
      </c>
      <c r="BJ188" s="615">
        <v>0</v>
      </c>
      <c r="BK188" s="615">
        <v>0</v>
      </c>
      <c r="BL188" s="615">
        <v>0</v>
      </c>
      <c r="BM188" s="615">
        <v>0</v>
      </c>
      <c r="BN188" s="615">
        <v>0</v>
      </c>
      <c r="BO188" s="615">
        <v>0</v>
      </c>
      <c r="BP188" s="615">
        <v>0</v>
      </c>
      <c r="BQ188" s="615">
        <v>0</v>
      </c>
      <c r="BR188" s="615">
        <v>0</v>
      </c>
      <c r="BS188" s="615">
        <v>0</v>
      </c>
      <c r="BT188" s="615">
        <v>0</v>
      </c>
      <c r="BU188" s="615">
        <v>0</v>
      </c>
      <c r="BV188" s="615">
        <v>0</v>
      </c>
      <c r="BW188" s="615">
        <v>0</v>
      </c>
      <c r="BX188" s="615">
        <v>0</v>
      </c>
      <c r="BY188" s="615">
        <v>0</v>
      </c>
      <c r="BZ188" s="615">
        <v>0</v>
      </c>
      <c r="CA188" s="615">
        <v>0</v>
      </c>
      <c r="CB188" s="615">
        <v>0</v>
      </c>
      <c r="CC188" s="615">
        <v>0</v>
      </c>
      <c r="CD188" s="615">
        <v>0</v>
      </c>
      <c r="CE188" s="615">
        <v>0</v>
      </c>
      <c r="CF188" s="615">
        <v>0</v>
      </c>
      <c r="CG188" s="615">
        <v>0</v>
      </c>
      <c r="CH188" s="615">
        <v>0</v>
      </c>
      <c r="CI188" s="615">
        <v>0</v>
      </c>
      <c r="CJ188" s="615">
        <v>0</v>
      </c>
      <c r="CK188" s="615">
        <v>0</v>
      </c>
      <c r="CL188" s="615">
        <v>0</v>
      </c>
      <c r="CM188" s="615">
        <v>0</v>
      </c>
      <c r="CN188" s="615">
        <v>0</v>
      </c>
      <c r="CO188" s="615">
        <v>0</v>
      </c>
      <c r="CP188" s="615">
        <v>0</v>
      </c>
      <c r="CQ188" s="615">
        <v>0</v>
      </c>
      <c r="CR188" s="615">
        <v>0</v>
      </c>
      <c r="CS188" s="615">
        <v>0</v>
      </c>
      <c r="CT188" s="615">
        <v>0</v>
      </c>
      <c r="CU188" s="615">
        <v>0</v>
      </c>
      <c r="CV188" s="615">
        <v>0</v>
      </c>
      <c r="CW188" s="615">
        <v>0</v>
      </c>
      <c r="CX188" s="615">
        <v>0</v>
      </c>
      <c r="CY188" s="615">
        <v>0</v>
      </c>
      <c r="CZ188" s="619">
        <v>0</v>
      </c>
      <c r="DA188" s="620">
        <v>0</v>
      </c>
      <c r="DB188" s="620">
        <v>0</v>
      </c>
      <c r="DC188" s="620">
        <v>0</v>
      </c>
      <c r="DD188" s="620">
        <v>0</v>
      </c>
      <c r="DE188" s="620">
        <v>0</v>
      </c>
      <c r="DF188" s="620">
        <v>0</v>
      </c>
      <c r="DG188" s="620">
        <v>0</v>
      </c>
      <c r="DH188" s="620">
        <v>0</v>
      </c>
      <c r="DI188" s="620">
        <v>0</v>
      </c>
      <c r="DJ188" s="620">
        <v>0</v>
      </c>
      <c r="DK188" s="620">
        <v>0</v>
      </c>
      <c r="DL188" s="620">
        <v>0</v>
      </c>
      <c r="DM188" s="620">
        <v>0</v>
      </c>
      <c r="DN188" s="620">
        <v>0</v>
      </c>
      <c r="DO188" s="620">
        <v>0</v>
      </c>
      <c r="DP188" s="620">
        <v>0</v>
      </c>
      <c r="DQ188" s="620">
        <v>0</v>
      </c>
      <c r="DR188" s="620">
        <v>0</v>
      </c>
      <c r="DS188" s="620">
        <v>0</v>
      </c>
      <c r="DT188" s="620">
        <v>0</v>
      </c>
      <c r="DU188" s="620">
        <v>0</v>
      </c>
      <c r="DV188" s="620">
        <v>0</v>
      </c>
      <c r="DW188" s="621">
        <v>0</v>
      </c>
    </row>
    <row r="189" spans="2:127" ht="15.75" thickBot="1" x14ac:dyDescent="0.25">
      <c r="B189" s="653"/>
      <c r="C189" s="654"/>
      <c r="D189" s="655"/>
      <c r="E189" s="655"/>
      <c r="F189" s="655"/>
      <c r="G189" s="655"/>
      <c r="H189" s="655"/>
      <c r="I189" s="656"/>
      <c r="J189" s="656"/>
      <c r="K189" s="656"/>
      <c r="L189" s="656"/>
      <c r="M189" s="656"/>
      <c r="N189" s="656"/>
      <c r="O189" s="656"/>
      <c r="P189" s="656"/>
      <c r="Q189" s="656"/>
      <c r="R189" s="657"/>
      <c r="S189" s="656"/>
      <c r="T189" s="656"/>
      <c r="U189" s="658" t="s">
        <v>127</v>
      </c>
      <c r="V189" s="659" t="s">
        <v>505</v>
      </c>
      <c r="W189" s="660" t="s">
        <v>495</v>
      </c>
      <c r="X189" s="661">
        <f>SUM(X178:X188)</f>
        <v>11976.478752000001</v>
      </c>
      <c r="Y189" s="661">
        <f t="shared" ref="Y189:CJ189" si="45">SUM(Y178:Y188)</f>
        <v>13687.404288</v>
      </c>
      <c r="Z189" s="661">
        <f t="shared" si="45"/>
        <v>17109.255359999999</v>
      </c>
      <c r="AA189" s="661">
        <f t="shared" si="45"/>
        <v>68437.021439999997</v>
      </c>
      <c r="AB189" s="661">
        <f t="shared" si="45"/>
        <v>59882.393759999992</v>
      </c>
      <c r="AC189" s="661">
        <f t="shared" si="45"/>
        <v>746.83280941449607</v>
      </c>
      <c r="AD189" s="661">
        <f t="shared" si="45"/>
        <v>744.51686332720635</v>
      </c>
      <c r="AE189" s="661">
        <f t="shared" si="45"/>
        <v>743.07341227465326</v>
      </c>
      <c r="AF189" s="661">
        <f t="shared" si="45"/>
        <v>742.58158175158019</v>
      </c>
      <c r="AG189" s="661">
        <f t="shared" si="45"/>
        <v>740.72783385651417</v>
      </c>
      <c r="AH189" s="661">
        <f t="shared" si="45"/>
        <v>739.30817039254191</v>
      </c>
      <c r="AI189" s="661">
        <f t="shared" si="45"/>
        <v>737.88850692856977</v>
      </c>
      <c r="AJ189" s="661">
        <f t="shared" si="45"/>
        <v>736.46884346459751</v>
      </c>
      <c r="AK189" s="661">
        <f t="shared" si="45"/>
        <v>735.04918000062526</v>
      </c>
      <c r="AL189" s="661">
        <f t="shared" si="45"/>
        <v>733.62951653665311</v>
      </c>
      <c r="AM189" s="661">
        <f t="shared" si="45"/>
        <v>732.20985307268086</v>
      </c>
      <c r="AN189" s="661">
        <f t="shared" si="45"/>
        <v>730.79018960870872</v>
      </c>
      <c r="AO189" s="661">
        <f t="shared" si="45"/>
        <v>729.37052614473646</v>
      </c>
      <c r="AP189" s="661">
        <f t="shared" si="45"/>
        <v>727.95086268076432</v>
      </c>
      <c r="AQ189" s="661">
        <f t="shared" si="45"/>
        <v>726.53119921679206</v>
      </c>
      <c r="AR189" s="661">
        <f t="shared" si="45"/>
        <v>1733.287087873043</v>
      </c>
      <c r="AS189" s="661">
        <f t="shared" si="45"/>
        <v>1875.8925032833886</v>
      </c>
      <c r="AT189" s="661">
        <f t="shared" si="45"/>
        <v>2162.5229975680513</v>
      </c>
      <c r="AU189" s="661">
        <f t="shared" si="45"/>
        <v>6481.8557003336064</v>
      </c>
      <c r="AV189" s="661">
        <f t="shared" si="45"/>
        <v>5760.310642498046</v>
      </c>
      <c r="AW189" s="661">
        <f t="shared" si="45"/>
        <v>719.43288189693101</v>
      </c>
      <c r="AX189" s="661">
        <f t="shared" si="45"/>
        <v>719.43288189693101</v>
      </c>
      <c r="AY189" s="661">
        <f t="shared" si="45"/>
        <v>719.43288189693101</v>
      </c>
      <c r="AZ189" s="661">
        <f t="shared" si="45"/>
        <v>719.43288189693101</v>
      </c>
      <c r="BA189" s="661">
        <f t="shared" si="45"/>
        <v>719.43288189693101</v>
      </c>
      <c r="BB189" s="661">
        <f t="shared" si="45"/>
        <v>719.43288189693101</v>
      </c>
      <c r="BC189" s="661">
        <f t="shared" si="45"/>
        <v>719.43288189693101</v>
      </c>
      <c r="BD189" s="661">
        <f t="shared" si="45"/>
        <v>719.43288189693101</v>
      </c>
      <c r="BE189" s="661">
        <f t="shared" si="45"/>
        <v>719.43288189693101</v>
      </c>
      <c r="BF189" s="661">
        <f t="shared" si="45"/>
        <v>719.43288189693101</v>
      </c>
      <c r="BG189" s="661">
        <f t="shared" si="45"/>
        <v>719.43288189693101</v>
      </c>
      <c r="BH189" s="661">
        <f t="shared" si="45"/>
        <v>719.43288189693101</v>
      </c>
      <c r="BI189" s="661">
        <f t="shared" si="45"/>
        <v>719.43288189693101</v>
      </c>
      <c r="BJ189" s="661">
        <f t="shared" si="45"/>
        <v>719.43288189693101</v>
      </c>
      <c r="BK189" s="661">
        <f t="shared" si="45"/>
        <v>719.43288189693101</v>
      </c>
      <c r="BL189" s="661">
        <f t="shared" si="45"/>
        <v>1727.6084340171542</v>
      </c>
      <c r="BM189" s="661">
        <f t="shared" si="45"/>
        <v>1871.6335128914718</v>
      </c>
      <c r="BN189" s="661">
        <f t="shared" si="45"/>
        <v>2159.6836706401068</v>
      </c>
      <c r="BO189" s="661">
        <f t="shared" si="45"/>
        <v>6480.4360368696343</v>
      </c>
      <c r="BP189" s="661">
        <f t="shared" si="45"/>
        <v>5760.310642498046</v>
      </c>
      <c r="BQ189" s="661">
        <f t="shared" si="45"/>
        <v>719.43288189693101</v>
      </c>
      <c r="BR189" s="661">
        <f t="shared" si="45"/>
        <v>719.43288189693101</v>
      </c>
      <c r="BS189" s="661">
        <f t="shared" si="45"/>
        <v>719.43288189693101</v>
      </c>
      <c r="BT189" s="661">
        <f t="shared" si="45"/>
        <v>719.43288189693101</v>
      </c>
      <c r="BU189" s="661">
        <f t="shared" si="45"/>
        <v>719.43288189693101</v>
      </c>
      <c r="BV189" s="661">
        <f t="shared" si="45"/>
        <v>719.43288189693101</v>
      </c>
      <c r="BW189" s="661">
        <f t="shared" si="45"/>
        <v>719.43288189693101</v>
      </c>
      <c r="BX189" s="661">
        <f t="shared" si="45"/>
        <v>719.43288189693101</v>
      </c>
      <c r="BY189" s="661">
        <f t="shared" si="45"/>
        <v>719.43288189693101</v>
      </c>
      <c r="BZ189" s="661">
        <f t="shared" si="45"/>
        <v>719.43288189693101</v>
      </c>
      <c r="CA189" s="661">
        <f t="shared" si="45"/>
        <v>719.43288189693101</v>
      </c>
      <c r="CB189" s="661">
        <f t="shared" si="45"/>
        <v>719.43288189693101</v>
      </c>
      <c r="CC189" s="661">
        <f t="shared" si="45"/>
        <v>719.43288189693101</v>
      </c>
      <c r="CD189" s="661">
        <f t="shared" si="45"/>
        <v>719.43288189693101</v>
      </c>
      <c r="CE189" s="661">
        <f t="shared" si="45"/>
        <v>719.43288189693101</v>
      </c>
      <c r="CF189" s="661">
        <f t="shared" si="45"/>
        <v>2714.4112268734621</v>
      </c>
      <c r="CG189" s="661">
        <f t="shared" si="45"/>
        <v>2999.4081332986807</v>
      </c>
      <c r="CH189" s="661">
        <f t="shared" si="45"/>
        <v>3569.4019461491175</v>
      </c>
      <c r="CI189" s="661">
        <f t="shared" si="45"/>
        <v>12119.309138905677</v>
      </c>
      <c r="CJ189" s="661">
        <f t="shared" si="45"/>
        <v>10694.324606779584</v>
      </c>
      <c r="CK189" s="661">
        <f t="shared" ref="CK189:DW189" si="46">SUM(CK178:CK188)</f>
        <v>719.43288189693101</v>
      </c>
      <c r="CL189" s="661">
        <f t="shared" si="46"/>
        <v>719.43288189693101</v>
      </c>
      <c r="CM189" s="661">
        <f t="shared" si="46"/>
        <v>719.43288189693101</v>
      </c>
      <c r="CN189" s="661">
        <f t="shared" si="46"/>
        <v>719.43288189693101</v>
      </c>
      <c r="CO189" s="661">
        <f t="shared" si="46"/>
        <v>719.43288189693101</v>
      </c>
      <c r="CP189" s="661">
        <f t="shared" si="46"/>
        <v>719.43288189693101</v>
      </c>
      <c r="CQ189" s="661">
        <f t="shared" si="46"/>
        <v>719.43288189693101</v>
      </c>
      <c r="CR189" s="661">
        <f t="shared" si="46"/>
        <v>719.43288189693101</v>
      </c>
      <c r="CS189" s="661">
        <f t="shared" si="46"/>
        <v>719.43288189693101</v>
      </c>
      <c r="CT189" s="661">
        <f t="shared" si="46"/>
        <v>719.43288189693101</v>
      </c>
      <c r="CU189" s="661">
        <f t="shared" si="46"/>
        <v>719.43288189693101</v>
      </c>
      <c r="CV189" s="661">
        <f t="shared" si="46"/>
        <v>719.43288189693101</v>
      </c>
      <c r="CW189" s="661">
        <f t="shared" si="46"/>
        <v>719.43288189693101</v>
      </c>
      <c r="CX189" s="661">
        <f t="shared" si="46"/>
        <v>719.43288189693101</v>
      </c>
      <c r="CY189" s="662">
        <f t="shared" si="46"/>
        <v>719.43288189693101</v>
      </c>
      <c r="CZ189" s="663">
        <f t="shared" si="46"/>
        <v>0</v>
      </c>
      <c r="DA189" s="664">
        <f t="shared" si="46"/>
        <v>0</v>
      </c>
      <c r="DB189" s="664">
        <f t="shared" si="46"/>
        <v>0</v>
      </c>
      <c r="DC189" s="664">
        <f t="shared" si="46"/>
        <v>0</v>
      </c>
      <c r="DD189" s="664">
        <f t="shared" si="46"/>
        <v>0</v>
      </c>
      <c r="DE189" s="664">
        <f t="shared" si="46"/>
        <v>0</v>
      </c>
      <c r="DF189" s="664">
        <f t="shared" si="46"/>
        <v>0</v>
      </c>
      <c r="DG189" s="664">
        <f t="shared" si="46"/>
        <v>0</v>
      </c>
      <c r="DH189" s="664">
        <f t="shared" si="46"/>
        <v>0</v>
      </c>
      <c r="DI189" s="664">
        <f t="shared" si="46"/>
        <v>0</v>
      </c>
      <c r="DJ189" s="664">
        <f t="shared" si="46"/>
        <v>0</v>
      </c>
      <c r="DK189" s="664">
        <f t="shared" si="46"/>
        <v>0</v>
      </c>
      <c r="DL189" s="664">
        <f t="shared" si="46"/>
        <v>0</v>
      </c>
      <c r="DM189" s="664">
        <f t="shared" si="46"/>
        <v>0</v>
      </c>
      <c r="DN189" s="664">
        <f t="shared" si="46"/>
        <v>0</v>
      </c>
      <c r="DO189" s="664">
        <f t="shared" si="46"/>
        <v>0</v>
      </c>
      <c r="DP189" s="664">
        <f t="shared" si="46"/>
        <v>0</v>
      </c>
      <c r="DQ189" s="664">
        <f t="shared" si="46"/>
        <v>0</v>
      </c>
      <c r="DR189" s="664">
        <f t="shared" si="46"/>
        <v>0</v>
      </c>
      <c r="DS189" s="664">
        <f t="shared" si="46"/>
        <v>0</v>
      </c>
      <c r="DT189" s="664">
        <f t="shared" si="46"/>
        <v>0</v>
      </c>
      <c r="DU189" s="664">
        <f t="shared" si="46"/>
        <v>0</v>
      </c>
      <c r="DV189" s="664">
        <f t="shared" si="46"/>
        <v>0</v>
      </c>
      <c r="DW189" s="665">
        <f t="shared" si="46"/>
        <v>0</v>
      </c>
    </row>
    <row r="190" spans="2:127" ht="25.5" x14ac:dyDescent="0.2">
      <c r="B190" s="601" t="s">
        <v>490</v>
      </c>
      <c r="C190" s="602" t="s">
        <v>798</v>
      </c>
      <c r="D190" s="603" t="s">
        <v>799</v>
      </c>
      <c r="E190" s="604" t="s">
        <v>547</v>
      </c>
      <c r="F190" s="605" t="s">
        <v>775</v>
      </c>
      <c r="G190" s="606" t="s">
        <v>66</v>
      </c>
      <c r="H190" s="607" t="s">
        <v>492</v>
      </c>
      <c r="I190" s="608">
        <f>MAX(X190:AV190)</f>
        <v>18</v>
      </c>
      <c r="J190" s="608">
        <f>SUMPRODUCT($X$2:$CY$2,$X190:$CY190)*365</f>
        <v>109124.39726216551</v>
      </c>
      <c r="K190" s="608">
        <f>SUMPRODUCT($X$2:$CY$2,$X191:$CY191)+SUMPRODUCT($X$2:$CY$2,$X192:$CY192)+SUMPRODUCT($X$2:$CY$2,$X193:$CY193)</f>
        <v>84071.965889492538</v>
      </c>
      <c r="L190" s="608">
        <f>SUMPRODUCT($X$2:$CY$2,$X194:$CY194) +SUMPRODUCT($X$2:$CY$2,$X195:$CY195)</f>
        <v>21783.355709182681</v>
      </c>
      <c r="M190" s="608">
        <f>SUMPRODUCT($X$2:$CY$2,$X196:$CY196)</f>
        <v>0</v>
      </c>
      <c r="N190" s="608">
        <f>SUMPRODUCT($X$2:$CY$2,$X199:$CY199) +SUMPRODUCT($X$2:$CY$2,$X200:$CY200)</f>
        <v>977.51282539820772</v>
      </c>
      <c r="O190" s="608">
        <f>SUMPRODUCT($X$2:$CY$2,$X197:$CY197) +SUMPRODUCT($X$2:$CY$2,$X198:$CY198) +SUMPRODUCT($X$2:$CY$2,$X201:$CY201)</f>
        <v>116.48784661404969</v>
      </c>
      <c r="P190" s="608">
        <f>SUM(K190:O190)</f>
        <v>106949.32227068748</v>
      </c>
      <c r="Q190" s="608">
        <f>(SUM(K190:M190)*100000)/(J190*1000)</f>
        <v>97.004266923338392</v>
      </c>
      <c r="R190" s="609">
        <f>(P190*100000)/(J190*1000)</f>
        <v>98.00679312230011</v>
      </c>
      <c r="S190" s="610">
        <v>3</v>
      </c>
      <c r="T190" s="611">
        <v>3</v>
      </c>
      <c r="U190" s="612" t="s">
        <v>493</v>
      </c>
      <c r="V190" s="613" t="s">
        <v>124</v>
      </c>
      <c r="W190" s="614" t="s">
        <v>75</v>
      </c>
      <c r="X190" s="615">
        <v>0</v>
      </c>
      <c r="Y190" s="615">
        <v>0</v>
      </c>
      <c r="Z190" s="615">
        <v>0</v>
      </c>
      <c r="AA190" s="615">
        <v>0</v>
      </c>
      <c r="AB190" s="615">
        <v>0</v>
      </c>
      <c r="AC190" s="615">
        <v>0</v>
      </c>
      <c r="AD190" s="615">
        <v>0</v>
      </c>
      <c r="AE190" s="615">
        <v>0</v>
      </c>
      <c r="AF190" s="615">
        <v>0</v>
      </c>
      <c r="AG190" s="615">
        <v>0</v>
      </c>
      <c r="AH190" s="615">
        <v>0</v>
      </c>
      <c r="AI190" s="615">
        <v>0</v>
      </c>
      <c r="AJ190" s="615">
        <v>0</v>
      </c>
      <c r="AK190" s="615">
        <v>0</v>
      </c>
      <c r="AL190" s="615">
        <v>0</v>
      </c>
      <c r="AM190" s="615">
        <v>18</v>
      </c>
      <c r="AN190" s="615">
        <v>18</v>
      </c>
      <c r="AO190" s="615">
        <v>18</v>
      </c>
      <c r="AP190" s="615">
        <v>18</v>
      </c>
      <c r="AQ190" s="615">
        <v>18</v>
      </c>
      <c r="AR190" s="615">
        <v>18</v>
      </c>
      <c r="AS190" s="615">
        <v>18</v>
      </c>
      <c r="AT190" s="615">
        <v>18</v>
      </c>
      <c r="AU190" s="615">
        <v>18</v>
      </c>
      <c r="AV190" s="615">
        <v>18</v>
      </c>
      <c r="AW190" s="615">
        <v>18</v>
      </c>
      <c r="AX190" s="615">
        <v>18</v>
      </c>
      <c r="AY190" s="615">
        <v>18</v>
      </c>
      <c r="AZ190" s="615">
        <v>18</v>
      </c>
      <c r="BA190" s="615">
        <v>18</v>
      </c>
      <c r="BB190" s="615">
        <v>18</v>
      </c>
      <c r="BC190" s="615">
        <v>18</v>
      </c>
      <c r="BD190" s="615">
        <v>18</v>
      </c>
      <c r="BE190" s="615">
        <v>18</v>
      </c>
      <c r="BF190" s="615">
        <v>18</v>
      </c>
      <c r="BG190" s="615">
        <v>18</v>
      </c>
      <c r="BH190" s="615">
        <v>18</v>
      </c>
      <c r="BI190" s="615">
        <v>18</v>
      </c>
      <c r="BJ190" s="615">
        <v>18</v>
      </c>
      <c r="BK190" s="615">
        <v>18</v>
      </c>
      <c r="BL190" s="615">
        <v>18</v>
      </c>
      <c r="BM190" s="615">
        <v>18</v>
      </c>
      <c r="BN190" s="615">
        <v>18</v>
      </c>
      <c r="BO190" s="615">
        <v>18</v>
      </c>
      <c r="BP190" s="615">
        <v>18</v>
      </c>
      <c r="BQ190" s="615">
        <v>18</v>
      </c>
      <c r="BR190" s="615">
        <v>18</v>
      </c>
      <c r="BS190" s="615">
        <v>18</v>
      </c>
      <c r="BT190" s="615">
        <v>18</v>
      </c>
      <c r="BU190" s="615">
        <v>18</v>
      </c>
      <c r="BV190" s="615">
        <v>18</v>
      </c>
      <c r="BW190" s="615">
        <v>18</v>
      </c>
      <c r="BX190" s="615">
        <v>18</v>
      </c>
      <c r="BY190" s="615">
        <v>18</v>
      </c>
      <c r="BZ190" s="615">
        <v>18</v>
      </c>
      <c r="CA190" s="615">
        <v>18</v>
      </c>
      <c r="CB190" s="615">
        <v>18</v>
      </c>
      <c r="CC190" s="615">
        <v>18</v>
      </c>
      <c r="CD190" s="615">
        <v>18</v>
      </c>
      <c r="CE190" s="629">
        <v>18</v>
      </c>
      <c r="CF190" s="629">
        <v>18</v>
      </c>
      <c r="CG190" s="629">
        <v>18</v>
      </c>
      <c r="CH190" s="629">
        <v>18</v>
      </c>
      <c r="CI190" s="629">
        <v>18</v>
      </c>
      <c r="CJ190" s="629">
        <v>18</v>
      </c>
      <c r="CK190" s="629">
        <v>18</v>
      </c>
      <c r="CL190" s="629">
        <v>18</v>
      </c>
      <c r="CM190" s="629">
        <v>18</v>
      </c>
      <c r="CN190" s="629">
        <v>18</v>
      </c>
      <c r="CO190" s="629">
        <v>18</v>
      </c>
      <c r="CP190" s="629">
        <v>18</v>
      </c>
      <c r="CQ190" s="629">
        <v>18</v>
      </c>
      <c r="CR190" s="629">
        <v>18</v>
      </c>
      <c r="CS190" s="629">
        <v>18</v>
      </c>
      <c r="CT190" s="629">
        <v>18</v>
      </c>
      <c r="CU190" s="629">
        <v>18</v>
      </c>
      <c r="CV190" s="629">
        <v>18</v>
      </c>
      <c r="CW190" s="629">
        <v>18</v>
      </c>
      <c r="CX190" s="629">
        <v>18</v>
      </c>
      <c r="CY190" s="630">
        <v>18</v>
      </c>
      <c r="CZ190" s="619">
        <v>0</v>
      </c>
      <c r="DA190" s="620">
        <v>0</v>
      </c>
      <c r="DB190" s="620">
        <v>0</v>
      </c>
      <c r="DC190" s="620">
        <v>0</v>
      </c>
      <c r="DD190" s="620">
        <v>0</v>
      </c>
      <c r="DE190" s="620">
        <v>0</v>
      </c>
      <c r="DF190" s="620">
        <v>0</v>
      </c>
      <c r="DG190" s="620">
        <v>0</v>
      </c>
      <c r="DH190" s="620">
        <v>0</v>
      </c>
      <c r="DI190" s="620">
        <v>0</v>
      </c>
      <c r="DJ190" s="620">
        <v>0</v>
      </c>
      <c r="DK190" s="620">
        <v>0</v>
      </c>
      <c r="DL190" s="620">
        <v>0</v>
      </c>
      <c r="DM190" s="620">
        <v>0</v>
      </c>
      <c r="DN190" s="620">
        <v>0</v>
      </c>
      <c r="DO190" s="620">
        <v>0</v>
      </c>
      <c r="DP190" s="620">
        <v>0</v>
      </c>
      <c r="DQ190" s="620">
        <v>0</v>
      </c>
      <c r="DR190" s="620">
        <v>0</v>
      </c>
      <c r="DS190" s="620">
        <v>0</v>
      </c>
      <c r="DT190" s="620">
        <v>0</v>
      </c>
      <c r="DU190" s="620">
        <v>0</v>
      </c>
      <c r="DV190" s="620">
        <v>0</v>
      </c>
      <c r="DW190" s="621">
        <v>0</v>
      </c>
    </row>
    <row r="191" spans="2:127" x14ac:dyDescent="0.2">
      <c r="B191" s="622"/>
      <c r="C191" s="623"/>
      <c r="D191" s="624"/>
      <c r="E191" s="625"/>
      <c r="F191" s="625"/>
      <c r="G191" s="624"/>
      <c r="H191" s="625"/>
      <c r="I191" s="626"/>
      <c r="J191" s="626"/>
      <c r="K191" s="626"/>
      <c r="L191" s="626"/>
      <c r="M191" s="626"/>
      <c r="N191" s="626"/>
      <c r="O191" s="626"/>
      <c r="P191" s="626"/>
      <c r="Q191" s="626"/>
      <c r="R191" s="627"/>
      <c r="S191" s="626"/>
      <c r="T191" s="626"/>
      <c r="U191" s="628" t="s">
        <v>494</v>
      </c>
      <c r="V191" s="613" t="s">
        <v>124</v>
      </c>
      <c r="W191" s="614" t="s">
        <v>495</v>
      </c>
      <c r="X191" s="615">
        <v>850.91</v>
      </c>
      <c r="Y191" s="615">
        <v>1701.82</v>
      </c>
      <c r="Z191" s="615">
        <v>1701.82</v>
      </c>
      <c r="AA191" s="615">
        <v>2552.73</v>
      </c>
      <c r="AB191" s="615">
        <v>2552.73</v>
      </c>
      <c r="AC191" s="615">
        <v>4254.55</v>
      </c>
      <c r="AD191" s="615">
        <v>5105.46</v>
      </c>
      <c r="AE191" s="615">
        <v>8509.1</v>
      </c>
      <c r="AF191" s="615">
        <v>8509.1</v>
      </c>
      <c r="AG191" s="615">
        <v>8509.1</v>
      </c>
      <c r="AH191" s="615">
        <v>8509.1</v>
      </c>
      <c r="AI191" s="615">
        <v>8509.1</v>
      </c>
      <c r="AJ191" s="615">
        <v>8509.1</v>
      </c>
      <c r="AK191" s="615">
        <v>8509.1</v>
      </c>
      <c r="AL191" s="615">
        <v>6807.28</v>
      </c>
      <c r="AM191" s="615">
        <v>0</v>
      </c>
      <c r="AN191" s="615">
        <v>0</v>
      </c>
      <c r="AO191" s="615">
        <v>0</v>
      </c>
      <c r="AP191" s="615">
        <v>0</v>
      </c>
      <c r="AQ191" s="615">
        <v>0</v>
      </c>
      <c r="AR191" s="615">
        <v>247.6</v>
      </c>
      <c r="AS191" s="615">
        <v>495.2</v>
      </c>
      <c r="AT191" s="615">
        <v>495.2</v>
      </c>
      <c r="AU191" s="615">
        <v>742.8</v>
      </c>
      <c r="AV191" s="615">
        <v>742.8</v>
      </c>
      <c r="AW191" s="615">
        <v>1238</v>
      </c>
      <c r="AX191" s="615">
        <v>1485.6</v>
      </c>
      <c r="AY191" s="615">
        <v>2476</v>
      </c>
      <c r="AZ191" s="615">
        <v>2476</v>
      </c>
      <c r="BA191" s="615">
        <v>2476</v>
      </c>
      <c r="BB191" s="615">
        <v>2476</v>
      </c>
      <c r="BC191" s="615">
        <v>2476</v>
      </c>
      <c r="BD191" s="615">
        <v>2476</v>
      </c>
      <c r="BE191" s="615">
        <v>2476</v>
      </c>
      <c r="BF191" s="615">
        <v>1980.8</v>
      </c>
      <c r="BG191" s="615">
        <v>0</v>
      </c>
      <c r="BH191" s="615">
        <v>0</v>
      </c>
      <c r="BI191" s="615">
        <v>0</v>
      </c>
      <c r="BJ191" s="615">
        <v>0</v>
      </c>
      <c r="BK191" s="615">
        <v>0</v>
      </c>
      <c r="BL191" s="615">
        <v>247.6</v>
      </c>
      <c r="BM191" s="615">
        <v>495.2</v>
      </c>
      <c r="BN191" s="615">
        <v>495.2</v>
      </c>
      <c r="BO191" s="615">
        <v>742.8</v>
      </c>
      <c r="BP191" s="615">
        <v>742.8</v>
      </c>
      <c r="BQ191" s="615">
        <v>1238</v>
      </c>
      <c r="BR191" s="615">
        <v>1485.6</v>
      </c>
      <c r="BS191" s="615">
        <v>2476</v>
      </c>
      <c r="BT191" s="615">
        <v>2476</v>
      </c>
      <c r="BU191" s="615">
        <v>2476</v>
      </c>
      <c r="BV191" s="615">
        <v>2476</v>
      </c>
      <c r="BW191" s="615">
        <v>2476</v>
      </c>
      <c r="BX191" s="615">
        <v>2476</v>
      </c>
      <c r="BY191" s="615">
        <v>2476</v>
      </c>
      <c r="BZ191" s="615">
        <v>1980.8</v>
      </c>
      <c r="CA191" s="615">
        <v>0</v>
      </c>
      <c r="CB191" s="615">
        <v>0</v>
      </c>
      <c r="CC191" s="615">
        <v>0</v>
      </c>
      <c r="CD191" s="615">
        <v>0</v>
      </c>
      <c r="CE191" s="629">
        <v>0</v>
      </c>
      <c r="CF191" s="629">
        <v>603.91</v>
      </c>
      <c r="CG191" s="629">
        <v>1207.82</v>
      </c>
      <c r="CH191" s="629">
        <v>1207.82</v>
      </c>
      <c r="CI191" s="629">
        <v>1811.73</v>
      </c>
      <c r="CJ191" s="629">
        <v>1811.73</v>
      </c>
      <c r="CK191" s="629">
        <v>3019.55</v>
      </c>
      <c r="CL191" s="629">
        <v>3623.46</v>
      </c>
      <c r="CM191" s="629">
        <v>6039.1</v>
      </c>
      <c r="CN191" s="629">
        <v>6039.1</v>
      </c>
      <c r="CO191" s="629">
        <v>6039.1</v>
      </c>
      <c r="CP191" s="629">
        <v>6039.1</v>
      </c>
      <c r="CQ191" s="629">
        <v>6039.1</v>
      </c>
      <c r="CR191" s="629">
        <v>6039.1</v>
      </c>
      <c r="CS191" s="629">
        <v>6039.1</v>
      </c>
      <c r="CT191" s="629">
        <v>4831.28</v>
      </c>
      <c r="CU191" s="629">
        <v>0</v>
      </c>
      <c r="CV191" s="629">
        <v>0</v>
      </c>
      <c r="CW191" s="629">
        <v>0</v>
      </c>
      <c r="CX191" s="629">
        <v>0</v>
      </c>
      <c r="CY191" s="630">
        <v>0</v>
      </c>
      <c r="CZ191" s="619">
        <v>0</v>
      </c>
      <c r="DA191" s="620">
        <v>0</v>
      </c>
      <c r="DB191" s="620">
        <v>0</v>
      </c>
      <c r="DC191" s="620">
        <v>0</v>
      </c>
      <c r="DD191" s="620">
        <v>0</v>
      </c>
      <c r="DE191" s="620">
        <v>0</v>
      </c>
      <c r="DF191" s="620">
        <v>0</v>
      </c>
      <c r="DG191" s="620">
        <v>0</v>
      </c>
      <c r="DH191" s="620">
        <v>0</v>
      </c>
      <c r="DI191" s="620">
        <v>0</v>
      </c>
      <c r="DJ191" s="620">
        <v>0</v>
      </c>
      <c r="DK191" s="620">
        <v>0</v>
      </c>
      <c r="DL191" s="620">
        <v>0</v>
      </c>
      <c r="DM191" s="620">
        <v>0</v>
      </c>
      <c r="DN191" s="620">
        <v>0</v>
      </c>
      <c r="DO191" s="620">
        <v>0</v>
      </c>
      <c r="DP191" s="620">
        <v>0</v>
      </c>
      <c r="DQ191" s="620">
        <v>0</v>
      </c>
      <c r="DR191" s="620">
        <v>0</v>
      </c>
      <c r="DS191" s="620">
        <v>0</v>
      </c>
      <c r="DT191" s="620">
        <v>0</v>
      </c>
      <c r="DU191" s="620">
        <v>0</v>
      </c>
      <c r="DV191" s="620">
        <v>0</v>
      </c>
      <c r="DW191" s="621">
        <v>0</v>
      </c>
    </row>
    <row r="192" spans="2:127" x14ac:dyDescent="0.2">
      <c r="B192" s="631"/>
      <c r="C192" s="632"/>
      <c r="D192" s="633"/>
      <c r="E192" s="633"/>
      <c r="F192" s="633"/>
      <c r="G192" s="633"/>
      <c r="H192" s="633"/>
      <c r="I192" s="634"/>
      <c r="J192" s="634"/>
      <c r="K192" s="634"/>
      <c r="L192" s="634"/>
      <c r="M192" s="634"/>
      <c r="N192" s="634"/>
      <c r="O192" s="634"/>
      <c r="P192" s="634"/>
      <c r="Q192" s="634"/>
      <c r="R192" s="635"/>
      <c r="S192" s="634"/>
      <c r="T192" s="634"/>
      <c r="U192" s="628" t="s">
        <v>496</v>
      </c>
      <c r="V192" s="613" t="s">
        <v>124</v>
      </c>
      <c r="W192" s="614" t="s">
        <v>495</v>
      </c>
      <c r="X192" s="615">
        <v>0</v>
      </c>
      <c r="Y192" s="615">
        <v>0</v>
      </c>
      <c r="Z192" s="615">
        <v>0</v>
      </c>
      <c r="AA192" s="615">
        <v>0</v>
      </c>
      <c r="AB192" s="615">
        <v>0</v>
      </c>
      <c r="AC192" s="615">
        <v>0</v>
      </c>
      <c r="AD192" s="615">
        <v>0</v>
      </c>
      <c r="AE192" s="615">
        <v>0</v>
      </c>
      <c r="AF192" s="615">
        <v>0</v>
      </c>
      <c r="AG192" s="615">
        <v>0</v>
      </c>
      <c r="AH192" s="615">
        <v>0</v>
      </c>
      <c r="AI192" s="615">
        <v>0</v>
      </c>
      <c r="AJ192" s="615">
        <v>0</v>
      </c>
      <c r="AK192" s="615">
        <v>0</v>
      </c>
      <c r="AL192" s="615">
        <v>0</v>
      </c>
      <c r="AM192" s="615">
        <v>0</v>
      </c>
      <c r="AN192" s="615">
        <v>0</v>
      </c>
      <c r="AO192" s="615">
        <v>0</v>
      </c>
      <c r="AP192" s="615">
        <v>0</v>
      </c>
      <c r="AQ192" s="615">
        <v>0</v>
      </c>
      <c r="AR192" s="615">
        <v>0</v>
      </c>
      <c r="AS192" s="615">
        <v>0</v>
      </c>
      <c r="AT192" s="615">
        <v>0</v>
      </c>
      <c r="AU192" s="615">
        <v>0</v>
      </c>
      <c r="AV192" s="615">
        <v>0</v>
      </c>
      <c r="AW192" s="615">
        <v>0</v>
      </c>
      <c r="AX192" s="615">
        <v>0</v>
      </c>
      <c r="AY192" s="615">
        <v>0</v>
      </c>
      <c r="AZ192" s="615">
        <v>0</v>
      </c>
      <c r="BA192" s="615">
        <v>0</v>
      </c>
      <c r="BB192" s="615">
        <v>0</v>
      </c>
      <c r="BC192" s="615">
        <v>0</v>
      </c>
      <c r="BD192" s="615">
        <v>0</v>
      </c>
      <c r="BE192" s="615">
        <v>0</v>
      </c>
      <c r="BF192" s="615">
        <v>0</v>
      </c>
      <c r="BG192" s="615">
        <v>0</v>
      </c>
      <c r="BH192" s="615">
        <v>0</v>
      </c>
      <c r="BI192" s="615">
        <v>0</v>
      </c>
      <c r="BJ192" s="615">
        <v>0</v>
      </c>
      <c r="BK192" s="615">
        <v>0</v>
      </c>
      <c r="BL192" s="615">
        <v>0</v>
      </c>
      <c r="BM192" s="615">
        <v>0</v>
      </c>
      <c r="BN192" s="615">
        <v>0</v>
      </c>
      <c r="BO192" s="615">
        <v>0</v>
      </c>
      <c r="BP192" s="615">
        <v>0</v>
      </c>
      <c r="BQ192" s="615">
        <v>0</v>
      </c>
      <c r="BR192" s="615">
        <v>0</v>
      </c>
      <c r="BS192" s="615">
        <v>0</v>
      </c>
      <c r="BT192" s="615">
        <v>0</v>
      </c>
      <c r="BU192" s="615">
        <v>0</v>
      </c>
      <c r="BV192" s="615">
        <v>0</v>
      </c>
      <c r="BW192" s="615">
        <v>0</v>
      </c>
      <c r="BX192" s="615">
        <v>0</v>
      </c>
      <c r="BY192" s="615">
        <v>0</v>
      </c>
      <c r="BZ192" s="615">
        <v>0</v>
      </c>
      <c r="CA192" s="615">
        <v>0</v>
      </c>
      <c r="CB192" s="615">
        <v>0</v>
      </c>
      <c r="CC192" s="615">
        <v>0</v>
      </c>
      <c r="CD192" s="615">
        <v>0</v>
      </c>
      <c r="CE192" s="629">
        <v>0</v>
      </c>
      <c r="CF192" s="629">
        <v>0</v>
      </c>
      <c r="CG192" s="629">
        <v>0</v>
      </c>
      <c r="CH192" s="629">
        <v>0</v>
      </c>
      <c r="CI192" s="629">
        <v>0</v>
      </c>
      <c r="CJ192" s="629">
        <v>0</v>
      </c>
      <c r="CK192" s="629">
        <v>0</v>
      </c>
      <c r="CL192" s="629">
        <v>0</v>
      </c>
      <c r="CM192" s="629">
        <v>0</v>
      </c>
      <c r="CN192" s="629">
        <v>0</v>
      </c>
      <c r="CO192" s="629">
        <v>0</v>
      </c>
      <c r="CP192" s="629">
        <v>0</v>
      </c>
      <c r="CQ192" s="629">
        <v>0</v>
      </c>
      <c r="CR192" s="629">
        <v>0</v>
      </c>
      <c r="CS192" s="629">
        <v>0</v>
      </c>
      <c r="CT192" s="629">
        <v>0</v>
      </c>
      <c r="CU192" s="629">
        <v>0</v>
      </c>
      <c r="CV192" s="629">
        <v>0</v>
      </c>
      <c r="CW192" s="629">
        <v>0</v>
      </c>
      <c r="CX192" s="629">
        <v>0</v>
      </c>
      <c r="CY192" s="630">
        <v>0</v>
      </c>
      <c r="CZ192" s="619">
        <v>0</v>
      </c>
      <c r="DA192" s="620">
        <v>0</v>
      </c>
      <c r="DB192" s="620">
        <v>0</v>
      </c>
      <c r="DC192" s="620">
        <v>0</v>
      </c>
      <c r="DD192" s="620">
        <v>0</v>
      </c>
      <c r="DE192" s="620">
        <v>0</v>
      </c>
      <c r="DF192" s="620">
        <v>0</v>
      </c>
      <c r="DG192" s="620">
        <v>0</v>
      </c>
      <c r="DH192" s="620">
        <v>0</v>
      </c>
      <c r="DI192" s="620">
        <v>0</v>
      </c>
      <c r="DJ192" s="620">
        <v>0</v>
      </c>
      <c r="DK192" s="620">
        <v>0</v>
      </c>
      <c r="DL192" s="620">
        <v>0</v>
      </c>
      <c r="DM192" s="620">
        <v>0</v>
      </c>
      <c r="DN192" s="620">
        <v>0</v>
      </c>
      <c r="DO192" s="620">
        <v>0</v>
      </c>
      <c r="DP192" s="620">
        <v>0</v>
      </c>
      <c r="DQ192" s="620">
        <v>0</v>
      </c>
      <c r="DR192" s="620">
        <v>0</v>
      </c>
      <c r="DS192" s="620">
        <v>0</v>
      </c>
      <c r="DT192" s="620">
        <v>0</v>
      </c>
      <c r="DU192" s="620">
        <v>0</v>
      </c>
      <c r="DV192" s="620">
        <v>0</v>
      </c>
      <c r="DW192" s="621">
        <v>0</v>
      </c>
    </row>
    <row r="193" spans="2:127" x14ac:dyDescent="0.2">
      <c r="B193" s="631"/>
      <c r="C193" s="632"/>
      <c r="D193" s="633"/>
      <c r="E193" s="633"/>
      <c r="F193" s="633"/>
      <c r="G193" s="633"/>
      <c r="H193" s="633"/>
      <c r="I193" s="634"/>
      <c r="J193" s="634"/>
      <c r="K193" s="634"/>
      <c r="L193" s="634"/>
      <c r="M193" s="634"/>
      <c r="N193" s="634"/>
      <c r="O193" s="634"/>
      <c r="P193" s="634"/>
      <c r="Q193" s="634"/>
      <c r="R193" s="635"/>
      <c r="S193" s="634"/>
      <c r="T193" s="634"/>
      <c r="U193" s="636" t="s">
        <v>807</v>
      </c>
      <c r="V193" s="637" t="s">
        <v>124</v>
      </c>
      <c r="W193" s="614" t="s">
        <v>495</v>
      </c>
      <c r="X193" s="615">
        <v>0</v>
      </c>
      <c r="Y193" s="615">
        <v>0</v>
      </c>
      <c r="Z193" s="615">
        <v>0</v>
      </c>
      <c r="AA193" s="615">
        <v>0</v>
      </c>
      <c r="AB193" s="615">
        <v>0</v>
      </c>
      <c r="AC193" s="615">
        <v>0</v>
      </c>
      <c r="AD193" s="615">
        <v>0</v>
      </c>
      <c r="AE193" s="615">
        <v>0</v>
      </c>
      <c r="AF193" s="615">
        <v>0</v>
      </c>
      <c r="AG193" s="615">
        <v>0</v>
      </c>
      <c r="AH193" s="615">
        <v>0</v>
      </c>
      <c r="AI193" s="615">
        <v>0</v>
      </c>
      <c r="AJ193" s="615">
        <v>0</v>
      </c>
      <c r="AK193" s="615">
        <v>0</v>
      </c>
      <c r="AL193" s="615">
        <v>0</v>
      </c>
      <c r="AM193" s="615">
        <v>0</v>
      </c>
      <c r="AN193" s="615">
        <v>0</v>
      </c>
      <c r="AO193" s="615">
        <v>0</v>
      </c>
      <c r="AP193" s="615">
        <v>0</v>
      </c>
      <c r="AQ193" s="615">
        <v>0</v>
      </c>
      <c r="AR193" s="615">
        <v>0</v>
      </c>
      <c r="AS193" s="615">
        <v>0</v>
      </c>
      <c r="AT193" s="615">
        <v>0</v>
      </c>
      <c r="AU193" s="615">
        <v>0</v>
      </c>
      <c r="AV193" s="615">
        <v>0</v>
      </c>
      <c r="AW193" s="615">
        <v>0</v>
      </c>
      <c r="AX193" s="615">
        <v>0</v>
      </c>
      <c r="AY193" s="615">
        <v>0</v>
      </c>
      <c r="AZ193" s="615">
        <v>0</v>
      </c>
      <c r="BA193" s="615">
        <v>0</v>
      </c>
      <c r="BB193" s="615">
        <v>0</v>
      </c>
      <c r="BC193" s="615">
        <v>0</v>
      </c>
      <c r="BD193" s="615">
        <v>0</v>
      </c>
      <c r="BE193" s="615">
        <v>0</v>
      </c>
      <c r="BF193" s="615">
        <v>0</v>
      </c>
      <c r="BG193" s="615">
        <v>0</v>
      </c>
      <c r="BH193" s="615">
        <v>0</v>
      </c>
      <c r="BI193" s="615">
        <v>0</v>
      </c>
      <c r="BJ193" s="615">
        <v>0</v>
      </c>
      <c r="BK193" s="615">
        <v>0</v>
      </c>
      <c r="BL193" s="615">
        <v>0</v>
      </c>
      <c r="BM193" s="615">
        <v>0</v>
      </c>
      <c r="BN193" s="615">
        <v>0</v>
      </c>
      <c r="BO193" s="615">
        <v>0</v>
      </c>
      <c r="BP193" s="615">
        <v>0</v>
      </c>
      <c r="BQ193" s="615">
        <v>0</v>
      </c>
      <c r="BR193" s="615">
        <v>0</v>
      </c>
      <c r="BS193" s="615">
        <v>0</v>
      </c>
      <c r="BT193" s="615">
        <v>0</v>
      </c>
      <c r="BU193" s="615">
        <v>0</v>
      </c>
      <c r="BV193" s="615">
        <v>0</v>
      </c>
      <c r="BW193" s="615">
        <v>0</v>
      </c>
      <c r="BX193" s="615">
        <v>0</v>
      </c>
      <c r="BY193" s="615">
        <v>0</v>
      </c>
      <c r="BZ193" s="615">
        <v>0</v>
      </c>
      <c r="CA193" s="615">
        <v>0</v>
      </c>
      <c r="CB193" s="615">
        <v>0</v>
      </c>
      <c r="CC193" s="615">
        <v>0</v>
      </c>
      <c r="CD193" s="615">
        <v>0</v>
      </c>
      <c r="CE193" s="615">
        <v>0</v>
      </c>
      <c r="CF193" s="615">
        <v>0</v>
      </c>
      <c r="CG193" s="615">
        <v>0</v>
      </c>
      <c r="CH193" s="615">
        <v>0</v>
      </c>
      <c r="CI193" s="615">
        <v>0</v>
      </c>
      <c r="CJ193" s="615">
        <v>0</v>
      </c>
      <c r="CK193" s="615">
        <v>0</v>
      </c>
      <c r="CL193" s="615">
        <v>0</v>
      </c>
      <c r="CM193" s="615">
        <v>0</v>
      </c>
      <c r="CN193" s="615">
        <v>0</v>
      </c>
      <c r="CO193" s="615">
        <v>0</v>
      </c>
      <c r="CP193" s="615">
        <v>0</v>
      </c>
      <c r="CQ193" s="615">
        <v>0</v>
      </c>
      <c r="CR193" s="615">
        <v>0</v>
      </c>
      <c r="CS193" s="615">
        <v>0</v>
      </c>
      <c r="CT193" s="615">
        <v>0</v>
      </c>
      <c r="CU193" s="615">
        <v>0</v>
      </c>
      <c r="CV193" s="615">
        <v>0</v>
      </c>
      <c r="CW193" s="615">
        <v>0</v>
      </c>
      <c r="CX193" s="615">
        <v>0</v>
      </c>
      <c r="CY193" s="615">
        <v>0</v>
      </c>
      <c r="CZ193" s="619">
        <v>0</v>
      </c>
      <c r="DA193" s="620">
        <v>0</v>
      </c>
      <c r="DB193" s="620">
        <v>0</v>
      </c>
      <c r="DC193" s="620">
        <v>0</v>
      </c>
      <c r="DD193" s="620">
        <v>0</v>
      </c>
      <c r="DE193" s="620">
        <v>0</v>
      </c>
      <c r="DF193" s="620">
        <v>0</v>
      </c>
      <c r="DG193" s="620">
        <v>0</v>
      </c>
      <c r="DH193" s="620">
        <v>0</v>
      </c>
      <c r="DI193" s="620">
        <v>0</v>
      </c>
      <c r="DJ193" s="620">
        <v>0</v>
      </c>
      <c r="DK193" s="620">
        <v>0</v>
      </c>
      <c r="DL193" s="620">
        <v>0</v>
      </c>
      <c r="DM193" s="620">
        <v>0</v>
      </c>
      <c r="DN193" s="620">
        <v>0</v>
      </c>
      <c r="DO193" s="620">
        <v>0</v>
      </c>
      <c r="DP193" s="620">
        <v>0</v>
      </c>
      <c r="DQ193" s="620">
        <v>0</v>
      </c>
      <c r="DR193" s="620">
        <v>0</v>
      </c>
      <c r="DS193" s="620">
        <v>0</v>
      </c>
      <c r="DT193" s="620">
        <v>0</v>
      </c>
      <c r="DU193" s="620">
        <v>0</v>
      </c>
      <c r="DV193" s="620">
        <v>0</v>
      </c>
      <c r="DW193" s="621">
        <v>0</v>
      </c>
    </row>
    <row r="194" spans="2:127" x14ac:dyDescent="0.2">
      <c r="B194" s="638"/>
      <c r="C194" s="639"/>
      <c r="D194" s="640"/>
      <c r="E194" s="640"/>
      <c r="F194" s="640"/>
      <c r="G194" s="640"/>
      <c r="H194" s="640"/>
      <c r="I194" s="641"/>
      <c r="J194" s="641"/>
      <c r="K194" s="641"/>
      <c r="L194" s="641"/>
      <c r="M194" s="641"/>
      <c r="N194" s="641"/>
      <c r="O194" s="641"/>
      <c r="P194" s="641"/>
      <c r="Q194" s="641"/>
      <c r="R194" s="642"/>
      <c r="S194" s="641"/>
      <c r="T194" s="641"/>
      <c r="U194" s="628" t="s">
        <v>497</v>
      </c>
      <c r="V194" s="613" t="s">
        <v>124</v>
      </c>
      <c r="W194" s="643" t="s">
        <v>495</v>
      </c>
      <c r="X194" s="615">
        <v>0</v>
      </c>
      <c r="Y194" s="615">
        <v>0</v>
      </c>
      <c r="Z194" s="615">
        <v>0</v>
      </c>
      <c r="AA194" s="615">
        <v>0</v>
      </c>
      <c r="AB194" s="615">
        <v>0</v>
      </c>
      <c r="AC194" s="615">
        <v>0</v>
      </c>
      <c r="AD194" s="615">
        <v>0</v>
      </c>
      <c r="AE194" s="615">
        <v>0</v>
      </c>
      <c r="AF194" s="615">
        <v>0</v>
      </c>
      <c r="AG194" s="615">
        <v>0</v>
      </c>
      <c r="AH194" s="615">
        <v>0</v>
      </c>
      <c r="AI194" s="615">
        <v>0</v>
      </c>
      <c r="AJ194" s="615">
        <v>0</v>
      </c>
      <c r="AK194" s="615">
        <v>0</v>
      </c>
      <c r="AL194" s="615">
        <v>0</v>
      </c>
      <c r="AM194" s="615">
        <v>286.5</v>
      </c>
      <c r="AN194" s="615">
        <v>286.5</v>
      </c>
      <c r="AO194" s="615">
        <v>286.5</v>
      </c>
      <c r="AP194" s="615">
        <v>286.5</v>
      </c>
      <c r="AQ194" s="615">
        <v>286.5</v>
      </c>
      <c r="AR194" s="615">
        <v>286.5</v>
      </c>
      <c r="AS194" s="615">
        <v>286.5</v>
      </c>
      <c r="AT194" s="615">
        <v>286.5</v>
      </c>
      <c r="AU194" s="615">
        <v>286.5</v>
      </c>
      <c r="AV194" s="615">
        <v>286.5</v>
      </c>
      <c r="AW194" s="615">
        <v>286.5</v>
      </c>
      <c r="AX194" s="615">
        <v>286.5</v>
      </c>
      <c r="AY194" s="615">
        <v>286.5</v>
      </c>
      <c r="AZ194" s="615">
        <v>286.5</v>
      </c>
      <c r="BA194" s="615">
        <v>286.5</v>
      </c>
      <c r="BB194" s="615">
        <v>286.5</v>
      </c>
      <c r="BC194" s="615">
        <v>286.5</v>
      </c>
      <c r="BD194" s="615">
        <v>286.5</v>
      </c>
      <c r="BE194" s="615">
        <v>286.5</v>
      </c>
      <c r="BF194" s="615">
        <v>286.5</v>
      </c>
      <c r="BG194" s="615">
        <v>286.5</v>
      </c>
      <c r="BH194" s="615">
        <v>286.5</v>
      </c>
      <c r="BI194" s="615">
        <v>286.5</v>
      </c>
      <c r="BJ194" s="615">
        <v>286.5</v>
      </c>
      <c r="BK194" s="615">
        <v>286.5</v>
      </c>
      <c r="BL194" s="615">
        <v>286.5</v>
      </c>
      <c r="BM194" s="615">
        <v>286.5</v>
      </c>
      <c r="BN194" s="615">
        <v>286.5</v>
      </c>
      <c r="BO194" s="615">
        <v>286.5</v>
      </c>
      <c r="BP194" s="615">
        <v>286.5</v>
      </c>
      <c r="BQ194" s="615">
        <v>286.5</v>
      </c>
      <c r="BR194" s="615">
        <v>286.5</v>
      </c>
      <c r="BS194" s="615">
        <v>286.5</v>
      </c>
      <c r="BT194" s="615">
        <v>286.5</v>
      </c>
      <c r="BU194" s="615">
        <v>286.5</v>
      </c>
      <c r="BV194" s="615">
        <v>286.5</v>
      </c>
      <c r="BW194" s="615">
        <v>286.5</v>
      </c>
      <c r="BX194" s="615">
        <v>286.5</v>
      </c>
      <c r="BY194" s="615">
        <v>286.5</v>
      </c>
      <c r="BZ194" s="615">
        <v>286.5</v>
      </c>
      <c r="CA194" s="615">
        <v>286.5</v>
      </c>
      <c r="CB194" s="615">
        <v>286.5</v>
      </c>
      <c r="CC194" s="615">
        <v>286.5</v>
      </c>
      <c r="CD194" s="615">
        <v>286.5</v>
      </c>
      <c r="CE194" s="629">
        <v>286.5</v>
      </c>
      <c r="CF194" s="629">
        <v>286.5</v>
      </c>
      <c r="CG194" s="629">
        <v>286.5</v>
      </c>
      <c r="CH194" s="629">
        <v>286.5</v>
      </c>
      <c r="CI194" s="629">
        <v>286.5</v>
      </c>
      <c r="CJ194" s="629">
        <v>286.5</v>
      </c>
      <c r="CK194" s="629">
        <v>286.5</v>
      </c>
      <c r="CL194" s="629">
        <v>286.5</v>
      </c>
      <c r="CM194" s="629">
        <v>286.5</v>
      </c>
      <c r="CN194" s="629">
        <v>286.5</v>
      </c>
      <c r="CO194" s="629">
        <v>286.5</v>
      </c>
      <c r="CP194" s="629">
        <v>286.5</v>
      </c>
      <c r="CQ194" s="629">
        <v>286.5</v>
      </c>
      <c r="CR194" s="629">
        <v>286.5</v>
      </c>
      <c r="CS194" s="629">
        <v>286.5</v>
      </c>
      <c r="CT194" s="629">
        <v>286.5</v>
      </c>
      <c r="CU194" s="629">
        <v>286.5</v>
      </c>
      <c r="CV194" s="629">
        <v>286.5</v>
      </c>
      <c r="CW194" s="629">
        <v>286.5</v>
      </c>
      <c r="CX194" s="629">
        <v>286.5</v>
      </c>
      <c r="CY194" s="630">
        <v>286.5</v>
      </c>
      <c r="CZ194" s="619">
        <v>0</v>
      </c>
      <c r="DA194" s="620">
        <v>0</v>
      </c>
      <c r="DB194" s="620">
        <v>0</v>
      </c>
      <c r="DC194" s="620">
        <v>0</v>
      </c>
      <c r="DD194" s="620">
        <v>0</v>
      </c>
      <c r="DE194" s="620">
        <v>0</v>
      </c>
      <c r="DF194" s="620">
        <v>0</v>
      </c>
      <c r="DG194" s="620">
        <v>0</v>
      </c>
      <c r="DH194" s="620">
        <v>0</v>
      </c>
      <c r="DI194" s="620">
        <v>0</v>
      </c>
      <c r="DJ194" s="620">
        <v>0</v>
      </c>
      <c r="DK194" s="620">
        <v>0</v>
      </c>
      <c r="DL194" s="620">
        <v>0</v>
      </c>
      <c r="DM194" s="620">
        <v>0</v>
      </c>
      <c r="DN194" s="620">
        <v>0</v>
      </c>
      <c r="DO194" s="620">
        <v>0</v>
      </c>
      <c r="DP194" s="620">
        <v>0</v>
      </c>
      <c r="DQ194" s="620">
        <v>0</v>
      </c>
      <c r="DR194" s="620">
        <v>0</v>
      </c>
      <c r="DS194" s="620">
        <v>0</v>
      </c>
      <c r="DT194" s="620">
        <v>0</v>
      </c>
      <c r="DU194" s="620">
        <v>0</v>
      </c>
      <c r="DV194" s="620">
        <v>0</v>
      </c>
      <c r="DW194" s="621">
        <v>0</v>
      </c>
    </row>
    <row r="195" spans="2:127" x14ac:dyDescent="0.2">
      <c r="B195" s="644"/>
      <c r="C195" s="645"/>
      <c r="D195" s="646"/>
      <c r="E195" s="646"/>
      <c r="F195" s="646"/>
      <c r="G195" s="646"/>
      <c r="H195" s="646"/>
      <c r="I195" s="647"/>
      <c r="J195" s="647"/>
      <c r="K195" s="647"/>
      <c r="L195" s="647"/>
      <c r="M195" s="647"/>
      <c r="N195" s="647"/>
      <c r="O195" s="647"/>
      <c r="P195" s="647"/>
      <c r="Q195" s="647"/>
      <c r="R195" s="648"/>
      <c r="S195" s="647"/>
      <c r="T195" s="647"/>
      <c r="U195" s="636" t="s">
        <v>498</v>
      </c>
      <c r="V195" s="637" t="s">
        <v>124</v>
      </c>
      <c r="W195" s="643" t="s">
        <v>495</v>
      </c>
      <c r="X195" s="615">
        <v>0</v>
      </c>
      <c r="Y195" s="615">
        <v>0</v>
      </c>
      <c r="Z195" s="615">
        <v>0</v>
      </c>
      <c r="AA195" s="615">
        <v>0</v>
      </c>
      <c r="AB195" s="615">
        <v>0</v>
      </c>
      <c r="AC195" s="615">
        <v>0</v>
      </c>
      <c r="AD195" s="615">
        <v>0</v>
      </c>
      <c r="AE195" s="615">
        <v>0</v>
      </c>
      <c r="AF195" s="615">
        <v>0</v>
      </c>
      <c r="AG195" s="615">
        <v>0</v>
      </c>
      <c r="AH195" s="615">
        <v>0</v>
      </c>
      <c r="AI195" s="615">
        <v>0</v>
      </c>
      <c r="AJ195" s="615">
        <v>0</v>
      </c>
      <c r="AK195" s="615">
        <v>0</v>
      </c>
      <c r="AL195" s="615">
        <v>0</v>
      </c>
      <c r="AM195" s="615">
        <v>1025</v>
      </c>
      <c r="AN195" s="615">
        <v>1025</v>
      </c>
      <c r="AO195" s="615">
        <v>1025</v>
      </c>
      <c r="AP195" s="615">
        <v>1025</v>
      </c>
      <c r="AQ195" s="615">
        <v>1025</v>
      </c>
      <c r="AR195" s="615">
        <v>1025</v>
      </c>
      <c r="AS195" s="615">
        <v>1025</v>
      </c>
      <c r="AT195" s="615">
        <v>1025</v>
      </c>
      <c r="AU195" s="615">
        <v>1025</v>
      </c>
      <c r="AV195" s="615">
        <v>1025</v>
      </c>
      <c r="AW195" s="615">
        <v>1025</v>
      </c>
      <c r="AX195" s="615">
        <v>1025</v>
      </c>
      <c r="AY195" s="615">
        <v>1025</v>
      </c>
      <c r="AZ195" s="615">
        <v>1025</v>
      </c>
      <c r="BA195" s="615">
        <v>1025</v>
      </c>
      <c r="BB195" s="615">
        <v>1025</v>
      </c>
      <c r="BC195" s="615">
        <v>1025</v>
      </c>
      <c r="BD195" s="615">
        <v>1025</v>
      </c>
      <c r="BE195" s="615">
        <v>1025</v>
      </c>
      <c r="BF195" s="615">
        <v>1025</v>
      </c>
      <c r="BG195" s="615">
        <v>1025</v>
      </c>
      <c r="BH195" s="615">
        <v>1025</v>
      </c>
      <c r="BI195" s="615">
        <v>1025</v>
      </c>
      <c r="BJ195" s="615">
        <v>1025</v>
      </c>
      <c r="BK195" s="615">
        <v>1025</v>
      </c>
      <c r="BL195" s="615">
        <v>1025</v>
      </c>
      <c r="BM195" s="615">
        <v>1025</v>
      </c>
      <c r="BN195" s="615">
        <v>1025</v>
      </c>
      <c r="BO195" s="615">
        <v>1025</v>
      </c>
      <c r="BP195" s="615">
        <v>1025</v>
      </c>
      <c r="BQ195" s="615">
        <v>1025</v>
      </c>
      <c r="BR195" s="615">
        <v>1025</v>
      </c>
      <c r="BS195" s="615">
        <v>1025</v>
      </c>
      <c r="BT195" s="615">
        <v>1025</v>
      </c>
      <c r="BU195" s="615">
        <v>1025</v>
      </c>
      <c r="BV195" s="615">
        <v>1025</v>
      </c>
      <c r="BW195" s="615">
        <v>1025</v>
      </c>
      <c r="BX195" s="615">
        <v>1025</v>
      </c>
      <c r="BY195" s="615">
        <v>1025</v>
      </c>
      <c r="BZ195" s="615">
        <v>1025</v>
      </c>
      <c r="CA195" s="615">
        <v>1025</v>
      </c>
      <c r="CB195" s="615">
        <v>1025</v>
      </c>
      <c r="CC195" s="615">
        <v>1025</v>
      </c>
      <c r="CD195" s="615">
        <v>1025</v>
      </c>
      <c r="CE195" s="629">
        <v>1025</v>
      </c>
      <c r="CF195" s="629">
        <v>1025</v>
      </c>
      <c r="CG195" s="629">
        <v>1025</v>
      </c>
      <c r="CH195" s="629">
        <v>1025</v>
      </c>
      <c r="CI195" s="629">
        <v>1025</v>
      </c>
      <c r="CJ195" s="629">
        <v>1025</v>
      </c>
      <c r="CK195" s="629">
        <v>1025</v>
      </c>
      <c r="CL195" s="629">
        <v>1025</v>
      </c>
      <c r="CM195" s="629">
        <v>1025</v>
      </c>
      <c r="CN195" s="629">
        <v>1025</v>
      </c>
      <c r="CO195" s="629">
        <v>1025</v>
      </c>
      <c r="CP195" s="629">
        <v>1025</v>
      </c>
      <c r="CQ195" s="629">
        <v>1025</v>
      </c>
      <c r="CR195" s="629">
        <v>1025</v>
      </c>
      <c r="CS195" s="629">
        <v>1025</v>
      </c>
      <c r="CT195" s="629">
        <v>1025</v>
      </c>
      <c r="CU195" s="629">
        <v>1025</v>
      </c>
      <c r="CV195" s="629">
        <v>1025</v>
      </c>
      <c r="CW195" s="629">
        <v>1025</v>
      </c>
      <c r="CX195" s="629">
        <v>1025</v>
      </c>
      <c r="CY195" s="630">
        <v>1025</v>
      </c>
      <c r="CZ195" s="619">
        <v>0</v>
      </c>
      <c r="DA195" s="620">
        <v>0</v>
      </c>
      <c r="DB195" s="620">
        <v>0</v>
      </c>
      <c r="DC195" s="620">
        <v>0</v>
      </c>
      <c r="DD195" s="620">
        <v>0</v>
      </c>
      <c r="DE195" s="620">
        <v>0</v>
      </c>
      <c r="DF195" s="620">
        <v>0</v>
      </c>
      <c r="DG195" s="620">
        <v>0</v>
      </c>
      <c r="DH195" s="620">
        <v>0</v>
      </c>
      <c r="DI195" s="620">
        <v>0</v>
      </c>
      <c r="DJ195" s="620">
        <v>0</v>
      </c>
      <c r="DK195" s="620">
        <v>0</v>
      </c>
      <c r="DL195" s="620">
        <v>0</v>
      </c>
      <c r="DM195" s="620">
        <v>0</v>
      </c>
      <c r="DN195" s="620">
        <v>0</v>
      </c>
      <c r="DO195" s="620">
        <v>0</v>
      </c>
      <c r="DP195" s="620">
        <v>0</v>
      </c>
      <c r="DQ195" s="620">
        <v>0</v>
      </c>
      <c r="DR195" s="620">
        <v>0</v>
      </c>
      <c r="DS195" s="620">
        <v>0</v>
      </c>
      <c r="DT195" s="620">
        <v>0</v>
      </c>
      <c r="DU195" s="620">
        <v>0</v>
      </c>
      <c r="DV195" s="620">
        <v>0</v>
      </c>
      <c r="DW195" s="621">
        <v>0</v>
      </c>
    </row>
    <row r="196" spans="2:127" x14ac:dyDescent="0.2">
      <c r="B196" s="644"/>
      <c r="C196" s="645"/>
      <c r="D196" s="646"/>
      <c r="E196" s="646"/>
      <c r="F196" s="646"/>
      <c r="G196" s="646"/>
      <c r="H196" s="646"/>
      <c r="I196" s="647"/>
      <c r="J196" s="647"/>
      <c r="K196" s="647"/>
      <c r="L196" s="647"/>
      <c r="M196" s="647"/>
      <c r="N196" s="647"/>
      <c r="O196" s="647"/>
      <c r="P196" s="647"/>
      <c r="Q196" s="647"/>
      <c r="R196" s="648"/>
      <c r="S196" s="647"/>
      <c r="T196" s="647"/>
      <c r="U196" s="649" t="s">
        <v>499</v>
      </c>
      <c r="V196" s="650" t="s">
        <v>124</v>
      </c>
      <c r="W196" s="643" t="s">
        <v>495</v>
      </c>
      <c r="X196" s="615">
        <v>0</v>
      </c>
      <c r="Y196" s="615">
        <v>0</v>
      </c>
      <c r="Z196" s="615">
        <v>0</v>
      </c>
      <c r="AA196" s="615">
        <v>0</v>
      </c>
      <c r="AB196" s="615">
        <v>0</v>
      </c>
      <c r="AC196" s="615">
        <v>0</v>
      </c>
      <c r="AD196" s="615">
        <v>0</v>
      </c>
      <c r="AE196" s="615">
        <v>0</v>
      </c>
      <c r="AF196" s="615">
        <v>0</v>
      </c>
      <c r="AG196" s="615">
        <v>0</v>
      </c>
      <c r="AH196" s="615">
        <v>0</v>
      </c>
      <c r="AI196" s="615">
        <v>0</v>
      </c>
      <c r="AJ196" s="615">
        <v>0</v>
      </c>
      <c r="AK196" s="615">
        <v>0</v>
      </c>
      <c r="AL196" s="615">
        <v>0</v>
      </c>
      <c r="AM196" s="615">
        <v>0</v>
      </c>
      <c r="AN196" s="615">
        <v>0</v>
      </c>
      <c r="AO196" s="615">
        <v>0</v>
      </c>
      <c r="AP196" s="615">
        <v>0</v>
      </c>
      <c r="AQ196" s="615">
        <v>0</v>
      </c>
      <c r="AR196" s="615">
        <v>0</v>
      </c>
      <c r="AS196" s="615">
        <v>0</v>
      </c>
      <c r="AT196" s="615">
        <v>0</v>
      </c>
      <c r="AU196" s="615">
        <v>0</v>
      </c>
      <c r="AV196" s="615">
        <v>0</v>
      </c>
      <c r="AW196" s="615">
        <v>0</v>
      </c>
      <c r="AX196" s="615">
        <v>0</v>
      </c>
      <c r="AY196" s="615">
        <v>0</v>
      </c>
      <c r="AZ196" s="615">
        <v>0</v>
      </c>
      <c r="BA196" s="615">
        <v>0</v>
      </c>
      <c r="BB196" s="615">
        <v>0</v>
      </c>
      <c r="BC196" s="615">
        <v>0</v>
      </c>
      <c r="BD196" s="615">
        <v>0</v>
      </c>
      <c r="BE196" s="615">
        <v>0</v>
      </c>
      <c r="BF196" s="615">
        <v>0</v>
      </c>
      <c r="BG196" s="615">
        <v>0</v>
      </c>
      <c r="BH196" s="615">
        <v>0</v>
      </c>
      <c r="BI196" s="615">
        <v>0</v>
      </c>
      <c r="BJ196" s="615">
        <v>0</v>
      </c>
      <c r="BK196" s="615">
        <v>0</v>
      </c>
      <c r="BL196" s="615">
        <v>0</v>
      </c>
      <c r="BM196" s="615">
        <v>0</v>
      </c>
      <c r="BN196" s="615">
        <v>0</v>
      </c>
      <c r="BO196" s="615">
        <v>0</v>
      </c>
      <c r="BP196" s="615">
        <v>0</v>
      </c>
      <c r="BQ196" s="615">
        <v>0</v>
      </c>
      <c r="BR196" s="615">
        <v>0</v>
      </c>
      <c r="BS196" s="615">
        <v>0</v>
      </c>
      <c r="BT196" s="615">
        <v>0</v>
      </c>
      <c r="BU196" s="615">
        <v>0</v>
      </c>
      <c r="BV196" s="615">
        <v>0</v>
      </c>
      <c r="BW196" s="615">
        <v>0</v>
      </c>
      <c r="BX196" s="615">
        <v>0</v>
      </c>
      <c r="BY196" s="615">
        <v>0</v>
      </c>
      <c r="BZ196" s="615">
        <v>0</v>
      </c>
      <c r="CA196" s="615">
        <v>0</v>
      </c>
      <c r="CB196" s="615">
        <v>0</v>
      </c>
      <c r="CC196" s="615">
        <v>0</v>
      </c>
      <c r="CD196" s="615">
        <v>0</v>
      </c>
      <c r="CE196" s="629">
        <v>0</v>
      </c>
      <c r="CF196" s="629">
        <v>0</v>
      </c>
      <c r="CG196" s="629">
        <v>0</v>
      </c>
      <c r="CH196" s="629">
        <v>0</v>
      </c>
      <c r="CI196" s="629">
        <v>0</v>
      </c>
      <c r="CJ196" s="629">
        <v>0</v>
      </c>
      <c r="CK196" s="629">
        <v>0</v>
      </c>
      <c r="CL196" s="629">
        <v>0</v>
      </c>
      <c r="CM196" s="629">
        <v>0</v>
      </c>
      <c r="CN196" s="629">
        <v>0</v>
      </c>
      <c r="CO196" s="629">
        <v>0</v>
      </c>
      <c r="CP196" s="629">
        <v>0</v>
      </c>
      <c r="CQ196" s="629">
        <v>0</v>
      </c>
      <c r="CR196" s="629">
        <v>0</v>
      </c>
      <c r="CS196" s="629">
        <v>0</v>
      </c>
      <c r="CT196" s="629">
        <v>0</v>
      </c>
      <c r="CU196" s="629">
        <v>0</v>
      </c>
      <c r="CV196" s="629">
        <v>0</v>
      </c>
      <c r="CW196" s="629">
        <v>0</v>
      </c>
      <c r="CX196" s="629">
        <v>0</v>
      </c>
      <c r="CY196" s="630">
        <v>0</v>
      </c>
      <c r="CZ196" s="619">
        <v>0</v>
      </c>
      <c r="DA196" s="620">
        <v>0</v>
      </c>
      <c r="DB196" s="620">
        <v>0</v>
      </c>
      <c r="DC196" s="620">
        <v>0</v>
      </c>
      <c r="DD196" s="620">
        <v>0</v>
      </c>
      <c r="DE196" s="620">
        <v>0</v>
      </c>
      <c r="DF196" s="620">
        <v>0</v>
      </c>
      <c r="DG196" s="620">
        <v>0</v>
      </c>
      <c r="DH196" s="620">
        <v>0</v>
      </c>
      <c r="DI196" s="620">
        <v>0</v>
      </c>
      <c r="DJ196" s="620">
        <v>0</v>
      </c>
      <c r="DK196" s="620">
        <v>0</v>
      </c>
      <c r="DL196" s="620">
        <v>0</v>
      </c>
      <c r="DM196" s="620">
        <v>0</v>
      </c>
      <c r="DN196" s="620">
        <v>0</v>
      </c>
      <c r="DO196" s="620">
        <v>0</v>
      </c>
      <c r="DP196" s="620">
        <v>0</v>
      </c>
      <c r="DQ196" s="620">
        <v>0</v>
      </c>
      <c r="DR196" s="620">
        <v>0</v>
      </c>
      <c r="DS196" s="620">
        <v>0</v>
      </c>
      <c r="DT196" s="620">
        <v>0</v>
      </c>
      <c r="DU196" s="620">
        <v>0</v>
      </c>
      <c r="DV196" s="620">
        <v>0</v>
      </c>
      <c r="DW196" s="621">
        <v>0</v>
      </c>
    </row>
    <row r="197" spans="2:127" x14ac:dyDescent="0.2">
      <c r="B197" s="644"/>
      <c r="C197" s="645"/>
      <c r="D197" s="646"/>
      <c r="E197" s="646"/>
      <c r="F197" s="646"/>
      <c r="G197" s="646"/>
      <c r="H197" s="646"/>
      <c r="I197" s="647"/>
      <c r="J197" s="647"/>
      <c r="K197" s="647"/>
      <c r="L197" s="647"/>
      <c r="M197" s="647"/>
      <c r="N197" s="647"/>
      <c r="O197" s="647"/>
      <c r="P197" s="647"/>
      <c r="Q197" s="647"/>
      <c r="R197" s="648"/>
      <c r="S197" s="647"/>
      <c r="T197" s="647"/>
      <c r="U197" s="636" t="s">
        <v>500</v>
      </c>
      <c r="V197" s="637" t="s">
        <v>124</v>
      </c>
      <c r="W197" s="643" t="s">
        <v>495</v>
      </c>
      <c r="X197" s="615">
        <v>9.4700000000000006E-2</v>
      </c>
      <c r="Y197" s="615">
        <v>0.18940000000000001</v>
      </c>
      <c r="Z197" s="615">
        <v>0.18940000000000001</v>
      </c>
      <c r="AA197" s="615">
        <v>0.28409999999999996</v>
      </c>
      <c r="AB197" s="615">
        <v>0.28409999999999996</v>
      </c>
      <c r="AC197" s="615">
        <v>0.47349999999999998</v>
      </c>
      <c r="AD197" s="615">
        <v>0.56819999999999993</v>
      </c>
      <c r="AE197" s="615">
        <v>0.94699999999999995</v>
      </c>
      <c r="AF197" s="615">
        <v>0.94699999999999995</v>
      </c>
      <c r="AG197" s="615">
        <v>0.94699999999999995</v>
      </c>
      <c r="AH197" s="615">
        <v>0.94699999999999995</v>
      </c>
      <c r="AI197" s="615">
        <v>0.94699999999999995</v>
      </c>
      <c r="AJ197" s="615">
        <v>0.94699999999999995</v>
      </c>
      <c r="AK197" s="615">
        <v>0.94699999999999995</v>
      </c>
      <c r="AL197" s="615">
        <v>0.75760000000000005</v>
      </c>
      <c r="AM197" s="615">
        <v>0</v>
      </c>
      <c r="AN197" s="615">
        <v>0</v>
      </c>
      <c r="AO197" s="615">
        <v>0</v>
      </c>
      <c r="AP197" s="615">
        <v>0</v>
      </c>
      <c r="AQ197" s="615">
        <v>0</v>
      </c>
      <c r="AR197" s="615">
        <v>2.7556051756354959E-2</v>
      </c>
      <c r="AS197" s="615">
        <v>5.5112103512709919E-2</v>
      </c>
      <c r="AT197" s="615">
        <v>5.5112103512709919E-2</v>
      </c>
      <c r="AU197" s="615">
        <v>8.2668155269064875E-2</v>
      </c>
      <c r="AV197" s="615">
        <v>8.2668155269064875E-2</v>
      </c>
      <c r="AW197" s="615">
        <v>0.13778025878177483</v>
      </c>
      <c r="AX197" s="615">
        <v>0.16533631053812975</v>
      </c>
      <c r="AY197" s="615">
        <v>0.27556051756354966</v>
      </c>
      <c r="AZ197" s="615">
        <v>0.27556051756354966</v>
      </c>
      <c r="BA197" s="615">
        <v>0.27556051756354966</v>
      </c>
      <c r="BB197" s="615">
        <v>0.27556051756354966</v>
      </c>
      <c r="BC197" s="615">
        <v>0.27556051756354966</v>
      </c>
      <c r="BD197" s="615">
        <v>0.27556051756354966</v>
      </c>
      <c r="BE197" s="615">
        <v>0.27556051756354966</v>
      </c>
      <c r="BF197" s="615">
        <v>0.22044841405083968</v>
      </c>
      <c r="BG197" s="615">
        <v>0</v>
      </c>
      <c r="BH197" s="615">
        <v>0</v>
      </c>
      <c r="BI197" s="615">
        <v>0</v>
      </c>
      <c r="BJ197" s="615">
        <v>0</v>
      </c>
      <c r="BK197" s="615">
        <v>0</v>
      </c>
      <c r="BL197" s="615">
        <v>2.7556051756354959E-2</v>
      </c>
      <c r="BM197" s="615">
        <v>5.5112103512709919E-2</v>
      </c>
      <c r="BN197" s="615">
        <v>5.5112103512709919E-2</v>
      </c>
      <c r="BO197" s="615">
        <v>8.2668155269064875E-2</v>
      </c>
      <c r="BP197" s="615">
        <v>8.2668155269064875E-2</v>
      </c>
      <c r="BQ197" s="615">
        <v>0.13778025878177483</v>
      </c>
      <c r="BR197" s="615">
        <v>0.16533631053812975</v>
      </c>
      <c r="BS197" s="615">
        <v>0.27556051756354966</v>
      </c>
      <c r="BT197" s="615">
        <v>0.27556051756354966</v>
      </c>
      <c r="BU197" s="615">
        <v>0.27556051756354966</v>
      </c>
      <c r="BV197" s="615">
        <v>0.27556051756354966</v>
      </c>
      <c r="BW197" s="615">
        <v>0.27556051756354966</v>
      </c>
      <c r="BX197" s="615">
        <v>0.27556051756354966</v>
      </c>
      <c r="BY197" s="615">
        <v>0.27556051756354966</v>
      </c>
      <c r="BZ197" s="615">
        <v>0.22044841405083968</v>
      </c>
      <c r="CA197" s="615">
        <v>0</v>
      </c>
      <c r="CB197" s="615">
        <v>0</v>
      </c>
      <c r="CC197" s="615">
        <v>0</v>
      </c>
      <c r="CD197" s="615">
        <v>0</v>
      </c>
      <c r="CE197" s="629">
        <v>0</v>
      </c>
      <c r="CF197" s="629">
        <v>6.7210723813329251E-2</v>
      </c>
      <c r="CG197" s="629">
        <v>0.1344214476266585</v>
      </c>
      <c r="CH197" s="629">
        <v>0.1344214476266585</v>
      </c>
      <c r="CI197" s="629">
        <v>0.20163217143998777</v>
      </c>
      <c r="CJ197" s="629">
        <v>0.20163217143998777</v>
      </c>
      <c r="CK197" s="629">
        <v>0.33605361906664633</v>
      </c>
      <c r="CL197" s="629">
        <v>0.40326434287997553</v>
      </c>
      <c r="CM197" s="629">
        <v>0.67210723813329265</v>
      </c>
      <c r="CN197" s="629">
        <v>0.67210723813329265</v>
      </c>
      <c r="CO197" s="629">
        <v>0.67210723813329265</v>
      </c>
      <c r="CP197" s="629">
        <v>0.67210723813329265</v>
      </c>
      <c r="CQ197" s="629">
        <v>0.67210723813329265</v>
      </c>
      <c r="CR197" s="629">
        <v>0.67210723813329265</v>
      </c>
      <c r="CS197" s="629">
        <v>0.67210723813329265</v>
      </c>
      <c r="CT197" s="629">
        <v>0.53768579050663401</v>
      </c>
      <c r="CU197" s="629">
        <v>0</v>
      </c>
      <c r="CV197" s="629">
        <v>0</v>
      </c>
      <c r="CW197" s="629">
        <v>0</v>
      </c>
      <c r="CX197" s="629">
        <v>0</v>
      </c>
      <c r="CY197" s="630">
        <v>0</v>
      </c>
      <c r="CZ197" s="619">
        <v>0</v>
      </c>
      <c r="DA197" s="620">
        <v>0</v>
      </c>
      <c r="DB197" s="620">
        <v>0</v>
      </c>
      <c r="DC197" s="620">
        <v>0</v>
      </c>
      <c r="DD197" s="620">
        <v>0</v>
      </c>
      <c r="DE197" s="620">
        <v>0</v>
      </c>
      <c r="DF197" s="620">
        <v>0</v>
      </c>
      <c r="DG197" s="620">
        <v>0</v>
      </c>
      <c r="DH197" s="620">
        <v>0</v>
      </c>
      <c r="DI197" s="620">
        <v>0</v>
      </c>
      <c r="DJ197" s="620">
        <v>0</v>
      </c>
      <c r="DK197" s="620">
        <v>0</v>
      </c>
      <c r="DL197" s="620">
        <v>0</v>
      </c>
      <c r="DM197" s="620">
        <v>0</v>
      </c>
      <c r="DN197" s="620">
        <v>0</v>
      </c>
      <c r="DO197" s="620">
        <v>0</v>
      </c>
      <c r="DP197" s="620">
        <v>0</v>
      </c>
      <c r="DQ197" s="620">
        <v>0</v>
      </c>
      <c r="DR197" s="620">
        <v>0</v>
      </c>
      <c r="DS197" s="620">
        <v>0</v>
      </c>
      <c r="DT197" s="620">
        <v>0</v>
      </c>
      <c r="DU197" s="620">
        <v>0</v>
      </c>
      <c r="DV197" s="620">
        <v>0</v>
      </c>
      <c r="DW197" s="621">
        <v>0</v>
      </c>
    </row>
    <row r="198" spans="2:127" x14ac:dyDescent="0.2">
      <c r="B198" s="651"/>
      <c r="C198" s="645"/>
      <c r="D198" s="646"/>
      <c r="E198" s="646"/>
      <c r="F198" s="646"/>
      <c r="G198" s="646"/>
      <c r="H198" s="646"/>
      <c r="I198" s="647"/>
      <c r="J198" s="647"/>
      <c r="K198" s="647"/>
      <c r="L198" s="647"/>
      <c r="M198" s="647"/>
      <c r="N198" s="647"/>
      <c r="O198" s="647"/>
      <c r="P198" s="647"/>
      <c r="Q198" s="647"/>
      <c r="R198" s="648"/>
      <c r="S198" s="647"/>
      <c r="T198" s="647"/>
      <c r="U198" s="636" t="s">
        <v>501</v>
      </c>
      <c r="V198" s="637" t="s">
        <v>124</v>
      </c>
      <c r="W198" s="643" t="s">
        <v>495</v>
      </c>
      <c r="X198" s="615">
        <v>0</v>
      </c>
      <c r="Y198" s="615">
        <v>0</v>
      </c>
      <c r="Z198" s="615">
        <v>0</v>
      </c>
      <c r="AA198" s="615">
        <v>0</v>
      </c>
      <c r="AB198" s="615">
        <v>0</v>
      </c>
      <c r="AC198" s="615">
        <v>0</v>
      </c>
      <c r="AD198" s="615">
        <v>0</v>
      </c>
      <c r="AE198" s="615">
        <v>0</v>
      </c>
      <c r="AF198" s="615">
        <v>0</v>
      </c>
      <c r="AG198" s="615">
        <v>0</v>
      </c>
      <c r="AH198" s="615">
        <v>0</v>
      </c>
      <c r="AI198" s="615">
        <v>0</v>
      </c>
      <c r="AJ198" s="615">
        <v>0</v>
      </c>
      <c r="AK198" s="615">
        <v>0</v>
      </c>
      <c r="AL198" s="615">
        <v>0</v>
      </c>
      <c r="AM198" s="615">
        <v>6.45</v>
      </c>
      <c r="AN198" s="615">
        <v>6.45</v>
      </c>
      <c r="AO198" s="615">
        <v>6.45</v>
      </c>
      <c r="AP198" s="615">
        <v>6.45</v>
      </c>
      <c r="AQ198" s="615">
        <v>6.45</v>
      </c>
      <c r="AR198" s="615">
        <v>6.45</v>
      </c>
      <c r="AS198" s="615">
        <v>6.45</v>
      </c>
      <c r="AT198" s="615">
        <v>6.45</v>
      </c>
      <c r="AU198" s="615">
        <v>6.45</v>
      </c>
      <c r="AV198" s="615">
        <v>6.45</v>
      </c>
      <c r="AW198" s="615">
        <v>6.45</v>
      </c>
      <c r="AX198" s="615">
        <v>6.45</v>
      </c>
      <c r="AY198" s="615">
        <v>6.45</v>
      </c>
      <c r="AZ198" s="615">
        <v>6.45</v>
      </c>
      <c r="BA198" s="615">
        <v>6.45</v>
      </c>
      <c r="BB198" s="615">
        <v>6.45</v>
      </c>
      <c r="BC198" s="615">
        <v>6.45</v>
      </c>
      <c r="BD198" s="615">
        <v>6.45</v>
      </c>
      <c r="BE198" s="615">
        <v>6.45</v>
      </c>
      <c r="BF198" s="615">
        <v>6.45</v>
      </c>
      <c r="BG198" s="615">
        <v>6.45</v>
      </c>
      <c r="BH198" s="615">
        <v>6.45</v>
      </c>
      <c r="BI198" s="615">
        <v>6.45</v>
      </c>
      <c r="BJ198" s="615">
        <v>6.45</v>
      </c>
      <c r="BK198" s="615">
        <v>6.45</v>
      </c>
      <c r="BL198" s="615">
        <v>6.45</v>
      </c>
      <c r="BM198" s="615">
        <v>6.45</v>
      </c>
      <c r="BN198" s="615">
        <v>6.45</v>
      </c>
      <c r="BO198" s="615">
        <v>6.45</v>
      </c>
      <c r="BP198" s="615">
        <v>6.45</v>
      </c>
      <c r="BQ198" s="615">
        <v>6.45</v>
      </c>
      <c r="BR198" s="615">
        <v>6.45</v>
      </c>
      <c r="BS198" s="615">
        <v>6.45</v>
      </c>
      <c r="BT198" s="615">
        <v>6.45</v>
      </c>
      <c r="BU198" s="615">
        <v>6.45</v>
      </c>
      <c r="BV198" s="615">
        <v>6.45</v>
      </c>
      <c r="BW198" s="615">
        <v>6.45</v>
      </c>
      <c r="BX198" s="615">
        <v>6.45</v>
      </c>
      <c r="BY198" s="615">
        <v>6.45</v>
      </c>
      <c r="BZ198" s="615">
        <v>6.45</v>
      </c>
      <c r="CA198" s="615">
        <v>6.45</v>
      </c>
      <c r="CB198" s="615">
        <v>6.45</v>
      </c>
      <c r="CC198" s="615">
        <v>6.45</v>
      </c>
      <c r="CD198" s="615">
        <v>6.45</v>
      </c>
      <c r="CE198" s="629">
        <v>6.45</v>
      </c>
      <c r="CF198" s="629">
        <v>6.45</v>
      </c>
      <c r="CG198" s="629">
        <v>6.45</v>
      </c>
      <c r="CH198" s="629">
        <v>6.45</v>
      </c>
      <c r="CI198" s="629">
        <v>6.45</v>
      </c>
      <c r="CJ198" s="629">
        <v>6.45</v>
      </c>
      <c r="CK198" s="629">
        <v>6.45</v>
      </c>
      <c r="CL198" s="629">
        <v>6.45</v>
      </c>
      <c r="CM198" s="629">
        <v>6.45</v>
      </c>
      <c r="CN198" s="629">
        <v>6.45</v>
      </c>
      <c r="CO198" s="629">
        <v>6.45</v>
      </c>
      <c r="CP198" s="629">
        <v>6.45</v>
      </c>
      <c r="CQ198" s="629">
        <v>6.45</v>
      </c>
      <c r="CR198" s="629">
        <v>6.45</v>
      </c>
      <c r="CS198" s="629">
        <v>6.45</v>
      </c>
      <c r="CT198" s="629">
        <v>6.45</v>
      </c>
      <c r="CU198" s="629">
        <v>6.45</v>
      </c>
      <c r="CV198" s="629">
        <v>6.45</v>
      </c>
      <c r="CW198" s="629">
        <v>6.45</v>
      </c>
      <c r="CX198" s="629">
        <v>6.45</v>
      </c>
      <c r="CY198" s="630">
        <v>6.45</v>
      </c>
      <c r="CZ198" s="619">
        <v>0</v>
      </c>
      <c r="DA198" s="620">
        <v>0</v>
      </c>
      <c r="DB198" s="620">
        <v>0</v>
      </c>
      <c r="DC198" s="620">
        <v>0</v>
      </c>
      <c r="DD198" s="620">
        <v>0</v>
      </c>
      <c r="DE198" s="620">
        <v>0</v>
      </c>
      <c r="DF198" s="620">
        <v>0</v>
      </c>
      <c r="DG198" s="620">
        <v>0</v>
      </c>
      <c r="DH198" s="620">
        <v>0</v>
      </c>
      <c r="DI198" s="620">
        <v>0</v>
      </c>
      <c r="DJ198" s="620">
        <v>0</v>
      </c>
      <c r="DK198" s="620">
        <v>0</v>
      </c>
      <c r="DL198" s="620">
        <v>0</v>
      </c>
      <c r="DM198" s="620">
        <v>0</v>
      </c>
      <c r="DN198" s="620">
        <v>0</v>
      </c>
      <c r="DO198" s="620">
        <v>0</v>
      </c>
      <c r="DP198" s="620">
        <v>0</v>
      </c>
      <c r="DQ198" s="620">
        <v>0</v>
      </c>
      <c r="DR198" s="620">
        <v>0</v>
      </c>
      <c r="DS198" s="620">
        <v>0</v>
      </c>
      <c r="DT198" s="620">
        <v>0</v>
      </c>
      <c r="DU198" s="620">
        <v>0</v>
      </c>
      <c r="DV198" s="620">
        <v>0</v>
      </c>
      <c r="DW198" s="621">
        <v>0</v>
      </c>
    </row>
    <row r="199" spans="2:127" x14ac:dyDescent="0.2">
      <c r="B199" s="651"/>
      <c r="C199" s="645"/>
      <c r="D199" s="646"/>
      <c r="E199" s="646"/>
      <c r="F199" s="646"/>
      <c r="G199" s="646"/>
      <c r="H199" s="646"/>
      <c r="I199" s="647"/>
      <c r="J199" s="647"/>
      <c r="K199" s="647"/>
      <c r="L199" s="647"/>
      <c r="M199" s="647"/>
      <c r="N199" s="647"/>
      <c r="O199" s="647"/>
      <c r="P199" s="647"/>
      <c r="Q199" s="647"/>
      <c r="R199" s="648"/>
      <c r="S199" s="647"/>
      <c r="T199" s="647"/>
      <c r="U199" s="636" t="s">
        <v>502</v>
      </c>
      <c r="V199" s="637" t="s">
        <v>124</v>
      </c>
      <c r="W199" s="643" t="s">
        <v>495</v>
      </c>
      <c r="X199" s="615">
        <v>5.4123599999999996</v>
      </c>
      <c r="Y199" s="615">
        <v>10.824719999999999</v>
      </c>
      <c r="Z199" s="615">
        <v>10.824719999999999</v>
      </c>
      <c r="AA199" s="615">
        <v>16.237079999999999</v>
      </c>
      <c r="AB199" s="615">
        <v>16.237079999999999</v>
      </c>
      <c r="AC199" s="615">
        <v>27.061800000000002</v>
      </c>
      <c r="AD199" s="615">
        <v>32.474159999999998</v>
      </c>
      <c r="AE199" s="615">
        <v>54.123600000000003</v>
      </c>
      <c r="AF199" s="615">
        <v>54.123600000000003</v>
      </c>
      <c r="AG199" s="615">
        <v>54.123600000000003</v>
      </c>
      <c r="AH199" s="615">
        <v>54.123600000000003</v>
      </c>
      <c r="AI199" s="615">
        <v>54.123600000000003</v>
      </c>
      <c r="AJ199" s="615">
        <v>54.123600000000003</v>
      </c>
      <c r="AK199" s="615">
        <v>54.123600000000003</v>
      </c>
      <c r="AL199" s="615">
        <v>43.298879999999997</v>
      </c>
      <c r="AM199" s="615">
        <v>0</v>
      </c>
      <c r="AN199" s="615">
        <v>0</v>
      </c>
      <c r="AO199" s="615">
        <v>0</v>
      </c>
      <c r="AP199" s="615">
        <v>0</v>
      </c>
      <c r="AQ199" s="615">
        <v>0</v>
      </c>
      <c r="AR199" s="615">
        <v>1.5749025584374376</v>
      </c>
      <c r="AS199" s="615">
        <v>3.1498051168748753</v>
      </c>
      <c r="AT199" s="615">
        <v>3.1498051168748753</v>
      </c>
      <c r="AU199" s="615">
        <v>4.7247076753123123</v>
      </c>
      <c r="AV199" s="615">
        <v>4.7247076753123123</v>
      </c>
      <c r="AW199" s="615">
        <v>7.874512792187188</v>
      </c>
      <c r="AX199" s="615">
        <v>9.4494153506246246</v>
      </c>
      <c r="AY199" s="615">
        <v>15.749025584374376</v>
      </c>
      <c r="AZ199" s="615">
        <v>15.749025584374376</v>
      </c>
      <c r="BA199" s="615">
        <v>15.749025584374376</v>
      </c>
      <c r="BB199" s="615">
        <v>15.749025584374376</v>
      </c>
      <c r="BC199" s="615">
        <v>15.749025584374376</v>
      </c>
      <c r="BD199" s="615">
        <v>15.749025584374376</v>
      </c>
      <c r="BE199" s="615">
        <v>15.749025584374376</v>
      </c>
      <c r="BF199" s="615">
        <v>12.599220467499501</v>
      </c>
      <c r="BG199" s="615">
        <v>0</v>
      </c>
      <c r="BH199" s="615">
        <v>0</v>
      </c>
      <c r="BI199" s="615">
        <v>0</v>
      </c>
      <c r="BJ199" s="615">
        <v>0</v>
      </c>
      <c r="BK199" s="615">
        <v>0</v>
      </c>
      <c r="BL199" s="615">
        <v>1.5749025584374376</v>
      </c>
      <c r="BM199" s="615">
        <v>3.1498051168748753</v>
      </c>
      <c r="BN199" s="615">
        <v>3.1498051168748753</v>
      </c>
      <c r="BO199" s="615">
        <v>4.7247076753123123</v>
      </c>
      <c r="BP199" s="615">
        <v>4.7247076753123123</v>
      </c>
      <c r="BQ199" s="615">
        <v>7.874512792187188</v>
      </c>
      <c r="BR199" s="615">
        <v>9.4494153506246246</v>
      </c>
      <c r="BS199" s="615">
        <v>15.749025584374376</v>
      </c>
      <c r="BT199" s="615">
        <v>15.749025584374376</v>
      </c>
      <c r="BU199" s="615">
        <v>15.749025584374376</v>
      </c>
      <c r="BV199" s="615">
        <v>15.749025584374376</v>
      </c>
      <c r="BW199" s="615">
        <v>15.749025584374376</v>
      </c>
      <c r="BX199" s="615">
        <v>15.749025584374376</v>
      </c>
      <c r="BY199" s="615">
        <v>15.749025584374376</v>
      </c>
      <c r="BZ199" s="615">
        <v>12.599220467499501</v>
      </c>
      <c r="CA199" s="615">
        <v>0</v>
      </c>
      <c r="CB199" s="615">
        <v>0</v>
      </c>
      <c r="CC199" s="615">
        <v>0</v>
      </c>
      <c r="CD199" s="615">
        <v>0</v>
      </c>
      <c r="CE199" s="629">
        <v>0</v>
      </c>
      <c r="CF199" s="629">
        <v>3.8412738451775157</v>
      </c>
      <c r="CG199" s="629">
        <v>7.6825476903550314</v>
      </c>
      <c r="CH199" s="629">
        <v>7.6825476903550314</v>
      </c>
      <c r="CI199" s="629">
        <v>11.523821535532546</v>
      </c>
      <c r="CJ199" s="629">
        <v>11.523821535532546</v>
      </c>
      <c r="CK199" s="629">
        <v>19.206369225887578</v>
      </c>
      <c r="CL199" s="629">
        <v>23.047643071065092</v>
      </c>
      <c r="CM199" s="629">
        <v>38.412738451775155</v>
      </c>
      <c r="CN199" s="629">
        <v>38.412738451775155</v>
      </c>
      <c r="CO199" s="629">
        <v>38.412738451775155</v>
      </c>
      <c r="CP199" s="629">
        <v>38.412738451775155</v>
      </c>
      <c r="CQ199" s="629">
        <v>38.412738451775155</v>
      </c>
      <c r="CR199" s="629">
        <v>38.412738451775155</v>
      </c>
      <c r="CS199" s="629">
        <v>38.412738451775155</v>
      </c>
      <c r="CT199" s="629">
        <v>30.730190761420126</v>
      </c>
      <c r="CU199" s="629">
        <v>0</v>
      </c>
      <c r="CV199" s="629">
        <v>0</v>
      </c>
      <c r="CW199" s="629">
        <v>0</v>
      </c>
      <c r="CX199" s="629">
        <v>0</v>
      </c>
      <c r="CY199" s="630">
        <v>0</v>
      </c>
      <c r="CZ199" s="619">
        <v>0</v>
      </c>
      <c r="DA199" s="620">
        <v>0</v>
      </c>
      <c r="DB199" s="620">
        <v>0</v>
      </c>
      <c r="DC199" s="620">
        <v>0</v>
      </c>
      <c r="DD199" s="620">
        <v>0</v>
      </c>
      <c r="DE199" s="620">
        <v>0</v>
      </c>
      <c r="DF199" s="620">
        <v>0</v>
      </c>
      <c r="DG199" s="620">
        <v>0</v>
      </c>
      <c r="DH199" s="620">
        <v>0</v>
      </c>
      <c r="DI199" s="620">
        <v>0</v>
      </c>
      <c r="DJ199" s="620">
        <v>0</v>
      </c>
      <c r="DK199" s="620">
        <v>0</v>
      </c>
      <c r="DL199" s="620">
        <v>0</v>
      </c>
      <c r="DM199" s="620">
        <v>0</v>
      </c>
      <c r="DN199" s="620">
        <v>0</v>
      </c>
      <c r="DO199" s="620">
        <v>0</v>
      </c>
      <c r="DP199" s="620">
        <v>0</v>
      </c>
      <c r="DQ199" s="620">
        <v>0</v>
      </c>
      <c r="DR199" s="620">
        <v>0</v>
      </c>
      <c r="DS199" s="620">
        <v>0</v>
      </c>
      <c r="DT199" s="620">
        <v>0</v>
      </c>
      <c r="DU199" s="620">
        <v>0</v>
      </c>
      <c r="DV199" s="620">
        <v>0</v>
      </c>
      <c r="DW199" s="621">
        <v>0</v>
      </c>
    </row>
    <row r="200" spans="2:127" x14ac:dyDescent="0.2">
      <c r="B200" s="651"/>
      <c r="C200" s="645"/>
      <c r="D200" s="646"/>
      <c r="E200" s="646"/>
      <c r="F200" s="646"/>
      <c r="G200" s="646"/>
      <c r="H200" s="646"/>
      <c r="I200" s="647"/>
      <c r="J200" s="647"/>
      <c r="K200" s="647"/>
      <c r="L200" s="647"/>
      <c r="M200" s="647"/>
      <c r="N200" s="647"/>
      <c r="O200" s="647"/>
      <c r="P200" s="647"/>
      <c r="Q200" s="647"/>
      <c r="R200" s="648"/>
      <c r="S200" s="647"/>
      <c r="T200" s="647"/>
      <c r="U200" s="636" t="s">
        <v>503</v>
      </c>
      <c r="V200" s="637" t="s">
        <v>124</v>
      </c>
      <c r="W200" s="643" t="s">
        <v>495</v>
      </c>
      <c r="X200" s="615">
        <v>0</v>
      </c>
      <c r="Y200" s="615">
        <v>0</v>
      </c>
      <c r="Z200" s="615">
        <v>0</v>
      </c>
      <c r="AA200" s="615">
        <v>0</v>
      </c>
      <c r="AB200" s="615">
        <v>0</v>
      </c>
      <c r="AC200" s="615">
        <v>0</v>
      </c>
      <c r="AD200" s="615">
        <v>0</v>
      </c>
      <c r="AE200" s="615">
        <v>0</v>
      </c>
      <c r="AF200" s="615">
        <v>0</v>
      </c>
      <c r="AG200" s="615">
        <v>0</v>
      </c>
      <c r="AH200" s="615">
        <v>0</v>
      </c>
      <c r="AI200" s="615">
        <v>0</v>
      </c>
      <c r="AJ200" s="615">
        <v>0</v>
      </c>
      <c r="AK200" s="615">
        <v>0</v>
      </c>
      <c r="AL200" s="615">
        <v>0</v>
      </c>
      <c r="AM200" s="615">
        <v>72.907703272385987</v>
      </c>
      <c r="AN200" s="615">
        <v>66.757655370544995</v>
      </c>
      <c r="AO200" s="615">
        <v>60.607607468704018</v>
      </c>
      <c r="AP200" s="615">
        <v>54.45755956686304</v>
      </c>
      <c r="AQ200" s="615">
        <v>48.307511665022062</v>
      </c>
      <c r="AR200" s="615">
        <v>42.157463763181084</v>
      </c>
      <c r="AS200" s="615">
        <v>36.0074158613401</v>
      </c>
      <c r="AT200" s="615">
        <v>29.857367959499122</v>
      </c>
      <c r="AU200" s="615">
        <v>23.707320057658141</v>
      </c>
      <c r="AV200" s="615">
        <v>17.557272155817163</v>
      </c>
      <c r="AW200" s="615">
        <v>17.557272155817163</v>
      </c>
      <c r="AX200" s="615">
        <v>17.557272155817163</v>
      </c>
      <c r="AY200" s="615">
        <v>17.557272155817163</v>
      </c>
      <c r="AZ200" s="615">
        <v>17.557272155817163</v>
      </c>
      <c r="BA200" s="615">
        <v>17.557272155817163</v>
      </c>
      <c r="BB200" s="615">
        <v>17.557272155817163</v>
      </c>
      <c r="BC200" s="615">
        <v>17.557272155817163</v>
      </c>
      <c r="BD200" s="615">
        <v>17.557272155817163</v>
      </c>
      <c r="BE200" s="615">
        <v>17.557272155817163</v>
      </c>
      <c r="BF200" s="615">
        <v>17.557272155817163</v>
      </c>
      <c r="BG200" s="615">
        <v>17.557272155817163</v>
      </c>
      <c r="BH200" s="615">
        <v>17.557272155817163</v>
      </c>
      <c r="BI200" s="615">
        <v>17.557272155817163</v>
      </c>
      <c r="BJ200" s="615">
        <v>17.557272155817163</v>
      </c>
      <c r="BK200" s="615">
        <v>17.557272155817163</v>
      </c>
      <c r="BL200" s="615">
        <v>17.557272155817163</v>
      </c>
      <c r="BM200" s="615">
        <v>17.557272155817163</v>
      </c>
      <c r="BN200" s="615">
        <v>17.557272155817163</v>
      </c>
      <c r="BO200" s="615">
        <v>17.557272155817163</v>
      </c>
      <c r="BP200" s="615">
        <v>17.557272155817163</v>
      </c>
      <c r="BQ200" s="615">
        <v>17.557272155817163</v>
      </c>
      <c r="BR200" s="615">
        <v>17.557272155817163</v>
      </c>
      <c r="BS200" s="615">
        <v>17.557272155817163</v>
      </c>
      <c r="BT200" s="615">
        <v>17.557272155817163</v>
      </c>
      <c r="BU200" s="615">
        <v>17.557272155817163</v>
      </c>
      <c r="BV200" s="615">
        <v>17.557272155817163</v>
      </c>
      <c r="BW200" s="615">
        <v>17.557272155817163</v>
      </c>
      <c r="BX200" s="615">
        <v>17.557272155817163</v>
      </c>
      <c r="BY200" s="615">
        <v>17.557272155817163</v>
      </c>
      <c r="BZ200" s="615">
        <v>17.557272155817163</v>
      </c>
      <c r="CA200" s="615">
        <v>17.557272155817163</v>
      </c>
      <c r="CB200" s="615">
        <v>17.557272155817163</v>
      </c>
      <c r="CC200" s="615">
        <v>17.557272155817163</v>
      </c>
      <c r="CD200" s="615">
        <v>17.557272155817163</v>
      </c>
      <c r="CE200" s="629">
        <v>17.557272155817163</v>
      </c>
      <c r="CF200" s="629">
        <v>17.557272155817163</v>
      </c>
      <c r="CG200" s="629">
        <v>17.557272155817163</v>
      </c>
      <c r="CH200" s="629">
        <v>17.557272155817163</v>
      </c>
      <c r="CI200" s="629">
        <v>17.557272155817163</v>
      </c>
      <c r="CJ200" s="629">
        <v>17.557272155817163</v>
      </c>
      <c r="CK200" s="629">
        <v>17.557272155817163</v>
      </c>
      <c r="CL200" s="629">
        <v>17.557272155817163</v>
      </c>
      <c r="CM200" s="629">
        <v>17.557272155817163</v>
      </c>
      <c r="CN200" s="629">
        <v>17.557272155817163</v>
      </c>
      <c r="CO200" s="629">
        <v>17.557272155817163</v>
      </c>
      <c r="CP200" s="629">
        <v>17.557272155817163</v>
      </c>
      <c r="CQ200" s="629">
        <v>17.557272155817163</v>
      </c>
      <c r="CR200" s="629">
        <v>17.557272155817163</v>
      </c>
      <c r="CS200" s="629">
        <v>17.557272155817163</v>
      </c>
      <c r="CT200" s="629">
        <v>17.557272155817163</v>
      </c>
      <c r="CU200" s="629">
        <v>17.557272155817163</v>
      </c>
      <c r="CV200" s="629">
        <v>17.557272155817163</v>
      </c>
      <c r="CW200" s="629">
        <v>17.557272155817163</v>
      </c>
      <c r="CX200" s="629">
        <v>17.557272155817163</v>
      </c>
      <c r="CY200" s="630">
        <v>17.557272155817163</v>
      </c>
      <c r="CZ200" s="619">
        <v>0</v>
      </c>
      <c r="DA200" s="620">
        <v>0</v>
      </c>
      <c r="DB200" s="620">
        <v>0</v>
      </c>
      <c r="DC200" s="620">
        <v>0</v>
      </c>
      <c r="DD200" s="620">
        <v>0</v>
      </c>
      <c r="DE200" s="620">
        <v>0</v>
      </c>
      <c r="DF200" s="620">
        <v>0</v>
      </c>
      <c r="DG200" s="620">
        <v>0</v>
      </c>
      <c r="DH200" s="620">
        <v>0</v>
      </c>
      <c r="DI200" s="620">
        <v>0</v>
      </c>
      <c r="DJ200" s="620">
        <v>0</v>
      </c>
      <c r="DK200" s="620">
        <v>0</v>
      </c>
      <c r="DL200" s="620">
        <v>0</v>
      </c>
      <c r="DM200" s="620">
        <v>0</v>
      </c>
      <c r="DN200" s="620">
        <v>0</v>
      </c>
      <c r="DO200" s="620">
        <v>0</v>
      </c>
      <c r="DP200" s="620">
        <v>0</v>
      </c>
      <c r="DQ200" s="620">
        <v>0</v>
      </c>
      <c r="DR200" s="620">
        <v>0</v>
      </c>
      <c r="DS200" s="620">
        <v>0</v>
      </c>
      <c r="DT200" s="620">
        <v>0</v>
      </c>
      <c r="DU200" s="620">
        <v>0</v>
      </c>
      <c r="DV200" s="620">
        <v>0</v>
      </c>
      <c r="DW200" s="621">
        <v>0</v>
      </c>
    </row>
    <row r="201" spans="2:127" x14ac:dyDescent="0.2">
      <c r="B201" s="651"/>
      <c r="C201" s="645"/>
      <c r="D201" s="646"/>
      <c r="E201" s="646"/>
      <c r="F201" s="646"/>
      <c r="G201" s="646"/>
      <c r="H201" s="646"/>
      <c r="I201" s="647"/>
      <c r="J201" s="647"/>
      <c r="K201" s="647"/>
      <c r="L201" s="647"/>
      <c r="M201" s="647"/>
      <c r="N201" s="647"/>
      <c r="O201" s="647"/>
      <c r="P201" s="647"/>
      <c r="Q201" s="647"/>
      <c r="R201" s="648"/>
      <c r="S201" s="647"/>
      <c r="T201" s="647"/>
      <c r="U201" s="652" t="s">
        <v>504</v>
      </c>
      <c r="V201" s="637" t="s">
        <v>124</v>
      </c>
      <c r="W201" s="643" t="s">
        <v>495</v>
      </c>
      <c r="X201" s="615">
        <v>0</v>
      </c>
      <c r="Y201" s="615">
        <v>0</v>
      </c>
      <c r="Z201" s="615">
        <v>0</v>
      </c>
      <c r="AA201" s="615">
        <v>0</v>
      </c>
      <c r="AB201" s="615">
        <v>0</v>
      </c>
      <c r="AC201" s="615">
        <v>0</v>
      </c>
      <c r="AD201" s="615">
        <v>0</v>
      </c>
      <c r="AE201" s="615">
        <v>0</v>
      </c>
      <c r="AF201" s="615">
        <v>0</v>
      </c>
      <c r="AG201" s="615">
        <v>0</v>
      </c>
      <c r="AH201" s="615">
        <v>0</v>
      </c>
      <c r="AI201" s="615">
        <v>0</v>
      </c>
      <c r="AJ201" s="615">
        <v>0</v>
      </c>
      <c r="AK201" s="615">
        <v>0</v>
      </c>
      <c r="AL201" s="615">
        <v>0</v>
      </c>
      <c r="AM201" s="615">
        <v>0</v>
      </c>
      <c r="AN201" s="615">
        <v>0</v>
      </c>
      <c r="AO201" s="615">
        <v>0</v>
      </c>
      <c r="AP201" s="615">
        <v>0</v>
      </c>
      <c r="AQ201" s="615">
        <v>0</v>
      </c>
      <c r="AR201" s="615">
        <v>0</v>
      </c>
      <c r="AS201" s="615">
        <v>0</v>
      </c>
      <c r="AT201" s="615">
        <v>0</v>
      </c>
      <c r="AU201" s="615">
        <v>0</v>
      </c>
      <c r="AV201" s="615">
        <v>0</v>
      </c>
      <c r="AW201" s="615">
        <v>0</v>
      </c>
      <c r="AX201" s="615">
        <v>0</v>
      </c>
      <c r="AY201" s="615">
        <v>0</v>
      </c>
      <c r="AZ201" s="615">
        <v>0</v>
      </c>
      <c r="BA201" s="615">
        <v>0</v>
      </c>
      <c r="BB201" s="615">
        <v>0</v>
      </c>
      <c r="BC201" s="615">
        <v>0</v>
      </c>
      <c r="BD201" s="615">
        <v>0</v>
      </c>
      <c r="BE201" s="615">
        <v>0</v>
      </c>
      <c r="BF201" s="615">
        <v>0</v>
      </c>
      <c r="BG201" s="615">
        <v>0</v>
      </c>
      <c r="BH201" s="615">
        <v>0</v>
      </c>
      <c r="BI201" s="615">
        <v>0</v>
      </c>
      <c r="BJ201" s="615">
        <v>0</v>
      </c>
      <c r="BK201" s="615">
        <v>0</v>
      </c>
      <c r="BL201" s="615">
        <v>0</v>
      </c>
      <c r="BM201" s="615">
        <v>0</v>
      </c>
      <c r="BN201" s="615">
        <v>0</v>
      </c>
      <c r="BO201" s="615">
        <v>0</v>
      </c>
      <c r="BP201" s="615">
        <v>0</v>
      </c>
      <c r="BQ201" s="615">
        <v>0</v>
      </c>
      <c r="BR201" s="615">
        <v>0</v>
      </c>
      <c r="BS201" s="615">
        <v>0</v>
      </c>
      <c r="BT201" s="615">
        <v>0</v>
      </c>
      <c r="BU201" s="615">
        <v>0</v>
      </c>
      <c r="BV201" s="615">
        <v>0</v>
      </c>
      <c r="BW201" s="615">
        <v>0</v>
      </c>
      <c r="BX201" s="615">
        <v>0</v>
      </c>
      <c r="BY201" s="615">
        <v>0</v>
      </c>
      <c r="BZ201" s="615">
        <v>0</v>
      </c>
      <c r="CA201" s="615">
        <v>0</v>
      </c>
      <c r="CB201" s="615">
        <v>0</v>
      </c>
      <c r="CC201" s="615">
        <v>0</v>
      </c>
      <c r="CD201" s="615">
        <v>0</v>
      </c>
      <c r="CE201" s="615">
        <v>0</v>
      </c>
      <c r="CF201" s="615">
        <v>0</v>
      </c>
      <c r="CG201" s="615">
        <v>0</v>
      </c>
      <c r="CH201" s="615">
        <v>0</v>
      </c>
      <c r="CI201" s="615">
        <v>0</v>
      </c>
      <c r="CJ201" s="615">
        <v>0</v>
      </c>
      <c r="CK201" s="615">
        <v>0</v>
      </c>
      <c r="CL201" s="615">
        <v>0</v>
      </c>
      <c r="CM201" s="615">
        <v>0</v>
      </c>
      <c r="CN201" s="615">
        <v>0</v>
      </c>
      <c r="CO201" s="615">
        <v>0</v>
      </c>
      <c r="CP201" s="615">
        <v>0</v>
      </c>
      <c r="CQ201" s="615">
        <v>0</v>
      </c>
      <c r="CR201" s="615">
        <v>0</v>
      </c>
      <c r="CS201" s="615">
        <v>0</v>
      </c>
      <c r="CT201" s="615">
        <v>0</v>
      </c>
      <c r="CU201" s="615">
        <v>0</v>
      </c>
      <c r="CV201" s="615">
        <v>0</v>
      </c>
      <c r="CW201" s="615">
        <v>0</v>
      </c>
      <c r="CX201" s="615">
        <v>0</v>
      </c>
      <c r="CY201" s="615">
        <v>0</v>
      </c>
      <c r="CZ201" s="619">
        <v>0</v>
      </c>
      <c r="DA201" s="620">
        <v>0</v>
      </c>
      <c r="DB201" s="620">
        <v>0</v>
      </c>
      <c r="DC201" s="620">
        <v>0</v>
      </c>
      <c r="DD201" s="620">
        <v>0</v>
      </c>
      <c r="DE201" s="620">
        <v>0</v>
      </c>
      <c r="DF201" s="620">
        <v>0</v>
      </c>
      <c r="DG201" s="620">
        <v>0</v>
      </c>
      <c r="DH201" s="620">
        <v>0</v>
      </c>
      <c r="DI201" s="620">
        <v>0</v>
      </c>
      <c r="DJ201" s="620">
        <v>0</v>
      </c>
      <c r="DK201" s="620">
        <v>0</v>
      </c>
      <c r="DL201" s="620">
        <v>0</v>
      </c>
      <c r="DM201" s="620">
        <v>0</v>
      </c>
      <c r="DN201" s="620">
        <v>0</v>
      </c>
      <c r="DO201" s="620">
        <v>0</v>
      </c>
      <c r="DP201" s="620">
        <v>0</v>
      </c>
      <c r="DQ201" s="620">
        <v>0</v>
      </c>
      <c r="DR201" s="620">
        <v>0</v>
      </c>
      <c r="DS201" s="620">
        <v>0</v>
      </c>
      <c r="DT201" s="620">
        <v>0</v>
      </c>
      <c r="DU201" s="620">
        <v>0</v>
      </c>
      <c r="DV201" s="620">
        <v>0</v>
      </c>
      <c r="DW201" s="621">
        <v>0</v>
      </c>
    </row>
    <row r="202" spans="2:127" ht="15.75" thickBot="1" x14ac:dyDescent="0.25">
      <c r="B202" s="653"/>
      <c r="C202" s="654"/>
      <c r="D202" s="655"/>
      <c r="E202" s="655"/>
      <c r="F202" s="655"/>
      <c r="G202" s="655"/>
      <c r="H202" s="655"/>
      <c r="I202" s="656"/>
      <c r="J202" s="656"/>
      <c r="K202" s="656"/>
      <c r="L202" s="656"/>
      <c r="M202" s="656"/>
      <c r="N202" s="656"/>
      <c r="O202" s="656"/>
      <c r="P202" s="656"/>
      <c r="Q202" s="656"/>
      <c r="R202" s="657"/>
      <c r="S202" s="656"/>
      <c r="T202" s="656"/>
      <c r="U202" s="658" t="s">
        <v>127</v>
      </c>
      <c r="V202" s="659" t="s">
        <v>505</v>
      </c>
      <c r="W202" s="660" t="s">
        <v>495</v>
      </c>
      <c r="X202" s="661">
        <f>SUM(X191:X201)</f>
        <v>856.41705999999999</v>
      </c>
      <c r="Y202" s="661">
        <f t="shared" ref="Y202:CJ202" si="47">SUM(Y191:Y201)</f>
        <v>1712.83412</v>
      </c>
      <c r="Z202" s="661">
        <f t="shared" si="47"/>
        <v>1712.83412</v>
      </c>
      <c r="AA202" s="661">
        <f t="shared" si="47"/>
        <v>2569.2511799999997</v>
      </c>
      <c r="AB202" s="661">
        <f t="shared" si="47"/>
        <v>2569.2511799999997</v>
      </c>
      <c r="AC202" s="661">
        <f t="shared" si="47"/>
        <v>4282.0853000000006</v>
      </c>
      <c r="AD202" s="661">
        <f t="shared" si="47"/>
        <v>5138.5023599999995</v>
      </c>
      <c r="AE202" s="661">
        <f t="shared" si="47"/>
        <v>8564.1706000000013</v>
      </c>
      <c r="AF202" s="661">
        <f t="shared" si="47"/>
        <v>8564.1706000000013</v>
      </c>
      <c r="AG202" s="661">
        <f t="shared" si="47"/>
        <v>8564.1706000000013</v>
      </c>
      <c r="AH202" s="661">
        <f t="shared" si="47"/>
        <v>8564.1706000000013</v>
      </c>
      <c r="AI202" s="661">
        <f t="shared" si="47"/>
        <v>8564.1706000000013</v>
      </c>
      <c r="AJ202" s="661">
        <f t="shared" si="47"/>
        <v>8564.1706000000013</v>
      </c>
      <c r="AK202" s="661">
        <f t="shared" si="47"/>
        <v>8564.1706000000013</v>
      </c>
      <c r="AL202" s="661">
        <f t="shared" si="47"/>
        <v>6851.3364799999999</v>
      </c>
      <c r="AM202" s="661">
        <f t="shared" si="47"/>
        <v>1390.8577032723861</v>
      </c>
      <c r="AN202" s="661">
        <f t="shared" si="47"/>
        <v>1384.7076553705451</v>
      </c>
      <c r="AO202" s="661">
        <f t="shared" si="47"/>
        <v>1378.557607468704</v>
      </c>
      <c r="AP202" s="661">
        <f t="shared" si="47"/>
        <v>1372.407559566863</v>
      </c>
      <c r="AQ202" s="661">
        <f t="shared" si="47"/>
        <v>1366.2575116650221</v>
      </c>
      <c r="AR202" s="661">
        <f t="shared" si="47"/>
        <v>1609.309922373375</v>
      </c>
      <c r="AS202" s="661">
        <f t="shared" si="47"/>
        <v>1852.3623330817279</v>
      </c>
      <c r="AT202" s="661">
        <f t="shared" si="47"/>
        <v>1846.2122851798867</v>
      </c>
      <c r="AU202" s="661">
        <f t="shared" si="47"/>
        <v>2089.2646958882397</v>
      </c>
      <c r="AV202" s="661">
        <f t="shared" si="47"/>
        <v>2083.1146479863987</v>
      </c>
      <c r="AW202" s="661">
        <f t="shared" si="47"/>
        <v>2581.519565206786</v>
      </c>
      <c r="AX202" s="661">
        <f t="shared" si="47"/>
        <v>2830.7220238169803</v>
      </c>
      <c r="AY202" s="661">
        <f t="shared" si="47"/>
        <v>3827.5318582577552</v>
      </c>
      <c r="AZ202" s="661">
        <f t="shared" si="47"/>
        <v>3827.5318582577552</v>
      </c>
      <c r="BA202" s="661">
        <f t="shared" si="47"/>
        <v>3827.5318582577552</v>
      </c>
      <c r="BB202" s="661">
        <f t="shared" si="47"/>
        <v>3827.5318582577552</v>
      </c>
      <c r="BC202" s="661">
        <f t="shared" si="47"/>
        <v>3827.5318582577552</v>
      </c>
      <c r="BD202" s="661">
        <f t="shared" si="47"/>
        <v>3827.5318582577552</v>
      </c>
      <c r="BE202" s="661">
        <f t="shared" si="47"/>
        <v>3827.5318582577552</v>
      </c>
      <c r="BF202" s="661">
        <f t="shared" si="47"/>
        <v>3329.1269410373675</v>
      </c>
      <c r="BG202" s="661">
        <f t="shared" si="47"/>
        <v>1335.5072721558172</v>
      </c>
      <c r="BH202" s="661">
        <f t="shared" si="47"/>
        <v>1335.5072721558172</v>
      </c>
      <c r="BI202" s="661">
        <f t="shared" si="47"/>
        <v>1335.5072721558172</v>
      </c>
      <c r="BJ202" s="661">
        <f t="shared" si="47"/>
        <v>1335.5072721558172</v>
      </c>
      <c r="BK202" s="661">
        <f t="shared" si="47"/>
        <v>1335.5072721558172</v>
      </c>
      <c r="BL202" s="661">
        <f t="shared" si="47"/>
        <v>1584.709730766011</v>
      </c>
      <c r="BM202" s="661">
        <f t="shared" si="47"/>
        <v>1833.9121893762049</v>
      </c>
      <c r="BN202" s="661">
        <f t="shared" si="47"/>
        <v>1833.9121893762049</v>
      </c>
      <c r="BO202" s="661">
        <f t="shared" si="47"/>
        <v>2083.1146479863987</v>
      </c>
      <c r="BP202" s="661">
        <f t="shared" si="47"/>
        <v>2083.1146479863987</v>
      </c>
      <c r="BQ202" s="661">
        <f t="shared" si="47"/>
        <v>2581.519565206786</v>
      </c>
      <c r="BR202" s="661">
        <f t="shared" si="47"/>
        <v>2830.7220238169803</v>
      </c>
      <c r="BS202" s="661">
        <f t="shared" si="47"/>
        <v>3827.5318582577552</v>
      </c>
      <c r="BT202" s="661">
        <f t="shared" si="47"/>
        <v>3827.5318582577552</v>
      </c>
      <c r="BU202" s="661">
        <f t="shared" si="47"/>
        <v>3827.5318582577552</v>
      </c>
      <c r="BV202" s="661">
        <f t="shared" si="47"/>
        <v>3827.5318582577552</v>
      </c>
      <c r="BW202" s="661">
        <f t="shared" si="47"/>
        <v>3827.5318582577552</v>
      </c>
      <c r="BX202" s="661">
        <f t="shared" si="47"/>
        <v>3827.5318582577552</v>
      </c>
      <c r="BY202" s="661">
        <f t="shared" si="47"/>
        <v>3827.5318582577552</v>
      </c>
      <c r="BZ202" s="661">
        <f t="shared" si="47"/>
        <v>3329.1269410373675</v>
      </c>
      <c r="CA202" s="661">
        <f t="shared" si="47"/>
        <v>1335.5072721558172</v>
      </c>
      <c r="CB202" s="661">
        <f t="shared" si="47"/>
        <v>1335.5072721558172</v>
      </c>
      <c r="CC202" s="661">
        <f t="shared" si="47"/>
        <v>1335.5072721558172</v>
      </c>
      <c r="CD202" s="661">
        <f t="shared" si="47"/>
        <v>1335.5072721558172</v>
      </c>
      <c r="CE202" s="661">
        <f t="shared" si="47"/>
        <v>1335.5072721558172</v>
      </c>
      <c r="CF202" s="661">
        <f t="shared" si="47"/>
        <v>1943.3257567248079</v>
      </c>
      <c r="CG202" s="661">
        <f t="shared" si="47"/>
        <v>2551.1442412937986</v>
      </c>
      <c r="CH202" s="661">
        <f t="shared" si="47"/>
        <v>2551.1442412937986</v>
      </c>
      <c r="CI202" s="661">
        <f t="shared" si="47"/>
        <v>3158.9627258627897</v>
      </c>
      <c r="CJ202" s="661">
        <f t="shared" si="47"/>
        <v>3158.9627258627897</v>
      </c>
      <c r="CK202" s="661">
        <f t="shared" ref="CK202:DW202" si="48">SUM(CK191:CK201)</f>
        <v>4374.599695000772</v>
      </c>
      <c r="CL202" s="661">
        <f t="shared" si="48"/>
        <v>4982.4181795697623</v>
      </c>
      <c r="CM202" s="661">
        <f t="shared" si="48"/>
        <v>7413.692117845726</v>
      </c>
      <c r="CN202" s="661">
        <f t="shared" si="48"/>
        <v>7413.692117845726</v>
      </c>
      <c r="CO202" s="661">
        <f t="shared" si="48"/>
        <v>7413.692117845726</v>
      </c>
      <c r="CP202" s="661">
        <f t="shared" si="48"/>
        <v>7413.692117845726</v>
      </c>
      <c r="CQ202" s="661">
        <f t="shared" si="48"/>
        <v>7413.692117845726</v>
      </c>
      <c r="CR202" s="661">
        <f t="shared" si="48"/>
        <v>7413.692117845726</v>
      </c>
      <c r="CS202" s="661">
        <f t="shared" si="48"/>
        <v>7413.692117845726</v>
      </c>
      <c r="CT202" s="661">
        <f t="shared" si="48"/>
        <v>6198.0551487077437</v>
      </c>
      <c r="CU202" s="661">
        <f t="shared" si="48"/>
        <v>1335.5072721558172</v>
      </c>
      <c r="CV202" s="661">
        <f t="shared" si="48"/>
        <v>1335.5072721558172</v>
      </c>
      <c r="CW202" s="661">
        <f t="shared" si="48"/>
        <v>1335.5072721558172</v>
      </c>
      <c r="CX202" s="661">
        <f t="shared" si="48"/>
        <v>1335.5072721558172</v>
      </c>
      <c r="CY202" s="662">
        <f t="shared" si="48"/>
        <v>1335.5072721558172</v>
      </c>
      <c r="CZ202" s="663">
        <f t="shared" si="48"/>
        <v>0</v>
      </c>
      <c r="DA202" s="664">
        <f t="shared" si="48"/>
        <v>0</v>
      </c>
      <c r="DB202" s="664">
        <f t="shared" si="48"/>
        <v>0</v>
      </c>
      <c r="DC202" s="664">
        <f t="shared" si="48"/>
        <v>0</v>
      </c>
      <c r="DD202" s="664">
        <f t="shared" si="48"/>
        <v>0</v>
      </c>
      <c r="DE202" s="664">
        <f t="shared" si="48"/>
        <v>0</v>
      </c>
      <c r="DF202" s="664">
        <f t="shared" si="48"/>
        <v>0</v>
      </c>
      <c r="DG202" s="664">
        <f t="shared" si="48"/>
        <v>0</v>
      </c>
      <c r="DH202" s="664">
        <f t="shared" si="48"/>
        <v>0</v>
      </c>
      <c r="DI202" s="664">
        <f t="shared" si="48"/>
        <v>0</v>
      </c>
      <c r="DJ202" s="664">
        <f t="shared" si="48"/>
        <v>0</v>
      </c>
      <c r="DK202" s="664">
        <f t="shared" si="48"/>
        <v>0</v>
      </c>
      <c r="DL202" s="664">
        <f t="shared" si="48"/>
        <v>0</v>
      </c>
      <c r="DM202" s="664">
        <f t="shared" si="48"/>
        <v>0</v>
      </c>
      <c r="DN202" s="664">
        <f t="shared" si="48"/>
        <v>0</v>
      </c>
      <c r="DO202" s="664">
        <f t="shared" si="48"/>
        <v>0</v>
      </c>
      <c r="DP202" s="664">
        <f t="shared" si="48"/>
        <v>0</v>
      </c>
      <c r="DQ202" s="664">
        <f t="shared" si="48"/>
        <v>0</v>
      </c>
      <c r="DR202" s="664">
        <f t="shared" si="48"/>
        <v>0</v>
      </c>
      <c r="DS202" s="664">
        <f t="shared" si="48"/>
        <v>0</v>
      </c>
      <c r="DT202" s="664">
        <f t="shared" si="48"/>
        <v>0</v>
      </c>
      <c r="DU202" s="664">
        <f t="shared" si="48"/>
        <v>0</v>
      </c>
      <c r="DV202" s="664">
        <f t="shared" si="48"/>
        <v>0</v>
      </c>
      <c r="DW202" s="665">
        <f t="shared" si="48"/>
        <v>0</v>
      </c>
    </row>
    <row r="203" spans="2:127" ht="25.5" x14ac:dyDescent="0.2">
      <c r="B203" s="601" t="s">
        <v>490</v>
      </c>
      <c r="C203" s="602" t="s">
        <v>800</v>
      </c>
      <c r="D203" s="603" t="s">
        <v>801</v>
      </c>
      <c r="E203" s="604" t="s">
        <v>547</v>
      </c>
      <c r="F203" s="605" t="s">
        <v>775</v>
      </c>
      <c r="G203" s="606" t="s">
        <v>66</v>
      </c>
      <c r="H203" s="607" t="s">
        <v>492</v>
      </c>
      <c r="I203" s="608">
        <f>MAX(X203:AV203)</f>
        <v>27</v>
      </c>
      <c r="J203" s="608">
        <f>SUMPRODUCT($X$2:$CY$2,$X203:$CY203)*365</f>
        <v>163686.59589324825</v>
      </c>
      <c r="K203" s="608">
        <f>SUMPRODUCT($X$2:$CY$2,$X204:$CY204)+SUMPRODUCT($X$2:$CY$2,$X205:$CY205)+SUMPRODUCT($X$2:$CY$2,$X206:$CY206)</f>
        <v>133791.65551052804</v>
      </c>
      <c r="L203" s="608">
        <f>SUMPRODUCT($X$2:$CY$2,$X207:$CY207) +SUMPRODUCT($X$2:$CY$2,$X208:$CY208)</f>
        <v>32650.949792688742</v>
      </c>
      <c r="M203" s="608">
        <f>SUMPRODUCT($X$2:$CY$2,$X209:$CY209)</f>
        <v>0</v>
      </c>
      <c r="N203" s="608">
        <f>SUMPRODUCT($X$2:$CY$2,$X212:$CY212) +SUMPRODUCT($X$2:$CY$2,$X213:$CY213)</f>
        <v>1168.1379407046002</v>
      </c>
      <c r="O203" s="608">
        <f>SUMPRODUCT($X$2:$CY$2,$X210:$CY210) +SUMPRODUCT($X$2:$CY$2,$X211:$CY211) +SUMPRODUCT($X$2:$CY$2,$X214:$CY214)</f>
        <v>189.97938464895765</v>
      </c>
      <c r="P203" s="608">
        <f>SUM(K203:O203)</f>
        <v>167800.72262857034</v>
      </c>
      <c r="Q203" s="608">
        <f>(SUM(K203:M203)*100000)/(J203*1000)</f>
        <v>101.68371111570181</v>
      </c>
      <c r="R203" s="609">
        <f>(P203*100000)/(J203*1000)</f>
        <v>102.51341700453297</v>
      </c>
      <c r="S203" s="610">
        <v>3</v>
      </c>
      <c r="T203" s="611">
        <v>3</v>
      </c>
      <c r="U203" s="612" t="s">
        <v>493</v>
      </c>
      <c r="V203" s="613" t="s">
        <v>124</v>
      </c>
      <c r="W203" s="614" t="s">
        <v>75</v>
      </c>
      <c r="X203" s="615">
        <v>0</v>
      </c>
      <c r="Y203" s="615">
        <v>0</v>
      </c>
      <c r="Z203" s="615">
        <v>0</v>
      </c>
      <c r="AA203" s="615">
        <v>0</v>
      </c>
      <c r="AB203" s="615">
        <v>0</v>
      </c>
      <c r="AC203" s="615">
        <v>0</v>
      </c>
      <c r="AD203" s="615">
        <v>0</v>
      </c>
      <c r="AE203" s="615">
        <v>0</v>
      </c>
      <c r="AF203" s="615">
        <v>0</v>
      </c>
      <c r="AG203" s="615">
        <v>0</v>
      </c>
      <c r="AH203" s="615">
        <v>0</v>
      </c>
      <c r="AI203" s="615">
        <v>0</v>
      </c>
      <c r="AJ203" s="615">
        <v>0</v>
      </c>
      <c r="AK203" s="615">
        <v>0</v>
      </c>
      <c r="AL203" s="615">
        <v>0</v>
      </c>
      <c r="AM203" s="615">
        <v>27</v>
      </c>
      <c r="AN203" s="615">
        <v>27</v>
      </c>
      <c r="AO203" s="615">
        <v>27</v>
      </c>
      <c r="AP203" s="615">
        <v>27</v>
      </c>
      <c r="AQ203" s="615">
        <v>27</v>
      </c>
      <c r="AR203" s="615">
        <v>27</v>
      </c>
      <c r="AS203" s="615">
        <v>27</v>
      </c>
      <c r="AT203" s="615">
        <v>27</v>
      </c>
      <c r="AU203" s="615">
        <v>27</v>
      </c>
      <c r="AV203" s="615">
        <v>27</v>
      </c>
      <c r="AW203" s="615">
        <v>27</v>
      </c>
      <c r="AX203" s="615">
        <v>27</v>
      </c>
      <c r="AY203" s="615">
        <v>27</v>
      </c>
      <c r="AZ203" s="615">
        <v>27</v>
      </c>
      <c r="BA203" s="615">
        <v>27</v>
      </c>
      <c r="BB203" s="615">
        <v>27</v>
      </c>
      <c r="BC203" s="615">
        <v>27</v>
      </c>
      <c r="BD203" s="615">
        <v>27</v>
      </c>
      <c r="BE203" s="615">
        <v>27</v>
      </c>
      <c r="BF203" s="615">
        <v>27</v>
      </c>
      <c r="BG203" s="615">
        <v>27</v>
      </c>
      <c r="BH203" s="615">
        <v>27</v>
      </c>
      <c r="BI203" s="615">
        <v>27</v>
      </c>
      <c r="BJ203" s="615">
        <v>27</v>
      </c>
      <c r="BK203" s="615">
        <v>27</v>
      </c>
      <c r="BL203" s="615">
        <v>27</v>
      </c>
      <c r="BM203" s="615">
        <v>27</v>
      </c>
      <c r="BN203" s="615">
        <v>27</v>
      </c>
      <c r="BO203" s="615">
        <v>27</v>
      </c>
      <c r="BP203" s="615">
        <v>27</v>
      </c>
      <c r="BQ203" s="615">
        <v>27</v>
      </c>
      <c r="BR203" s="615">
        <v>27</v>
      </c>
      <c r="BS203" s="615">
        <v>27</v>
      </c>
      <c r="BT203" s="615">
        <v>27</v>
      </c>
      <c r="BU203" s="615">
        <v>27</v>
      </c>
      <c r="BV203" s="615">
        <v>27</v>
      </c>
      <c r="BW203" s="615">
        <v>27</v>
      </c>
      <c r="BX203" s="615">
        <v>27</v>
      </c>
      <c r="BY203" s="615">
        <v>27</v>
      </c>
      <c r="BZ203" s="615">
        <v>27</v>
      </c>
      <c r="CA203" s="615">
        <v>27</v>
      </c>
      <c r="CB203" s="615">
        <v>27</v>
      </c>
      <c r="CC203" s="615">
        <v>27</v>
      </c>
      <c r="CD203" s="615">
        <v>27</v>
      </c>
      <c r="CE203" s="629">
        <v>27</v>
      </c>
      <c r="CF203" s="629">
        <v>27</v>
      </c>
      <c r="CG203" s="629">
        <v>27</v>
      </c>
      <c r="CH203" s="629">
        <v>27</v>
      </c>
      <c r="CI203" s="629">
        <v>27</v>
      </c>
      <c r="CJ203" s="629">
        <v>27</v>
      </c>
      <c r="CK203" s="629">
        <v>27</v>
      </c>
      <c r="CL203" s="629">
        <v>27</v>
      </c>
      <c r="CM203" s="629">
        <v>27</v>
      </c>
      <c r="CN203" s="629">
        <v>27</v>
      </c>
      <c r="CO203" s="629">
        <v>27</v>
      </c>
      <c r="CP203" s="629">
        <v>27</v>
      </c>
      <c r="CQ203" s="629">
        <v>27</v>
      </c>
      <c r="CR203" s="629">
        <v>27</v>
      </c>
      <c r="CS203" s="629">
        <v>27</v>
      </c>
      <c r="CT203" s="629">
        <v>27</v>
      </c>
      <c r="CU203" s="629">
        <v>27</v>
      </c>
      <c r="CV203" s="629">
        <v>27</v>
      </c>
      <c r="CW203" s="629">
        <v>27</v>
      </c>
      <c r="CX203" s="629">
        <v>27</v>
      </c>
      <c r="CY203" s="630">
        <v>27</v>
      </c>
      <c r="CZ203" s="619">
        <v>0</v>
      </c>
      <c r="DA203" s="620">
        <v>0</v>
      </c>
      <c r="DB203" s="620">
        <v>0</v>
      </c>
      <c r="DC203" s="620">
        <v>0</v>
      </c>
      <c r="DD203" s="620">
        <v>0</v>
      </c>
      <c r="DE203" s="620">
        <v>0</v>
      </c>
      <c r="DF203" s="620">
        <v>0</v>
      </c>
      <c r="DG203" s="620">
        <v>0</v>
      </c>
      <c r="DH203" s="620">
        <v>0</v>
      </c>
      <c r="DI203" s="620">
        <v>0</v>
      </c>
      <c r="DJ203" s="620">
        <v>0</v>
      </c>
      <c r="DK203" s="620">
        <v>0</v>
      </c>
      <c r="DL203" s="620">
        <v>0</v>
      </c>
      <c r="DM203" s="620">
        <v>0</v>
      </c>
      <c r="DN203" s="620">
        <v>0</v>
      </c>
      <c r="DO203" s="620">
        <v>0</v>
      </c>
      <c r="DP203" s="620">
        <v>0</v>
      </c>
      <c r="DQ203" s="620">
        <v>0</v>
      </c>
      <c r="DR203" s="620">
        <v>0</v>
      </c>
      <c r="DS203" s="620">
        <v>0</v>
      </c>
      <c r="DT203" s="620">
        <v>0</v>
      </c>
      <c r="DU203" s="620">
        <v>0</v>
      </c>
      <c r="DV203" s="620">
        <v>0</v>
      </c>
      <c r="DW203" s="621">
        <v>0</v>
      </c>
    </row>
    <row r="204" spans="2:127" x14ac:dyDescent="0.2">
      <c r="B204" s="622"/>
      <c r="C204" s="623"/>
      <c r="D204" s="624"/>
      <c r="E204" s="625"/>
      <c r="F204" s="625"/>
      <c r="G204" s="624"/>
      <c r="H204" s="625"/>
      <c r="I204" s="626"/>
      <c r="J204" s="626"/>
      <c r="K204" s="626"/>
      <c r="L204" s="626"/>
      <c r="M204" s="626"/>
      <c r="N204" s="626"/>
      <c r="O204" s="626"/>
      <c r="P204" s="626"/>
      <c r="Q204" s="626"/>
      <c r="R204" s="627"/>
      <c r="S204" s="626"/>
      <c r="T204" s="626"/>
      <c r="U204" s="628" t="s">
        <v>494</v>
      </c>
      <c r="V204" s="613" t="s">
        <v>124</v>
      </c>
      <c r="W204" s="614" t="s">
        <v>495</v>
      </c>
      <c r="X204" s="615">
        <v>1438.97</v>
      </c>
      <c r="Y204" s="615">
        <v>2877.94</v>
      </c>
      <c r="Z204" s="615">
        <v>2877.94</v>
      </c>
      <c r="AA204" s="615">
        <v>4316.91</v>
      </c>
      <c r="AB204" s="615">
        <v>4316.91</v>
      </c>
      <c r="AC204" s="615">
        <v>7194.85</v>
      </c>
      <c r="AD204" s="615">
        <v>8633.82</v>
      </c>
      <c r="AE204" s="615">
        <v>14389.7</v>
      </c>
      <c r="AF204" s="615">
        <v>14389.7</v>
      </c>
      <c r="AG204" s="615">
        <v>14389.7</v>
      </c>
      <c r="AH204" s="615">
        <v>14389.7</v>
      </c>
      <c r="AI204" s="615">
        <v>14389.7</v>
      </c>
      <c r="AJ204" s="615">
        <v>14389.7</v>
      </c>
      <c r="AK204" s="615">
        <v>14389.7</v>
      </c>
      <c r="AL204" s="615">
        <v>11511.76</v>
      </c>
      <c r="AM204" s="615">
        <v>0</v>
      </c>
      <c r="AN204" s="615">
        <v>0</v>
      </c>
      <c r="AO204" s="615">
        <v>0</v>
      </c>
      <c r="AP204" s="615">
        <v>0</v>
      </c>
      <c r="AQ204" s="615">
        <v>0</v>
      </c>
      <c r="AR204" s="615">
        <v>328.33</v>
      </c>
      <c r="AS204" s="615">
        <v>656.66</v>
      </c>
      <c r="AT204" s="615">
        <v>656.66</v>
      </c>
      <c r="AU204" s="615">
        <v>984.99</v>
      </c>
      <c r="AV204" s="615">
        <v>984.99</v>
      </c>
      <c r="AW204" s="615">
        <v>1641.65</v>
      </c>
      <c r="AX204" s="615">
        <v>1969.98</v>
      </c>
      <c r="AY204" s="615">
        <v>3283.3</v>
      </c>
      <c r="AZ204" s="615">
        <v>3283.3</v>
      </c>
      <c r="BA204" s="615">
        <v>3283.3</v>
      </c>
      <c r="BB204" s="615">
        <v>3283.3</v>
      </c>
      <c r="BC204" s="615">
        <v>3283.3</v>
      </c>
      <c r="BD204" s="615">
        <v>3283.3</v>
      </c>
      <c r="BE204" s="615">
        <v>3283.3</v>
      </c>
      <c r="BF204" s="615">
        <v>2626.64</v>
      </c>
      <c r="BG204" s="615">
        <v>0</v>
      </c>
      <c r="BH204" s="615">
        <v>0</v>
      </c>
      <c r="BI204" s="615">
        <v>0</v>
      </c>
      <c r="BJ204" s="615">
        <v>0</v>
      </c>
      <c r="BK204" s="615">
        <v>0</v>
      </c>
      <c r="BL204" s="615">
        <v>328.33</v>
      </c>
      <c r="BM204" s="615">
        <v>656.66</v>
      </c>
      <c r="BN204" s="615">
        <v>656.66</v>
      </c>
      <c r="BO204" s="615">
        <v>984.99</v>
      </c>
      <c r="BP204" s="615">
        <v>984.99</v>
      </c>
      <c r="BQ204" s="615">
        <v>1641.65</v>
      </c>
      <c r="BR204" s="615">
        <v>1969.98</v>
      </c>
      <c r="BS204" s="615">
        <v>3283.3</v>
      </c>
      <c r="BT204" s="615">
        <v>3283.3</v>
      </c>
      <c r="BU204" s="615">
        <v>3283.3</v>
      </c>
      <c r="BV204" s="615">
        <v>3283.3</v>
      </c>
      <c r="BW204" s="615">
        <v>3283.3</v>
      </c>
      <c r="BX204" s="615">
        <v>3283.3</v>
      </c>
      <c r="BY204" s="615">
        <v>3283.3</v>
      </c>
      <c r="BZ204" s="615">
        <v>2626.64</v>
      </c>
      <c r="CA204" s="615">
        <v>0</v>
      </c>
      <c r="CB204" s="615">
        <v>0</v>
      </c>
      <c r="CC204" s="615">
        <v>0</v>
      </c>
      <c r="CD204" s="615">
        <v>0</v>
      </c>
      <c r="CE204" s="629">
        <v>0</v>
      </c>
      <c r="CF204" s="629">
        <v>744.04</v>
      </c>
      <c r="CG204" s="629">
        <v>1488.08</v>
      </c>
      <c r="CH204" s="629">
        <v>1488.08</v>
      </c>
      <c r="CI204" s="629">
        <v>2232.12</v>
      </c>
      <c r="CJ204" s="629">
        <v>2232.12</v>
      </c>
      <c r="CK204" s="629">
        <v>3720.2</v>
      </c>
      <c r="CL204" s="629">
        <v>4464.24</v>
      </c>
      <c r="CM204" s="629">
        <v>7440.4</v>
      </c>
      <c r="CN204" s="629">
        <v>7440.4</v>
      </c>
      <c r="CO204" s="629">
        <v>7440.4</v>
      </c>
      <c r="CP204" s="629">
        <v>7440.4</v>
      </c>
      <c r="CQ204" s="629">
        <v>7440.4</v>
      </c>
      <c r="CR204" s="629">
        <v>7440.4</v>
      </c>
      <c r="CS204" s="629">
        <v>7440.4</v>
      </c>
      <c r="CT204" s="629">
        <v>5952.32</v>
      </c>
      <c r="CU204" s="629">
        <v>0</v>
      </c>
      <c r="CV204" s="629">
        <v>0</v>
      </c>
      <c r="CW204" s="629">
        <v>0</v>
      </c>
      <c r="CX204" s="629">
        <v>0</v>
      </c>
      <c r="CY204" s="630">
        <v>0</v>
      </c>
      <c r="CZ204" s="619">
        <v>0</v>
      </c>
      <c r="DA204" s="620">
        <v>0</v>
      </c>
      <c r="DB204" s="620">
        <v>0</v>
      </c>
      <c r="DC204" s="620">
        <v>0</v>
      </c>
      <c r="DD204" s="620">
        <v>0</v>
      </c>
      <c r="DE204" s="620">
        <v>0</v>
      </c>
      <c r="DF204" s="620">
        <v>0</v>
      </c>
      <c r="DG204" s="620">
        <v>0</v>
      </c>
      <c r="DH204" s="620">
        <v>0</v>
      </c>
      <c r="DI204" s="620">
        <v>0</v>
      </c>
      <c r="DJ204" s="620">
        <v>0</v>
      </c>
      <c r="DK204" s="620">
        <v>0</v>
      </c>
      <c r="DL204" s="620">
        <v>0</v>
      </c>
      <c r="DM204" s="620">
        <v>0</v>
      </c>
      <c r="DN204" s="620">
        <v>0</v>
      </c>
      <c r="DO204" s="620">
        <v>0</v>
      </c>
      <c r="DP204" s="620">
        <v>0</v>
      </c>
      <c r="DQ204" s="620">
        <v>0</v>
      </c>
      <c r="DR204" s="620">
        <v>0</v>
      </c>
      <c r="DS204" s="620">
        <v>0</v>
      </c>
      <c r="DT204" s="620">
        <v>0</v>
      </c>
      <c r="DU204" s="620">
        <v>0</v>
      </c>
      <c r="DV204" s="620">
        <v>0</v>
      </c>
      <c r="DW204" s="621">
        <v>0</v>
      </c>
    </row>
    <row r="205" spans="2:127" x14ac:dyDescent="0.2">
      <c r="B205" s="631"/>
      <c r="C205" s="632"/>
      <c r="D205" s="633"/>
      <c r="E205" s="633"/>
      <c r="F205" s="633"/>
      <c r="G205" s="633"/>
      <c r="H205" s="633"/>
      <c r="I205" s="634"/>
      <c r="J205" s="634"/>
      <c r="K205" s="634"/>
      <c r="L205" s="634"/>
      <c r="M205" s="634"/>
      <c r="N205" s="634"/>
      <c r="O205" s="634"/>
      <c r="P205" s="634"/>
      <c r="Q205" s="634"/>
      <c r="R205" s="635"/>
      <c r="S205" s="634"/>
      <c r="T205" s="634"/>
      <c r="U205" s="628" t="s">
        <v>496</v>
      </c>
      <c r="V205" s="613" t="s">
        <v>124</v>
      </c>
      <c r="W205" s="614" t="s">
        <v>495</v>
      </c>
      <c r="X205" s="615">
        <v>0</v>
      </c>
      <c r="Y205" s="615">
        <v>0</v>
      </c>
      <c r="Z205" s="615">
        <v>0</v>
      </c>
      <c r="AA205" s="615">
        <v>0</v>
      </c>
      <c r="AB205" s="615">
        <v>0</v>
      </c>
      <c r="AC205" s="615">
        <v>0</v>
      </c>
      <c r="AD205" s="615">
        <v>0</v>
      </c>
      <c r="AE205" s="615">
        <v>0</v>
      </c>
      <c r="AF205" s="615">
        <v>0</v>
      </c>
      <c r="AG205" s="615">
        <v>0</v>
      </c>
      <c r="AH205" s="615">
        <v>0</v>
      </c>
      <c r="AI205" s="615">
        <v>0</v>
      </c>
      <c r="AJ205" s="615">
        <v>0</v>
      </c>
      <c r="AK205" s="615">
        <v>0</v>
      </c>
      <c r="AL205" s="615">
        <v>0</v>
      </c>
      <c r="AM205" s="615">
        <v>0</v>
      </c>
      <c r="AN205" s="615">
        <v>0</v>
      </c>
      <c r="AO205" s="615">
        <v>0</v>
      </c>
      <c r="AP205" s="615">
        <v>0</v>
      </c>
      <c r="AQ205" s="615">
        <v>0</v>
      </c>
      <c r="AR205" s="615">
        <v>0</v>
      </c>
      <c r="AS205" s="615">
        <v>0</v>
      </c>
      <c r="AT205" s="615">
        <v>0</v>
      </c>
      <c r="AU205" s="615">
        <v>0</v>
      </c>
      <c r="AV205" s="615">
        <v>0</v>
      </c>
      <c r="AW205" s="615">
        <v>0</v>
      </c>
      <c r="AX205" s="615">
        <v>0</v>
      </c>
      <c r="AY205" s="615">
        <v>0</v>
      </c>
      <c r="AZ205" s="615">
        <v>0</v>
      </c>
      <c r="BA205" s="615">
        <v>0</v>
      </c>
      <c r="BB205" s="615">
        <v>0</v>
      </c>
      <c r="BC205" s="615">
        <v>0</v>
      </c>
      <c r="BD205" s="615">
        <v>0</v>
      </c>
      <c r="BE205" s="615">
        <v>0</v>
      </c>
      <c r="BF205" s="615">
        <v>0</v>
      </c>
      <c r="BG205" s="615">
        <v>0</v>
      </c>
      <c r="BH205" s="615">
        <v>0</v>
      </c>
      <c r="BI205" s="615">
        <v>0</v>
      </c>
      <c r="BJ205" s="615">
        <v>0</v>
      </c>
      <c r="BK205" s="615">
        <v>0</v>
      </c>
      <c r="BL205" s="615">
        <v>0</v>
      </c>
      <c r="BM205" s="615">
        <v>0</v>
      </c>
      <c r="BN205" s="615">
        <v>0</v>
      </c>
      <c r="BO205" s="615">
        <v>0</v>
      </c>
      <c r="BP205" s="615">
        <v>0</v>
      </c>
      <c r="BQ205" s="615">
        <v>0</v>
      </c>
      <c r="BR205" s="615">
        <v>0</v>
      </c>
      <c r="BS205" s="615">
        <v>0</v>
      </c>
      <c r="BT205" s="615">
        <v>0</v>
      </c>
      <c r="BU205" s="615">
        <v>0</v>
      </c>
      <c r="BV205" s="615">
        <v>0</v>
      </c>
      <c r="BW205" s="615">
        <v>0</v>
      </c>
      <c r="BX205" s="615">
        <v>0</v>
      </c>
      <c r="BY205" s="615">
        <v>0</v>
      </c>
      <c r="BZ205" s="615">
        <v>0</v>
      </c>
      <c r="CA205" s="615">
        <v>0</v>
      </c>
      <c r="CB205" s="615">
        <v>0</v>
      </c>
      <c r="CC205" s="615">
        <v>0</v>
      </c>
      <c r="CD205" s="615">
        <v>0</v>
      </c>
      <c r="CE205" s="629">
        <v>0</v>
      </c>
      <c r="CF205" s="629">
        <v>0</v>
      </c>
      <c r="CG205" s="629">
        <v>0</v>
      </c>
      <c r="CH205" s="629">
        <v>0</v>
      </c>
      <c r="CI205" s="629">
        <v>0</v>
      </c>
      <c r="CJ205" s="629">
        <v>0</v>
      </c>
      <c r="CK205" s="629">
        <v>0</v>
      </c>
      <c r="CL205" s="629">
        <v>0</v>
      </c>
      <c r="CM205" s="629">
        <v>0</v>
      </c>
      <c r="CN205" s="629">
        <v>0</v>
      </c>
      <c r="CO205" s="629">
        <v>0</v>
      </c>
      <c r="CP205" s="629">
        <v>0</v>
      </c>
      <c r="CQ205" s="629">
        <v>0</v>
      </c>
      <c r="CR205" s="629">
        <v>0</v>
      </c>
      <c r="CS205" s="629">
        <v>0</v>
      </c>
      <c r="CT205" s="629">
        <v>0</v>
      </c>
      <c r="CU205" s="629">
        <v>0</v>
      </c>
      <c r="CV205" s="629">
        <v>0</v>
      </c>
      <c r="CW205" s="629">
        <v>0</v>
      </c>
      <c r="CX205" s="629">
        <v>0</v>
      </c>
      <c r="CY205" s="630">
        <v>0</v>
      </c>
      <c r="CZ205" s="619">
        <v>0</v>
      </c>
      <c r="DA205" s="620">
        <v>0</v>
      </c>
      <c r="DB205" s="620">
        <v>0</v>
      </c>
      <c r="DC205" s="620">
        <v>0</v>
      </c>
      <c r="DD205" s="620">
        <v>0</v>
      </c>
      <c r="DE205" s="620">
        <v>0</v>
      </c>
      <c r="DF205" s="620">
        <v>0</v>
      </c>
      <c r="DG205" s="620">
        <v>0</v>
      </c>
      <c r="DH205" s="620">
        <v>0</v>
      </c>
      <c r="DI205" s="620">
        <v>0</v>
      </c>
      <c r="DJ205" s="620">
        <v>0</v>
      </c>
      <c r="DK205" s="620">
        <v>0</v>
      </c>
      <c r="DL205" s="620">
        <v>0</v>
      </c>
      <c r="DM205" s="620">
        <v>0</v>
      </c>
      <c r="DN205" s="620">
        <v>0</v>
      </c>
      <c r="DO205" s="620">
        <v>0</v>
      </c>
      <c r="DP205" s="620">
        <v>0</v>
      </c>
      <c r="DQ205" s="620">
        <v>0</v>
      </c>
      <c r="DR205" s="620">
        <v>0</v>
      </c>
      <c r="DS205" s="620">
        <v>0</v>
      </c>
      <c r="DT205" s="620">
        <v>0</v>
      </c>
      <c r="DU205" s="620">
        <v>0</v>
      </c>
      <c r="DV205" s="620">
        <v>0</v>
      </c>
      <c r="DW205" s="621">
        <v>0</v>
      </c>
    </row>
    <row r="206" spans="2:127" x14ac:dyDescent="0.2">
      <c r="B206" s="631"/>
      <c r="C206" s="632"/>
      <c r="D206" s="633"/>
      <c r="E206" s="633"/>
      <c r="F206" s="633"/>
      <c r="G206" s="633"/>
      <c r="H206" s="633"/>
      <c r="I206" s="634"/>
      <c r="J206" s="634"/>
      <c r="K206" s="634"/>
      <c r="L206" s="634"/>
      <c r="M206" s="634"/>
      <c r="N206" s="634"/>
      <c r="O206" s="634"/>
      <c r="P206" s="634"/>
      <c r="Q206" s="634"/>
      <c r="R206" s="635"/>
      <c r="S206" s="634"/>
      <c r="T206" s="634"/>
      <c r="U206" s="636" t="s">
        <v>807</v>
      </c>
      <c r="V206" s="637" t="s">
        <v>124</v>
      </c>
      <c r="W206" s="614" t="s">
        <v>495</v>
      </c>
      <c r="X206" s="615">
        <v>0</v>
      </c>
      <c r="Y206" s="615">
        <v>0</v>
      </c>
      <c r="Z206" s="615">
        <v>0</v>
      </c>
      <c r="AA206" s="615">
        <v>0</v>
      </c>
      <c r="AB206" s="615">
        <v>0</v>
      </c>
      <c r="AC206" s="615">
        <v>0</v>
      </c>
      <c r="AD206" s="615">
        <v>0</v>
      </c>
      <c r="AE206" s="615">
        <v>0</v>
      </c>
      <c r="AF206" s="615">
        <v>0</v>
      </c>
      <c r="AG206" s="615">
        <v>0</v>
      </c>
      <c r="AH206" s="615">
        <v>0</v>
      </c>
      <c r="AI206" s="615">
        <v>0</v>
      </c>
      <c r="AJ206" s="615">
        <v>0</v>
      </c>
      <c r="AK206" s="615">
        <v>0</v>
      </c>
      <c r="AL206" s="615">
        <v>0</v>
      </c>
      <c r="AM206" s="615">
        <v>0</v>
      </c>
      <c r="AN206" s="615">
        <v>0</v>
      </c>
      <c r="AO206" s="615">
        <v>0</v>
      </c>
      <c r="AP206" s="615">
        <v>0</v>
      </c>
      <c r="AQ206" s="615">
        <v>0</v>
      </c>
      <c r="AR206" s="615">
        <v>0</v>
      </c>
      <c r="AS206" s="615">
        <v>0</v>
      </c>
      <c r="AT206" s="615">
        <v>0</v>
      </c>
      <c r="AU206" s="615">
        <v>0</v>
      </c>
      <c r="AV206" s="615">
        <v>0</v>
      </c>
      <c r="AW206" s="615">
        <v>0</v>
      </c>
      <c r="AX206" s="615">
        <v>0</v>
      </c>
      <c r="AY206" s="615">
        <v>0</v>
      </c>
      <c r="AZ206" s="615">
        <v>0</v>
      </c>
      <c r="BA206" s="615">
        <v>0</v>
      </c>
      <c r="BB206" s="615">
        <v>0</v>
      </c>
      <c r="BC206" s="615">
        <v>0</v>
      </c>
      <c r="BD206" s="615">
        <v>0</v>
      </c>
      <c r="BE206" s="615">
        <v>0</v>
      </c>
      <c r="BF206" s="615">
        <v>0</v>
      </c>
      <c r="BG206" s="615">
        <v>0</v>
      </c>
      <c r="BH206" s="615">
        <v>0</v>
      </c>
      <c r="BI206" s="615">
        <v>0</v>
      </c>
      <c r="BJ206" s="615">
        <v>0</v>
      </c>
      <c r="BK206" s="615">
        <v>0</v>
      </c>
      <c r="BL206" s="615">
        <v>0</v>
      </c>
      <c r="BM206" s="615">
        <v>0</v>
      </c>
      <c r="BN206" s="615">
        <v>0</v>
      </c>
      <c r="BO206" s="615">
        <v>0</v>
      </c>
      <c r="BP206" s="615">
        <v>0</v>
      </c>
      <c r="BQ206" s="615">
        <v>0</v>
      </c>
      <c r="BR206" s="615">
        <v>0</v>
      </c>
      <c r="BS206" s="615">
        <v>0</v>
      </c>
      <c r="BT206" s="615">
        <v>0</v>
      </c>
      <c r="BU206" s="615">
        <v>0</v>
      </c>
      <c r="BV206" s="615">
        <v>0</v>
      </c>
      <c r="BW206" s="615">
        <v>0</v>
      </c>
      <c r="BX206" s="615">
        <v>0</v>
      </c>
      <c r="BY206" s="615">
        <v>0</v>
      </c>
      <c r="BZ206" s="615">
        <v>0</v>
      </c>
      <c r="CA206" s="615">
        <v>0</v>
      </c>
      <c r="CB206" s="615">
        <v>0</v>
      </c>
      <c r="CC206" s="615">
        <v>0</v>
      </c>
      <c r="CD206" s="615">
        <v>0</v>
      </c>
      <c r="CE206" s="615">
        <v>0</v>
      </c>
      <c r="CF206" s="615">
        <v>0</v>
      </c>
      <c r="CG206" s="615">
        <v>0</v>
      </c>
      <c r="CH206" s="615">
        <v>0</v>
      </c>
      <c r="CI206" s="615">
        <v>0</v>
      </c>
      <c r="CJ206" s="615">
        <v>0</v>
      </c>
      <c r="CK206" s="615">
        <v>0</v>
      </c>
      <c r="CL206" s="615">
        <v>0</v>
      </c>
      <c r="CM206" s="615">
        <v>0</v>
      </c>
      <c r="CN206" s="615">
        <v>0</v>
      </c>
      <c r="CO206" s="615">
        <v>0</v>
      </c>
      <c r="CP206" s="615">
        <v>0</v>
      </c>
      <c r="CQ206" s="615">
        <v>0</v>
      </c>
      <c r="CR206" s="615">
        <v>0</v>
      </c>
      <c r="CS206" s="615">
        <v>0</v>
      </c>
      <c r="CT206" s="615">
        <v>0</v>
      </c>
      <c r="CU206" s="615">
        <v>0</v>
      </c>
      <c r="CV206" s="615">
        <v>0</v>
      </c>
      <c r="CW206" s="615">
        <v>0</v>
      </c>
      <c r="CX206" s="615">
        <v>0</v>
      </c>
      <c r="CY206" s="615">
        <v>0</v>
      </c>
      <c r="CZ206" s="619">
        <v>0</v>
      </c>
      <c r="DA206" s="620">
        <v>0</v>
      </c>
      <c r="DB206" s="620">
        <v>0</v>
      </c>
      <c r="DC206" s="620">
        <v>0</v>
      </c>
      <c r="DD206" s="620">
        <v>0</v>
      </c>
      <c r="DE206" s="620">
        <v>0</v>
      </c>
      <c r="DF206" s="620">
        <v>0</v>
      </c>
      <c r="DG206" s="620">
        <v>0</v>
      </c>
      <c r="DH206" s="620">
        <v>0</v>
      </c>
      <c r="DI206" s="620">
        <v>0</v>
      </c>
      <c r="DJ206" s="620">
        <v>0</v>
      </c>
      <c r="DK206" s="620">
        <v>0</v>
      </c>
      <c r="DL206" s="620">
        <v>0</v>
      </c>
      <c r="DM206" s="620">
        <v>0</v>
      </c>
      <c r="DN206" s="620">
        <v>0</v>
      </c>
      <c r="DO206" s="620">
        <v>0</v>
      </c>
      <c r="DP206" s="620">
        <v>0</v>
      </c>
      <c r="DQ206" s="620">
        <v>0</v>
      </c>
      <c r="DR206" s="620">
        <v>0</v>
      </c>
      <c r="DS206" s="620">
        <v>0</v>
      </c>
      <c r="DT206" s="620">
        <v>0</v>
      </c>
      <c r="DU206" s="620">
        <v>0</v>
      </c>
      <c r="DV206" s="620">
        <v>0</v>
      </c>
      <c r="DW206" s="621">
        <v>0</v>
      </c>
    </row>
    <row r="207" spans="2:127" x14ac:dyDescent="0.2">
      <c r="B207" s="638"/>
      <c r="C207" s="639"/>
      <c r="D207" s="640"/>
      <c r="E207" s="640"/>
      <c r="F207" s="640"/>
      <c r="G207" s="640"/>
      <c r="H207" s="640"/>
      <c r="I207" s="641"/>
      <c r="J207" s="641"/>
      <c r="K207" s="641"/>
      <c r="L207" s="641"/>
      <c r="M207" s="641"/>
      <c r="N207" s="641"/>
      <c r="O207" s="641"/>
      <c r="P207" s="641"/>
      <c r="Q207" s="641"/>
      <c r="R207" s="642"/>
      <c r="S207" s="641"/>
      <c r="T207" s="641"/>
      <c r="U207" s="628" t="s">
        <v>497</v>
      </c>
      <c r="V207" s="613" t="s">
        <v>124</v>
      </c>
      <c r="W207" s="643" t="s">
        <v>495</v>
      </c>
      <c r="X207" s="615">
        <v>0</v>
      </c>
      <c r="Y207" s="615">
        <v>0</v>
      </c>
      <c r="Z207" s="615">
        <v>0</v>
      </c>
      <c r="AA207" s="615">
        <v>0</v>
      </c>
      <c r="AB207" s="615">
        <v>0</v>
      </c>
      <c r="AC207" s="615">
        <v>0</v>
      </c>
      <c r="AD207" s="615">
        <v>0</v>
      </c>
      <c r="AE207" s="615">
        <v>0</v>
      </c>
      <c r="AF207" s="615">
        <v>0</v>
      </c>
      <c r="AG207" s="615">
        <v>0</v>
      </c>
      <c r="AH207" s="615">
        <v>0</v>
      </c>
      <c r="AI207" s="615">
        <v>0</v>
      </c>
      <c r="AJ207" s="615">
        <v>0</v>
      </c>
      <c r="AK207" s="615">
        <v>0</v>
      </c>
      <c r="AL207" s="615">
        <v>0</v>
      </c>
      <c r="AM207" s="615">
        <v>428.6</v>
      </c>
      <c r="AN207" s="615">
        <v>428.6</v>
      </c>
      <c r="AO207" s="615">
        <v>428.6</v>
      </c>
      <c r="AP207" s="615">
        <v>428.6</v>
      </c>
      <c r="AQ207" s="615">
        <v>428.6</v>
      </c>
      <c r="AR207" s="615">
        <v>428.6</v>
      </c>
      <c r="AS207" s="615">
        <v>428.6</v>
      </c>
      <c r="AT207" s="615">
        <v>428.6</v>
      </c>
      <c r="AU207" s="615">
        <v>428.6</v>
      </c>
      <c r="AV207" s="615">
        <v>428.6</v>
      </c>
      <c r="AW207" s="615">
        <v>428.6</v>
      </c>
      <c r="AX207" s="615">
        <v>428.6</v>
      </c>
      <c r="AY207" s="615">
        <v>428.6</v>
      </c>
      <c r="AZ207" s="615">
        <v>428.6</v>
      </c>
      <c r="BA207" s="615">
        <v>428.6</v>
      </c>
      <c r="BB207" s="615">
        <v>428.6</v>
      </c>
      <c r="BC207" s="615">
        <v>428.6</v>
      </c>
      <c r="BD207" s="615">
        <v>428.6</v>
      </c>
      <c r="BE207" s="615">
        <v>428.6</v>
      </c>
      <c r="BF207" s="615">
        <v>428.6</v>
      </c>
      <c r="BG207" s="615">
        <v>428.6</v>
      </c>
      <c r="BH207" s="615">
        <v>428.6</v>
      </c>
      <c r="BI207" s="615">
        <v>428.6</v>
      </c>
      <c r="BJ207" s="615">
        <v>428.6</v>
      </c>
      <c r="BK207" s="615">
        <v>428.6</v>
      </c>
      <c r="BL207" s="615">
        <v>428.6</v>
      </c>
      <c r="BM207" s="615">
        <v>428.6</v>
      </c>
      <c r="BN207" s="615">
        <v>428.6</v>
      </c>
      <c r="BO207" s="615">
        <v>428.6</v>
      </c>
      <c r="BP207" s="615">
        <v>428.6</v>
      </c>
      <c r="BQ207" s="615">
        <v>428.6</v>
      </c>
      <c r="BR207" s="615">
        <v>428.6</v>
      </c>
      <c r="BS207" s="615">
        <v>428.6</v>
      </c>
      <c r="BT207" s="615">
        <v>428.6</v>
      </c>
      <c r="BU207" s="615">
        <v>428.6</v>
      </c>
      <c r="BV207" s="615">
        <v>428.6</v>
      </c>
      <c r="BW207" s="615">
        <v>428.6</v>
      </c>
      <c r="BX207" s="615">
        <v>428.6</v>
      </c>
      <c r="BY207" s="615">
        <v>428.6</v>
      </c>
      <c r="BZ207" s="615">
        <v>428.6</v>
      </c>
      <c r="CA207" s="615">
        <v>428.6</v>
      </c>
      <c r="CB207" s="615">
        <v>428.6</v>
      </c>
      <c r="CC207" s="615">
        <v>428.6</v>
      </c>
      <c r="CD207" s="615">
        <v>428.6</v>
      </c>
      <c r="CE207" s="629">
        <v>428.6</v>
      </c>
      <c r="CF207" s="629">
        <v>428.6</v>
      </c>
      <c r="CG207" s="629">
        <v>428.6</v>
      </c>
      <c r="CH207" s="629">
        <v>428.6</v>
      </c>
      <c r="CI207" s="629">
        <v>428.6</v>
      </c>
      <c r="CJ207" s="629">
        <v>428.6</v>
      </c>
      <c r="CK207" s="629">
        <v>428.6</v>
      </c>
      <c r="CL207" s="629">
        <v>428.6</v>
      </c>
      <c r="CM207" s="629">
        <v>428.6</v>
      </c>
      <c r="CN207" s="629">
        <v>428.6</v>
      </c>
      <c r="CO207" s="629">
        <v>428.6</v>
      </c>
      <c r="CP207" s="629">
        <v>428.6</v>
      </c>
      <c r="CQ207" s="629">
        <v>428.6</v>
      </c>
      <c r="CR207" s="629">
        <v>428.6</v>
      </c>
      <c r="CS207" s="629">
        <v>428.6</v>
      </c>
      <c r="CT207" s="629">
        <v>428.6</v>
      </c>
      <c r="CU207" s="629">
        <v>428.6</v>
      </c>
      <c r="CV207" s="629">
        <v>428.6</v>
      </c>
      <c r="CW207" s="629">
        <v>428.6</v>
      </c>
      <c r="CX207" s="629">
        <v>428.6</v>
      </c>
      <c r="CY207" s="630">
        <v>428.6</v>
      </c>
      <c r="CZ207" s="619">
        <v>0</v>
      </c>
      <c r="DA207" s="620">
        <v>0</v>
      </c>
      <c r="DB207" s="620">
        <v>0</v>
      </c>
      <c r="DC207" s="620">
        <v>0</v>
      </c>
      <c r="DD207" s="620">
        <v>0</v>
      </c>
      <c r="DE207" s="620">
        <v>0</v>
      </c>
      <c r="DF207" s="620">
        <v>0</v>
      </c>
      <c r="DG207" s="620">
        <v>0</v>
      </c>
      <c r="DH207" s="620">
        <v>0</v>
      </c>
      <c r="DI207" s="620">
        <v>0</v>
      </c>
      <c r="DJ207" s="620">
        <v>0</v>
      </c>
      <c r="DK207" s="620">
        <v>0</v>
      </c>
      <c r="DL207" s="620">
        <v>0</v>
      </c>
      <c r="DM207" s="620">
        <v>0</v>
      </c>
      <c r="DN207" s="620">
        <v>0</v>
      </c>
      <c r="DO207" s="620">
        <v>0</v>
      </c>
      <c r="DP207" s="620">
        <v>0</v>
      </c>
      <c r="DQ207" s="620">
        <v>0</v>
      </c>
      <c r="DR207" s="620">
        <v>0</v>
      </c>
      <c r="DS207" s="620">
        <v>0</v>
      </c>
      <c r="DT207" s="620">
        <v>0</v>
      </c>
      <c r="DU207" s="620">
        <v>0</v>
      </c>
      <c r="DV207" s="620">
        <v>0</v>
      </c>
      <c r="DW207" s="621">
        <v>0</v>
      </c>
    </row>
    <row r="208" spans="2:127" x14ac:dyDescent="0.2">
      <c r="B208" s="644"/>
      <c r="C208" s="645"/>
      <c r="D208" s="646"/>
      <c r="E208" s="646"/>
      <c r="F208" s="646"/>
      <c r="G208" s="646"/>
      <c r="H208" s="646"/>
      <c r="I208" s="647"/>
      <c r="J208" s="647"/>
      <c r="K208" s="647"/>
      <c r="L208" s="647"/>
      <c r="M208" s="647"/>
      <c r="N208" s="647"/>
      <c r="O208" s="647"/>
      <c r="P208" s="647"/>
      <c r="Q208" s="647"/>
      <c r="R208" s="648"/>
      <c r="S208" s="647"/>
      <c r="T208" s="647"/>
      <c r="U208" s="636" t="s">
        <v>498</v>
      </c>
      <c r="V208" s="637" t="s">
        <v>124</v>
      </c>
      <c r="W208" s="643" t="s">
        <v>495</v>
      </c>
      <c r="X208" s="615">
        <v>0</v>
      </c>
      <c r="Y208" s="615">
        <v>0</v>
      </c>
      <c r="Z208" s="615">
        <v>0</v>
      </c>
      <c r="AA208" s="615">
        <v>0</v>
      </c>
      <c r="AB208" s="615">
        <v>0</v>
      </c>
      <c r="AC208" s="615">
        <v>0</v>
      </c>
      <c r="AD208" s="615">
        <v>0</v>
      </c>
      <c r="AE208" s="615">
        <v>0</v>
      </c>
      <c r="AF208" s="615">
        <v>0</v>
      </c>
      <c r="AG208" s="615">
        <v>0</v>
      </c>
      <c r="AH208" s="615">
        <v>0</v>
      </c>
      <c r="AI208" s="615">
        <v>0</v>
      </c>
      <c r="AJ208" s="615">
        <v>0</v>
      </c>
      <c r="AK208" s="615">
        <v>0</v>
      </c>
      <c r="AL208" s="615">
        <v>0</v>
      </c>
      <c r="AM208" s="615">
        <v>1537.2</v>
      </c>
      <c r="AN208" s="615">
        <v>1537.2</v>
      </c>
      <c r="AO208" s="615">
        <v>1537.2</v>
      </c>
      <c r="AP208" s="615">
        <v>1537.2</v>
      </c>
      <c r="AQ208" s="615">
        <v>1537.2</v>
      </c>
      <c r="AR208" s="615">
        <v>1537.2</v>
      </c>
      <c r="AS208" s="615">
        <v>1537.2</v>
      </c>
      <c r="AT208" s="615">
        <v>1537.2</v>
      </c>
      <c r="AU208" s="615">
        <v>1537.2</v>
      </c>
      <c r="AV208" s="615">
        <v>1537.2</v>
      </c>
      <c r="AW208" s="615">
        <v>1537.2</v>
      </c>
      <c r="AX208" s="615">
        <v>1537.2</v>
      </c>
      <c r="AY208" s="615">
        <v>1537.2</v>
      </c>
      <c r="AZ208" s="615">
        <v>1537.2</v>
      </c>
      <c r="BA208" s="615">
        <v>1537.2</v>
      </c>
      <c r="BB208" s="615">
        <v>1537.2</v>
      </c>
      <c r="BC208" s="615">
        <v>1537.2</v>
      </c>
      <c r="BD208" s="615">
        <v>1537.2</v>
      </c>
      <c r="BE208" s="615">
        <v>1537.2</v>
      </c>
      <c r="BF208" s="615">
        <v>1537.2</v>
      </c>
      <c r="BG208" s="615">
        <v>1537.2</v>
      </c>
      <c r="BH208" s="615">
        <v>1537.2</v>
      </c>
      <c r="BI208" s="615">
        <v>1537.2</v>
      </c>
      <c r="BJ208" s="615">
        <v>1537.2</v>
      </c>
      <c r="BK208" s="615">
        <v>1537.2</v>
      </c>
      <c r="BL208" s="615">
        <v>1537.2</v>
      </c>
      <c r="BM208" s="615">
        <v>1537.2</v>
      </c>
      <c r="BN208" s="615">
        <v>1537.2</v>
      </c>
      <c r="BO208" s="615">
        <v>1537.2</v>
      </c>
      <c r="BP208" s="615">
        <v>1537.2</v>
      </c>
      <c r="BQ208" s="615">
        <v>1537.2</v>
      </c>
      <c r="BR208" s="615">
        <v>1537.2</v>
      </c>
      <c r="BS208" s="615">
        <v>1537.2</v>
      </c>
      <c r="BT208" s="615">
        <v>1537.2</v>
      </c>
      <c r="BU208" s="615">
        <v>1537.2</v>
      </c>
      <c r="BV208" s="615">
        <v>1537.2</v>
      </c>
      <c r="BW208" s="615">
        <v>1537.2</v>
      </c>
      <c r="BX208" s="615">
        <v>1537.2</v>
      </c>
      <c r="BY208" s="615">
        <v>1537.2</v>
      </c>
      <c r="BZ208" s="615">
        <v>1537.2</v>
      </c>
      <c r="CA208" s="615">
        <v>1537.2</v>
      </c>
      <c r="CB208" s="615">
        <v>1537.2</v>
      </c>
      <c r="CC208" s="615">
        <v>1537.2</v>
      </c>
      <c r="CD208" s="615">
        <v>1537.2</v>
      </c>
      <c r="CE208" s="629">
        <v>1537.2</v>
      </c>
      <c r="CF208" s="629">
        <v>1537.2</v>
      </c>
      <c r="CG208" s="629">
        <v>1537.2</v>
      </c>
      <c r="CH208" s="629">
        <v>1537.2</v>
      </c>
      <c r="CI208" s="629">
        <v>1537.2</v>
      </c>
      <c r="CJ208" s="629">
        <v>1537.2</v>
      </c>
      <c r="CK208" s="629">
        <v>1537.2</v>
      </c>
      <c r="CL208" s="629">
        <v>1537.2</v>
      </c>
      <c r="CM208" s="629">
        <v>1537.2</v>
      </c>
      <c r="CN208" s="629">
        <v>1537.2</v>
      </c>
      <c r="CO208" s="629">
        <v>1537.2</v>
      </c>
      <c r="CP208" s="629">
        <v>1537.2</v>
      </c>
      <c r="CQ208" s="629">
        <v>1537.2</v>
      </c>
      <c r="CR208" s="629">
        <v>1537.2</v>
      </c>
      <c r="CS208" s="629">
        <v>1537.2</v>
      </c>
      <c r="CT208" s="629">
        <v>1537.2</v>
      </c>
      <c r="CU208" s="629">
        <v>1537.2</v>
      </c>
      <c r="CV208" s="629">
        <v>1537.2</v>
      </c>
      <c r="CW208" s="629">
        <v>1537.2</v>
      </c>
      <c r="CX208" s="629">
        <v>1537.2</v>
      </c>
      <c r="CY208" s="630">
        <v>1537.2</v>
      </c>
      <c r="CZ208" s="619">
        <v>0</v>
      </c>
      <c r="DA208" s="620">
        <v>0</v>
      </c>
      <c r="DB208" s="620">
        <v>0</v>
      </c>
      <c r="DC208" s="620">
        <v>0</v>
      </c>
      <c r="DD208" s="620">
        <v>0</v>
      </c>
      <c r="DE208" s="620">
        <v>0</v>
      </c>
      <c r="DF208" s="620">
        <v>0</v>
      </c>
      <c r="DG208" s="620">
        <v>0</v>
      </c>
      <c r="DH208" s="620">
        <v>0</v>
      </c>
      <c r="DI208" s="620">
        <v>0</v>
      </c>
      <c r="DJ208" s="620">
        <v>0</v>
      </c>
      <c r="DK208" s="620">
        <v>0</v>
      </c>
      <c r="DL208" s="620">
        <v>0</v>
      </c>
      <c r="DM208" s="620">
        <v>0</v>
      </c>
      <c r="DN208" s="620">
        <v>0</v>
      </c>
      <c r="DO208" s="620">
        <v>0</v>
      </c>
      <c r="DP208" s="620">
        <v>0</v>
      </c>
      <c r="DQ208" s="620">
        <v>0</v>
      </c>
      <c r="DR208" s="620">
        <v>0</v>
      </c>
      <c r="DS208" s="620">
        <v>0</v>
      </c>
      <c r="DT208" s="620">
        <v>0</v>
      </c>
      <c r="DU208" s="620">
        <v>0</v>
      </c>
      <c r="DV208" s="620">
        <v>0</v>
      </c>
      <c r="DW208" s="621">
        <v>0</v>
      </c>
    </row>
    <row r="209" spans="2:127" x14ac:dyDescent="0.2">
      <c r="B209" s="644"/>
      <c r="C209" s="645"/>
      <c r="D209" s="646"/>
      <c r="E209" s="646"/>
      <c r="F209" s="646"/>
      <c r="G209" s="646"/>
      <c r="H209" s="646"/>
      <c r="I209" s="647"/>
      <c r="J209" s="647"/>
      <c r="K209" s="647"/>
      <c r="L209" s="647"/>
      <c r="M209" s="647"/>
      <c r="N209" s="647"/>
      <c r="O209" s="647"/>
      <c r="P209" s="647"/>
      <c r="Q209" s="647"/>
      <c r="R209" s="648"/>
      <c r="S209" s="647"/>
      <c r="T209" s="647"/>
      <c r="U209" s="649" t="s">
        <v>499</v>
      </c>
      <c r="V209" s="650" t="s">
        <v>124</v>
      </c>
      <c r="W209" s="643" t="s">
        <v>495</v>
      </c>
      <c r="X209" s="615">
        <v>0</v>
      </c>
      <c r="Y209" s="615">
        <v>0</v>
      </c>
      <c r="Z209" s="615">
        <v>0</v>
      </c>
      <c r="AA209" s="615">
        <v>0</v>
      </c>
      <c r="AB209" s="615">
        <v>0</v>
      </c>
      <c r="AC209" s="615">
        <v>0</v>
      </c>
      <c r="AD209" s="615">
        <v>0</v>
      </c>
      <c r="AE209" s="615">
        <v>0</v>
      </c>
      <c r="AF209" s="615">
        <v>0</v>
      </c>
      <c r="AG209" s="615">
        <v>0</v>
      </c>
      <c r="AH209" s="615">
        <v>0</v>
      </c>
      <c r="AI209" s="615">
        <v>0</v>
      </c>
      <c r="AJ209" s="615">
        <v>0</v>
      </c>
      <c r="AK209" s="615">
        <v>0</v>
      </c>
      <c r="AL209" s="615">
        <v>0</v>
      </c>
      <c r="AM209" s="615">
        <v>0</v>
      </c>
      <c r="AN209" s="615">
        <v>0</v>
      </c>
      <c r="AO209" s="615">
        <v>0</v>
      </c>
      <c r="AP209" s="615">
        <v>0</v>
      </c>
      <c r="AQ209" s="615">
        <v>0</v>
      </c>
      <c r="AR209" s="615">
        <v>0</v>
      </c>
      <c r="AS209" s="615">
        <v>0</v>
      </c>
      <c r="AT209" s="615">
        <v>0</v>
      </c>
      <c r="AU209" s="615">
        <v>0</v>
      </c>
      <c r="AV209" s="615">
        <v>0</v>
      </c>
      <c r="AW209" s="615">
        <v>0</v>
      </c>
      <c r="AX209" s="615">
        <v>0</v>
      </c>
      <c r="AY209" s="615">
        <v>0</v>
      </c>
      <c r="AZ209" s="615">
        <v>0</v>
      </c>
      <c r="BA209" s="615">
        <v>0</v>
      </c>
      <c r="BB209" s="615">
        <v>0</v>
      </c>
      <c r="BC209" s="615">
        <v>0</v>
      </c>
      <c r="BD209" s="615">
        <v>0</v>
      </c>
      <c r="BE209" s="615">
        <v>0</v>
      </c>
      <c r="BF209" s="615">
        <v>0</v>
      </c>
      <c r="BG209" s="615">
        <v>0</v>
      </c>
      <c r="BH209" s="615">
        <v>0</v>
      </c>
      <c r="BI209" s="615">
        <v>0</v>
      </c>
      <c r="BJ209" s="615">
        <v>0</v>
      </c>
      <c r="BK209" s="615">
        <v>0</v>
      </c>
      <c r="BL209" s="615">
        <v>0</v>
      </c>
      <c r="BM209" s="615">
        <v>0</v>
      </c>
      <c r="BN209" s="615">
        <v>0</v>
      </c>
      <c r="BO209" s="615">
        <v>0</v>
      </c>
      <c r="BP209" s="615">
        <v>0</v>
      </c>
      <c r="BQ209" s="615">
        <v>0</v>
      </c>
      <c r="BR209" s="615">
        <v>0</v>
      </c>
      <c r="BS209" s="615">
        <v>0</v>
      </c>
      <c r="BT209" s="615">
        <v>0</v>
      </c>
      <c r="BU209" s="615">
        <v>0</v>
      </c>
      <c r="BV209" s="615">
        <v>0</v>
      </c>
      <c r="BW209" s="615">
        <v>0</v>
      </c>
      <c r="BX209" s="615">
        <v>0</v>
      </c>
      <c r="BY209" s="615">
        <v>0</v>
      </c>
      <c r="BZ209" s="615">
        <v>0</v>
      </c>
      <c r="CA209" s="615">
        <v>0</v>
      </c>
      <c r="CB209" s="615">
        <v>0</v>
      </c>
      <c r="CC209" s="615">
        <v>0</v>
      </c>
      <c r="CD209" s="615">
        <v>0</v>
      </c>
      <c r="CE209" s="629">
        <v>0</v>
      </c>
      <c r="CF209" s="629">
        <v>0</v>
      </c>
      <c r="CG209" s="629">
        <v>0</v>
      </c>
      <c r="CH209" s="629">
        <v>0</v>
      </c>
      <c r="CI209" s="629">
        <v>0</v>
      </c>
      <c r="CJ209" s="629">
        <v>0</v>
      </c>
      <c r="CK209" s="629">
        <v>0</v>
      </c>
      <c r="CL209" s="629">
        <v>0</v>
      </c>
      <c r="CM209" s="629">
        <v>0</v>
      </c>
      <c r="CN209" s="629">
        <v>0</v>
      </c>
      <c r="CO209" s="629">
        <v>0</v>
      </c>
      <c r="CP209" s="629">
        <v>0</v>
      </c>
      <c r="CQ209" s="629">
        <v>0</v>
      </c>
      <c r="CR209" s="629">
        <v>0</v>
      </c>
      <c r="CS209" s="629">
        <v>0</v>
      </c>
      <c r="CT209" s="629">
        <v>0</v>
      </c>
      <c r="CU209" s="629">
        <v>0</v>
      </c>
      <c r="CV209" s="629">
        <v>0</v>
      </c>
      <c r="CW209" s="629">
        <v>0</v>
      </c>
      <c r="CX209" s="629">
        <v>0</v>
      </c>
      <c r="CY209" s="630">
        <v>0</v>
      </c>
      <c r="CZ209" s="619">
        <v>0</v>
      </c>
      <c r="DA209" s="620">
        <v>0</v>
      </c>
      <c r="DB209" s="620">
        <v>0</v>
      </c>
      <c r="DC209" s="620">
        <v>0</v>
      </c>
      <c r="DD209" s="620">
        <v>0</v>
      </c>
      <c r="DE209" s="620">
        <v>0</v>
      </c>
      <c r="DF209" s="620">
        <v>0</v>
      </c>
      <c r="DG209" s="620">
        <v>0</v>
      </c>
      <c r="DH209" s="620">
        <v>0</v>
      </c>
      <c r="DI209" s="620">
        <v>0</v>
      </c>
      <c r="DJ209" s="620">
        <v>0</v>
      </c>
      <c r="DK209" s="620">
        <v>0</v>
      </c>
      <c r="DL209" s="620">
        <v>0</v>
      </c>
      <c r="DM209" s="620">
        <v>0</v>
      </c>
      <c r="DN209" s="620">
        <v>0</v>
      </c>
      <c r="DO209" s="620">
        <v>0</v>
      </c>
      <c r="DP209" s="620">
        <v>0</v>
      </c>
      <c r="DQ209" s="620">
        <v>0</v>
      </c>
      <c r="DR209" s="620">
        <v>0</v>
      </c>
      <c r="DS209" s="620">
        <v>0</v>
      </c>
      <c r="DT209" s="620">
        <v>0</v>
      </c>
      <c r="DU209" s="620">
        <v>0</v>
      </c>
      <c r="DV209" s="620">
        <v>0</v>
      </c>
      <c r="DW209" s="621">
        <v>0</v>
      </c>
    </row>
    <row r="210" spans="2:127" x14ac:dyDescent="0.2">
      <c r="B210" s="644"/>
      <c r="C210" s="645"/>
      <c r="D210" s="646"/>
      <c r="E210" s="646"/>
      <c r="F210" s="646"/>
      <c r="G210" s="646"/>
      <c r="H210" s="646"/>
      <c r="I210" s="647"/>
      <c r="J210" s="647"/>
      <c r="K210" s="647"/>
      <c r="L210" s="647"/>
      <c r="M210" s="647"/>
      <c r="N210" s="647"/>
      <c r="O210" s="647"/>
      <c r="P210" s="647"/>
      <c r="Q210" s="647"/>
      <c r="R210" s="648"/>
      <c r="S210" s="647"/>
      <c r="T210" s="647"/>
      <c r="U210" s="636" t="s">
        <v>500</v>
      </c>
      <c r="V210" s="637" t="s">
        <v>124</v>
      </c>
      <c r="W210" s="643" t="s">
        <v>495</v>
      </c>
      <c r="X210" s="615">
        <v>0.14970000000000003</v>
      </c>
      <c r="Y210" s="615">
        <v>0.29940000000000005</v>
      </c>
      <c r="Z210" s="615">
        <v>0.29940000000000005</v>
      </c>
      <c r="AA210" s="615">
        <v>0.44909999999999994</v>
      </c>
      <c r="AB210" s="615">
        <v>0.44909999999999994</v>
      </c>
      <c r="AC210" s="615">
        <v>0.74850000000000005</v>
      </c>
      <c r="AD210" s="615">
        <v>0.89819999999999989</v>
      </c>
      <c r="AE210" s="615">
        <v>1.4970000000000001</v>
      </c>
      <c r="AF210" s="615">
        <v>1.4970000000000001</v>
      </c>
      <c r="AG210" s="615">
        <v>1.4970000000000001</v>
      </c>
      <c r="AH210" s="615">
        <v>1.4970000000000001</v>
      </c>
      <c r="AI210" s="615">
        <v>1.4970000000000001</v>
      </c>
      <c r="AJ210" s="615">
        <v>1.4970000000000001</v>
      </c>
      <c r="AK210" s="615">
        <v>1.4970000000000001</v>
      </c>
      <c r="AL210" s="615">
        <v>1.1976000000000002</v>
      </c>
      <c r="AM210" s="615">
        <v>0</v>
      </c>
      <c r="AN210" s="615">
        <v>0</v>
      </c>
      <c r="AO210" s="615">
        <v>0</v>
      </c>
      <c r="AP210" s="615">
        <v>0</v>
      </c>
      <c r="AQ210" s="615">
        <v>0</v>
      </c>
      <c r="AR210" s="615">
        <v>3.4157071377443587E-2</v>
      </c>
      <c r="AS210" s="615">
        <v>6.8314142754887175E-2</v>
      </c>
      <c r="AT210" s="615">
        <v>6.8314142754887175E-2</v>
      </c>
      <c r="AU210" s="615">
        <v>0.10247121413233078</v>
      </c>
      <c r="AV210" s="615">
        <v>0.10247121413233078</v>
      </c>
      <c r="AW210" s="615">
        <v>0.17078535688721794</v>
      </c>
      <c r="AX210" s="615">
        <v>0.20494242826466155</v>
      </c>
      <c r="AY210" s="615">
        <v>0.34157071377443587</v>
      </c>
      <c r="AZ210" s="615">
        <v>0.34157071377443587</v>
      </c>
      <c r="BA210" s="615">
        <v>0.34157071377443587</v>
      </c>
      <c r="BB210" s="615">
        <v>0.34157071377443587</v>
      </c>
      <c r="BC210" s="615">
        <v>0.34157071377443587</v>
      </c>
      <c r="BD210" s="615">
        <v>0.34157071377443587</v>
      </c>
      <c r="BE210" s="615">
        <v>0.34157071377443587</v>
      </c>
      <c r="BF210" s="615">
        <v>0.2732565710195487</v>
      </c>
      <c r="BG210" s="615">
        <v>0</v>
      </c>
      <c r="BH210" s="615">
        <v>0</v>
      </c>
      <c r="BI210" s="615">
        <v>0</v>
      </c>
      <c r="BJ210" s="615">
        <v>0</v>
      </c>
      <c r="BK210" s="615">
        <v>0</v>
      </c>
      <c r="BL210" s="615">
        <v>3.4157071377443587E-2</v>
      </c>
      <c r="BM210" s="615">
        <v>6.8314142754887175E-2</v>
      </c>
      <c r="BN210" s="615">
        <v>6.8314142754887175E-2</v>
      </c>
      <c r="BO210" s="615">
        <v>0.10247121413233078</v>
      </c>
      <c r="BP210" s="615">
        <v>0.10247121413233078</v>
      </c>
      <c r="BQ210" s="615">
        <v>0.17078535688721794</v>
      </c>
      <c r="BR210" s="615">
        <v>0.20494242826466155</v>
      </c>
      <c r="BS210" s="615">
        <v>0.34157071377443587</v>
      </c>
      <c r="BT210" s="615">
        <v>0.34157071377443587</v>
      </c>
      <c r="BU210" s="615">
        <v>0.34157071377443587</v>
      </c>
      <c r="BV210" s="615">
        <v>0.34157071377443587</v>
      </c>
      <c r="BW210" s="615">
        <v>0.34157071377443587</v>
      </c>
      <c r="BX210" s="615">
        <v>0.34157071377443587</v>
      </c>
      <c r="BY210" s="615">
        <v>0.34157071377443587</v>
      </c>
      <c r="BZ210" s="615">
        <v>0.2732565710195487</v>
      </c>
      <c r="CA210" s="615">
        <v>0</v>
      </c>
      <c r="CB210" s="615">
        <v>0</v>
      </c>
      <c r="CC210" s="615">
        <v>0</v>
      </c>
      <c r="CD210" s="615">
        <v>0</v>
      </c>
      <c r="CE210" s="629">
        <v>0</v>
      </c>
      <c r="CF210" s="629">
        <v>7.7404524069299568E-2</v>
      </c>
      <c r="CG210" s="629">
        <v>0.15480904813859914</v>
      </c>
      <c r="CH210" s="629">
        <v>0.15480904813859914</v>
      </c>
      <c r="CI210" s="629">
        <v>0.23221357220789873</v>
      </c>
      <c r="CJ210" s="629">
        <v>0.23221357220789873</v>
      </c>
      <c r="CK210" s="629">
        <v>0.38702262034649781</v>
      </c>
      <c r="CL210" s="629">
        <v>0.46442714441579747</v>
      </c>
      <c r="CM210" s="629">
        <v>0.77404524069299563</v>
      </c>
      <c r="CN210" s="629">
        <v>0.77404524069299563</v>
      </c>
      <c r="CO210" s="629">
        <v>0.77404524069299563</v>
      </c>
      <c r="CP210" s="629">
        <v>0.77404524069299563</v>
      </c>
      <c r="CQ210" s="629">
        <v>0.77404524069299563</v>
      </c>
      <c r="CR210" s="629">
        <v>0.77404524069299563</v>
      </c>
      <c r="CS210" s="629">
        <v>0.77404524069299563</v>
      </c>
      <c r="CT210" s="629">
        <v>0.61923619255439655</v>
      </c>
      <c r="CU210" s="629">
        <v>0</v>
      </c>
      <c r="CV210" s="629">
        <v>0</v>
      </c>
      <c r="CW210" s="629">
        <v>0</v>
      </c>
      <c r="CX210" s="629">
        <v>0</v>
      </c>
      <c r="CY210" s="630">
        <v>0</v>
      </c>
      <c r="CZ210" s="619">
        <v>0</v>
      </c>
      <c r="DA210" s="620">
        <v>0</v>
      </c>
      <c r="DB210" s="620">
        <v>0</v>
      </c>
      <c r="DC210" s="620">
        <v>0</v>
      </c>
      <c r="DD210" s="620">
        <v>0</v>
      </c>
      <c r="DE210" s="620">
        <v>0</v>
      </c>
      <c r="DF210" s="620">
        <v>0</v>
      </c>
      <c r="DG210" s="620">
        <v>0</v>
      </c>
      <c r="DH210" s="620">
        <v>0</v>
      </c>
      <c r="DI210" s="620">
        <v>0</v>
      </c>
      <c r="DJ210" s="620">
        <v>0</v>
      </c>
      <c r="DK210" s="620">
        <v>0</v>
      </c>
      <c r="DL210" s="620">
        <v>0</v>
      </c>
      <c r="DM210" s="620">
        <v>0</v>
      </c>
      <c r="DN210" s="620">
        <v>0</v>
      </c>
      <c r="DO210" s="620">
        <v>0</v>
      </c>
      <c r="DP210" s="620">
        <v>0</v>
      </c>
      <c r="DQ210" s="620">
        <v>0</v>
      </c>
      <c r="DR210" s="620">
        <v>0</v>
      </c>
      <c r="DS210" s="620">
        <v>0</v>
      </c>
      <c r="DT210" s="620">
        <v>0</v>
      </c>
      <c r="DU210" s="620">
        <v>0</v>
      </c>
      <c r="DV210" s="620">
        <v>0</v>
      </c>
      <c r="DW210" s="621">
        <v>0</v>
      </c>
    </row>
    <row r="211" spans="2:127" x14ac:dyDescent="0.2">
      <c r="B211" s="651"/>
      <c r="C211" s="645"/>
      <c r="D211" s="646"/>
      <c r="E211" s="646"/>
      <c r="F211" s="646"/>
      <c r="G211" s="646"/>
      <c r="H211" s="646"/>
      <c r="I211" s="647"/>
      <c r="J211" s="647"/>
      <c r="K211" s="647"/>
      <c r="L211" s="647"/>
      <c r="M211" s="647"/>
      <c r="N211" s="647"/>
      <c r="O211" s="647"/>
      <c r="P211" s="647"/>
      <c r="Q211" s="647"/>
      <c r="R211" s="648"/>
      <c r="S211" s="647"/>
      <c r="T211" s="647"/>
      <c r="U211" s="636" t="s">
        <v>501</v>
      </c>
      <c r="V211" s="637" t="s">
        <v>124</v>
      </c>
      <c r="W211" s="643" t="s">
        <v>495</v>
      </c>
      <c r="X211" s="615">
        <v>0</v>
      </c>
      <c r="Y211" s="615">
        <v>0</v>
      </c>
      <c r="Z211" s="615">
        <v>0</v>
      </c>
      <c r="AA211" s="615">
        <v>0</v>
      </c>
      <c r="AB211" s="615">
        <v>0</v>
      </c>
      <c r="AC211" s="615">
        <v>0</v>
      </c>
      <c r="AD211" s="615">
        <v>0</v>
      </c>
      <c r="AE211" s="615">
        <v>0</v>
      </c>
      <c r="AF211" s="615">
        <v>0</v>
      </c>
      <c r="AG211" s="615">
        <v>0</v>
      </c>
      <c r="AH211" s="615">
        <v>0</v>
      </c>
      <c r="AI211" s="615">
        <v>0</v>
      </c>
      <c r="AJ211" s="615">
        <v>0</v>
      </c>
      <c r="AK211" s="615">
        <v>0</v>
      </c>
      <c r="AL211" s="615">
        <v>0</v>
      </c>
      <c r="AM211" s="615">
        <v>10.6</v>
      </c>
      <c r="AN211" s="615">
        <v>10.6</v>
      </c>
      <c r="AO211" s="615">
        <v>10.6</v>
      </c>
      <c r="AP211" s="615">
        <v>10.6</v>
      </c>
      <c r="AQ211" s="615">
        <v>10.6</v>
      </c>
      <c r="AR211" s="615">
        <v>10.6</v>
      </c>
      <c r="AS211" s="615">
        <v>10.6</v>
      </c>
      <c r="AT211" s="615">
        <v>10.6</v>
      </c>
      <c r="AU211" s="615">
        <v>10.6</v>
      </c>
      <c r="AV211" s="615">
        <v>10.6</v>
      </c>
      <c r="AW211" s="615">
        <v>10.6</v>
      </c>
      <c r="AX211" s="615">
        <v>10.6</v>
      </c>
      <c r="AY211" s="615">
        <v>10.6</v>
      </c>
      <c r="AZ211" s="615">
        <v>10.6</v>
      </c>
      <c r="BA211" s="615">
        <v>10.6</v>
      </c>
      <c r="BB211" s="615">
        <v>10.6</v>
      </c>
      <c r="BC211" s="615">
        <v>10.6</v>
      </c>
      <c r="BD211" s="615">
        <v>10.6</v>
      </c>
      <c r="BE211" s="615">
        <v>10.6</v>
      </c>
      <c r="BF211" s="615">
        <v>10.6</v>
      </c>
      <c r="BG211" s="615">
        <v>10.6</v>
      </c>
      <c r="BH211" s="615">
        <v>10.6</v>
      </c>
      <c r="BI211" s="615">
        <v>10.6</v>
      </c>
      <c r="BJ211" s="615">
        <v>10.6</v>
      </c>
      <c r="BK211" s="615">
        <v>10.6</v>
      </c>
      <c r="BL211" s="615">
        <v>10.6</v>
      </c>
      <c r="BM211" s="615">
        <v>10.6</v>
      </c>
      <c r="BN211" s="615">
        <v>10.6</v>
      </c>
      <c r="BO211" s="615">
        <v>10.6</v>
      </c>
      <c r="BP211" s="615">
        <v>10.6</v>
      </c>
      <c r="BQ211" s="615">
        <v>10.6</v>
      </c>
      <c r="BR211" s="615">
        <v>10.6</v>
      </c>
      <c r="BS211" s="615">
        <v>10.6</v>
      </c>
      <c r="BT211" s="615">
        <v>10.6</v>
      </c>
      <c r="BU211" s="615">
        <v>10.6</v>
      </c>
      <c r="BV211" s="615">
        <v>10.6</v>
      </c>
      <c r="BW211" s="615">
        <v>10.6</v>
      </c>
      <c r="BX211" s="615">
        <v>10.6</v>
      </c>
      <c r="BY211" s="615">
        <v>10.6</v>
      </c>
      <c r="BZ211" s="615">
        <v>10.6</v>
      </c>
      <c r="CA211" s="615">
        <v>10.6</v>
      </c>
      <c r="CB211" s="615">
        <v>10.6</v>
      </c>
      <c r="CC211" s="615">
        <v>10.6</v>
      </c>
      <c r="CD211" s="615">
        <v>10.6</v>
      </c>
      <c r="CE211" s="629">
        <v>10.6</v>
      </c>
      <c r="CF211" s="629">
        <v>10.6</v>
      </c>
      <c r="CG211" s="629">
        <v>10.6</v>
      </c>
      <c r="CH211" s="629">
        <v>10.6</v>
      </c>
      <c r="CI211" s="629">
        <v>10.6</v>
      </c>
      <c r="CJ211" s="629">
        <v>10.6</v>
      </c>
      <c r="CK211" s="629">
        <v>10.6</v>
      </c>
      <c r="CL211" s="629">
        <v>10.6</v>
      </c>
      <c r="CM211" s="629">
        <v>10.6</v>
      </c>
      <c r="CN211" s="629">
        <v>10.6</v>
      </c>
      <c r="CO211" s="629">
        <v>10.6</v>
      </c>
      <c r="CP211" s="629">
        <v>10.6</v>
      </c>
      <c r="CQ211" s="629">
        <v>10.6</v>
      </c>
      <c r="CR211" s="629">
        <v>10.6</v>
      </c>
      <c r="CS211" s="629">
        <v>10.6</v>
      </c>
      <c r="CT211" s="629">
        <v>10.6</v>
      </c>
      <c r="CU211" s="629">
        <v>10.6</v>
      </c>
      <c r="CV211" s="629">
        <v>10.6</v>
      </c>
      <c r="CW211" s="629">
        <v>10.6</v>
      </c>
      <c r="CX211" s="629">
        <v>10.6</v>
      </c>
      <c r="CY211" s="630">
        <v>10.6</v>
      </c>
      <c r="CZ211" s="619">
        <v>0</v>
      </c>
      <c r="DA211" s="620">
        <v>0</v>
      </c>
      <c r="DB211" s="620">
        <v>0</v>
      </c>
      <c r="DC211" s="620">
        <v>0</v>
      </c>
      <c r="DD211" s="620">
        <v>0</v>
      </c>
      <c r="DE211" s="620">
        <v>0</v>
      </c>
      <c r="DF211" s="620">
        <v>0</v>
      </c>
      <c r="DG211" s="620">
        <v>0</v>
      </c>
      <c r="DH211" s="620">
        <v>0</v>
      </c>
      <c r="DI211" s="620">
        <v>0</v>
      </c>
      <c r="DJ211" s="620">
        <v>0</v>
      </c>
      <c r="DK211" s="620">
        <v>0</v>
      </c>
      <c r="DL211" s="620">
        <v>0</v>
      </c>
      <c r="DM211" s="620">
        <v>0</v>
      </c>
      <c r="DN211" s="620">
        <v>0</v>
      </c>
      <c r="DO211" s="620">
        <v>0</v>
      </c>
      <c r="DP211" s="620">
        <v>0</v>
      </c>
      <c r="DQ211" s="620">
        <v>0</v>
      </c>
      <c r="DR211" s="620">
        <v>0</v>
      </c>
      <c r="DS211" s="620">
        <v>0</v>
      </c>
      <c r="DT211" s="620">
        <v>0</v>
      </c>
      <c r="DU211" s="620">
        <v>0</v>
      </c>
      <c r="DV211" s="620">
        <v>0</v>
      </c>
      <c r="DW211" s="621">
        <v>0</v>
      </c>
    </row>
    <row r="212" spans="2:127" x14ac:dyDescent="0.2">
      <c r="B212" s="651"/>
      <c r="C212" s="645"/>
      <c r="D212" s="646"/>
      <c r="E212" s="646"/>
      <c r="F212" s="646"/>
      <c r="G212" s="646"/>
      <c r="H212" s="646"/>
      <c r="I212" s="647"/>
      <c r="J212" s="647"/>
      <c r="K212" s="647"/>
      <c r="L212" s="647"/>
      <c r="M212" s="647"/>
      <c r="N212" s="647"/>
      <c r="O212" s="647"/>
      <c r="P212" s="647"/>
      <c r="Q212" s="647"/>
      <c r="R212" s="648"/>
      <c r="S212" s="647"/>
      <c r="T212" s="647"/>
      <c r="U212" s="636" t="s">
        <v>502</v>
      </c>
      <c r="V212" s="637" t="s">
        <v>124</v>
      </c>
      <c r="W212" s="643" t="s">
        <v>495</v>
      </c>
      <c r="X212" s="615">
        <v>5.4221120000000003</v>
      </c>
      <c r="Y212" s="615">
        <v>10.844224000000001</v>
      </c>
      <c r="Z212" s="615">
        <v>10.844224000000001</v>
      </c>
      <c r="AA212" s="615">
        <v>16.266335999999999</v>
      </c>
      <c r="AB212" s="615">
        <v>16.266335999999999</v>
      </c>
      <c r="AC212" s="615">
        <v>27.110559999999996</v>
      </c>
      <c r="AD212" s="615">
        <v>32.532671999999998</v>
      </c>
      <c r="AE212" s="615">
        <v>54.221119999999992</v>
      </c>
      <c r="AF212" s="615">
        <v>54.221119999999992</v>
      </c>
      <c r="AG212" s="615">
        <v>54.221119999999992</v>
      </c>
      <c r="AH212" s="615">
        <v>54.221119999999992</v>
      </c>
      <c r="AI212" s="615">
        <v>54.221119999999992</v>
      </c>
      <c r="AJ212" s="615">
        <v>54.221119999999992</v>
      </c>
      <c r="AK212" s="615">
        <v>54.221119999999992</v>
      </c>
      <c r="AL212" s="615">
        <v>43.376896000000002</v>
      </c>
      <c r="AM212" s="615">
        <v>0</v>
      </c>
      <c r="AN212" s="615">
        <v>0</v>
      </c>
      <c r="AO212" s="615">
        <v>0</v>
      </c>
      <c r="AP212" s="615">
        <v>0</v>
      </c>
      <c r="AQ212" s="615">
        <v>0</v>
      </c>
      <c r="AR212" s="615">
        <v>1.2371641055477181</v>
      </c>
      <c r="AS212" s="615">
        <v>2.4743282110954361</v>
      </c>
      <c r="AT212" s="615">
        <v>2.4743282110954361</v>
      </c>
      <c r="AU212" s="615">
        <v>3.7114923166431546</v>
      </c>
      <c r="AV212" s="615">
        <v>3.7114923166431546</v>
      </c>
      <c r="AW212" s="615">
        <v>6.1858205277385894</v>
      </c>
      <c r="AX212" s="615">
        <v>7.4229846332863092</v>
      </c>
      <c r="AY212" s="615">
        <v>12.371641055477179</v>
      </c>
      <c r="AZ212" s="615">
        <v>12.371641055477179</v>
      </c>
      <c r="BA212" s="615">
        <v>12.371641055477179</v>
      </c>
      <c r="BB212" s="615">
        <v>12.371641055477179</v>
      </c>
      <c r="BC212" s="615">
        <v>12.371641055477179</v>
      </c>
      <c r="BD212" s="615">
        <v>12.371641055477179</v>
      </c>
      <c r="BE212" s="615">
        <v>12.371641055477179</v>
      </c>
      <c r="BF212" s="615">
        <v>9.8973128443817444</v>
      </c>
      <c r="BG212" s="615">
        <v>0</v>
      </c>
      <c r="BH212" s="615">
        <v>0</v>
      </c>
      <c r="BI212" s="615">
        <v>0</v>
      </c>
      <c r="BJ212" s="615">
        <v>0</v>
      </c>
      <c r="BK212" s="615">
        <v>0</v>
      </c>
      <c r="BL212" s="615">
        <v>1.2371641055477181</v>
      </c>
      <c r="BM212" s="615">
        <v>2.4743282110954361</v>
      </c>
      <c r="BN212" s="615">
        <v>2.4743282110954361</v>
      </c>
      <c r="BO212" s="615">
        <v>3.7114923166431546</v>
      </c>
      <c r="BP212" s="615">
        <v>3.7114923166431546</v>
      </c>
      <c r="BQ212" s="615">
        <v>6.1858205277385894</v>
      </c>
      <c r="BR212" s="615">
        <v>7.4229846332863092</v>
      </c>
      <c r="BS212" s="615">
        <v>12.371641055477179</v>
      </c>
      <c r="BT212" s="615">
        <v>12.371641055477179</v>
      </c>
      <c r="BU212" s="615">
        <v>12.371641055477179</v>
      </c>
      <c r="BV212" s="615">
        <v>12.371641055477179</v>
      </c>
      <c r="BW212" s="615">
        <v>12.371641055477179</v>
      </c>
      <c r="BX212" s="615">
        <v>12.371641055477179</v>
      </c>
      <c r="BY212" s="615">
        <v>12.371641055477179</v>
      </c>
      <c r="BZ212" s="615">
        <v>9.8973128443817444</v>
      </c>
      <c r="CA212" s="615">
        <v>0</v>
      </c>
      <c r="CB212" s="615">
        <v>0</v>
      </c>
      <c r="CC212" s="615">
        <v>0</v>
      </c>
      <c r="CD212" s="615">
        <v>0</v>
      </c>
      <c r="CE212" s="629">
        <v>0</v>
      </c>
      <c r="CF212" s="629">
        <v>2.803580486375671</v>
      </c>
      <c r="CG212" s="629">
        <v>5.6071609727513421</v>
      </c>
      <c r="CH212" s="629">
        <v>5.6071609727513421</v>
      </c>
      <c r="CI212" s="629">
        <v>8.4107414591270135</v>
      </c>
      <c r="CJ212" s="629">
        <v>8.4107414591270135</v>
      </c>
      <c r="CK212" s="629">
        <v>14.017902431878356</v>
      </c>
      <c r="CL212" s="629">
        <v>16.821482918254027</v>
      </c>
      <c r="CM212" s="629">
        <v>28.035804863756713</v>
      </c>
      <c r="CN212" s="629">
        <v>28.035804863756713</v>
      </c>
      <c r="CO212" s="629">
        <v>28.035804863756713</v>
      </c>
      <c r="CP212" s="629">
        <v>28.035804863756713</v>
      </c>
      <c r="CQ212" s="629">
        <v>28.035804863756713</v>
      </c>
      <c r="CR212" s="629">
        <v>28.035804863756713</v>
      </c>
      <c r="CS212" s="629">
        <v>28.035804863756713</v>
      </c>
      <c r="CT212" s="629">
        <v>22.428643891005368</v>
      </c>
      <c r="CU212" s="629">
        <v>0</v>
      </c>
      <c r="CV212" s="629">
        <v>0</v>
      </c>
      <c r="CW212" s="629">
        <v>0</v>
      </c>
      <c r="CX212" s="629">
        <v>0</v>
      </c>
      <c r="CY212" s="630">
        <v>0</v>
      </c>
      <c r="CZ212" s="619">
        <v>0</v>
      </c>
      <c r="DA212" s="620">
        <v>0</v>
      </c>
      <c r="DB212" s="620">
        <v>0</v>
      </c>
      <c r="DC212" s="620">
        <v>0</v>
      </c>
      <c r="DD212" s="620">
        <v>0</v>
      </c>
      <c r="DE212" s="620">
        <v>0</v>
      </c>
      <c r="DF212" s="620">
        <v>0</v>
      </c>
      <c r="DG212" s="620">
        <v>0</v>
      </c>
      <c r="DH212" s="620">
        <v>0</v>
      </c>
      <c r="DI212" s="620">
        <v>0</v>
      </c>
      <c r="DJ212" s="620">
        <v>0</v>
      </c>
      <c r="DK212" s="620">
        <v>0</v>
      </c>
      <c r="DL212" s="620">
        <v>0</v>
      </c>
      <c r="DM212" s="620">
        <v>0</v>
      </c>
      <c r="DN212" s="620">
        <v>0</v>
      </c>
      <c r="DO212" s="620">
        <v>0</v>
      </c>
      <c r="DP212" s="620">
        <v>0</v>
      </c>
      <c r="DQ212" s="620">
        <v>0</v>
      </c>
      <c r="DR212" s="620">
        <v>0</v>
      </c>
      <c r="DS212" s="620">
        <v>0</v>
      </c>
      <c r="DT212" s="620">
        <v>0</v>
      </c>
      <c r="DU212" s="620">
        <v>0</v>
      </c>
      <c r="DV212" s="620">
        <v>0</v>
      </c>
      <c r="DW212" s="621">
        <v>0</v>
      </c>
    </row>
    <row r="213" spans="2:127" x14ac:dyDescent="0.2">
      <c r="B213" s="651"/>
      <c r="C213" s="645"/>
      <c r="D213" s="646"/>
      <c r="E213" s="646"/>
      <c r="F213" s="646"/>
      <c r="G213" s="646"/>
      <c r="H213" s="646"/>
      <c r="I213" s="647"/>
      <c r="J213" s="647"/>
      <c r="K213" s="647"/>
      <c r="L213" s="647"/>
      <c r="M213" s="647"/>
      <c r="N213" s="647"/>
      <c r="O213" s="647"/>
      <c r="P213" s="647"/>
      <c r="Q213" s="647"/>
      <c r="R213" s="648"/>
      <c r="S213" s="647"/>
      <c r="T213" s="647"/>
      <c r="U213" s="636" t="s">
        <v>503</v>
      </c>
      <c r="V213" s="637" t="s">
        <v>124</v>
      </c>
      <c r="W213" s="643" t="s">
        <v>495</v>
      </c>
      <c r="X213" s="615">
        <v>0</v>
      </c>
      <c r="Y213" s="615">
        <v>0</v>
      </c>
      <c r="Z213" s="615">
        <v>0</v>
      </c>
      <c r="AA213" s="615">
        <v>0</v>
      </c>
      <c r="AB213" s="615">
        <v>0</v>
      </c>
      <c r="AC213" s="615">
        <v>0</v>
      </c>
      <c r="AD213" s="615">
        <v>0</v>
      </c>
      <c r="AE213" s="615">
        <v>0</v>
      </c>
      <c r="AF213" s="615">
        <v>0</v>
      </c>
      <c r="AG213" s="615">
        <v>0</v>
      </c>
      <c r="AH213" s="615">
        <v>0</v>
      </c>
      <c r="AI213" s="615">
        <v>0</v>
      </c>
      <c r="AJ213" s="615">
        <v>0</v>
      </c>
      <c r="AK213" s="615">
        <v>0</v>
      </c>
      <c r="AL213" s="615">
        <v>0</v>
      </c>
      <c r="AM213" s="615">
        <v>109.33954551048917</v>
      </c>
      <c r="AN213" s="615">
        <v>100.11633023592816</v>
      </c>
      <c r="AO213" s="615">
        <v>90.893114961367175</v>
      </c>
      <c r="AP213" s="615">
        <v>81.669899686806218</v>
      </c>
      <c r="AQ213" s="615">
        <v>72.446684412245219</v>
      </c>
      <c r="AR213" s="615">
        <v>63.223469137684241</v>
      </c>
      <c r="AS213" s="615">
        <v>54.000253863123262</v>
      </c>
      <c r="AT213" s="615">
        <v>44.777038588562277</v>
      </c>
      <c r="AU213" s="615">
        <v>35.553823314001292</v>
      </c>
      <c r="AV213" s="615">
        <v>26.330608039440307</v>
      </c>
      <c r="AW213" s="615">
        <v>26.330608039440307</v>
      </c>
      <c r="AX213" s="615">
        <v>26.330608039440307</v>
      </c>
      <c r="AY213" s="615">
        <v>26.330608039440307</v>
      </c>
      <c r="AZ213" s="615">
        <v>26.330608039440307</v>
      </c>
      <c r="BA213" s="615">
        <v>26.330608039440307</v>
      </c>
      <c r="BB213" s="615">
        <v>26.330608039440307</v>
      </c>
      <c r="BC213" s="615">
        <v>26.330608039440307</v>
      </c>
      <c r="BD213" s="615">
        <v>26.330608039440307</v>
      </c>
      <c r="BE213" s="615">
        <v>26.330608039440307</v>
      </c>
      <c r="BF213" s="615">
        <v>26.330608039440307</v>
      </c>
      <c r="BG213" s="615">
        <v>26.330608039440307</v>
      </c>
      <c r="BH213" s="615">
        <v>26.330608039440307</v>
      </c>
      <c r="BI213" s="615">
        <v>26.330608039440307</v>
      </c>
      <c r="BJ213" s="615">
        <v>26.330608039440307</v>
      </c>
      <c r="BK213" s="615">
        <v>26.330608039440307</v>
      </c>
      <c r="BL213" s="615">
        <v>26.330608039440307</v>
      </c>
      <c r="BM213" s="615">
        <v>26.330608039440307</v>
      </c>
      <c r="BN213" s="615">
        <v>26.330608039440307</v>
      </c>
      <c r="BO213" s="615">
        <v>26.330608039440307</v>
      </c>
      <c r="BP213" s="615">
        <v>26.330608039440307</v>
      </c>
      <c r="BQ213" s="615">
        <v>26.330608039440307</v>
      </c>
      <c r="BR213" s="615">
        <v>26.330608039440307</v>
      </c>
      <c r="BS213" s="615">
        <v>26.330608039440307</v>
      </c>
      <c r="BT213" s="615">
        <v>26.330608039440307</v>
      </c>
      <c r="BU213" s="615">
        <v>26.330608039440307</v>
      </c>
      <c r="BV213" s="615">
        <v>26.330608039440307</v>
      </c>
      <c r="BW213" s="615">
        <v>26.330608039440307</v>
      </c>
      <c r="BX213" s="615">
        <v>26.330608039440307</v>
      </c>
      <c r="BY213" s="615">
        <v>26.330608039440307</v>
      </c>
      <c r="BZ213" s="615">
        <v>26.330608039440307</v>
      </c>
      <c r="CA213" s="615">
        <v>26.330608039440307</v>
      </c>
      <c r="CB213" s="615">
        <v>26.330608039440307</v>
      </c>
      <c r="CC213" s="615">
        <v>26.330608039440307</v>
      </c>
      <c r="CD213" s="615">
        <v>26.330608039440307</v>
      </c>
      <c r="CE213" s="629">
        <v>26.330608039440307</v>
      </c>
      <c r="CF213" s="629">
        <v>26.330608039440307</v>
      </c>
      <c r="CG213" s="629">
        <v>26.330608039440307</v>
      </c>
      <c r="CH213" s="629">
        <v>26.330608039440307</v>
      </c>
      <c r="CI213" s="629">
        <v>26.330608039440307</v>
      </c>
      <c r="CJ213" s="629">
        <v>26.330608039440307</v>
      </c>
      <c r="CK213" s="629">
        <v>26.330608039440307</v>
      </c>
      <c r="CL213" s="629">
        <v>26.330608039440307</v>
      </c>
      <c r="CM213" s="629">
        <v>26.330608039440307</v>
      </c>
      <c r="CN213" s="629">
        <v>26.330608039440307</v>
      </c>
      <c r="CO213" s="629">
        <v>26.330608039440307</v>
      </c>
      <c r="CP213" s="629">
        <v>26.330608039440307</v>
      </c>
      <c r="CQ213" s="629">
        <v>26.330608039440307</v>
      </c>
      <c r="CR213" s="629">
        <v>26.330608039440307</v>
      </c>
      <c r="CS213" s="629">
        <v>26.330608039440307</v>
      </c>
      <c r="CT213" s="629">
        <v>26.330608039440307</v>
      </c>
      <c r="CU213" s="629">
        <v>26.330608039440307</v>
      </c>
      <c r="CV213" s="629">
        <v>26.330608039440307</v>
      </c>
      <c r="CW213" s="629">
        <v>26.330608039440307</v>
      </c>
      <c r="CX213" s="629">
        <v>26.330608039440307</v>
      </c>
      <c r="CY213" s="630">
        <v>26.330608039440307</v>
      </c>
      <c r="CZ213" s="619">
        <v>0</v>
      </c>
      <c r="DA213" s="620">
        <v>0</v>
      </c>
      <c r="DB213" s="620">
        <v>0</v>
      </c>
      <c r="DC213" s="620">
        <v>0</v>
      </c>
      <c r="DD213" s="620">
        <v>0</v>
      </c>
      <c r="DE213" s="620">
        <v>0</v>
      </c>
      <c r="DF213" s="620">
        <v>0</v>
      </c>
      <c r="DG213" s="620">
        <v>0</v>
      </c>
      <c r="DH213" s="620">
        <v>0</v>
      </c>
      <c r="DI213" s="620">
        <v>0</v>
      </c>
      <c r="DJ213" s="620">
        <v>0</v>
      </c>
      <c r="DK213" s="620">
        <v>0</v>
      </c>
      <c r="DL213" s="620">
        <v>0</v>
      </c>
      <c r="DM213" s="620">
        <v>0</v>
      </c>
      <c r="DN213" s="620">
        <v>0</v>
      </c>
      <c r="DO213" s="620">
        <v>0</v>
      </c>
      <c r="DP213" s="620">
        <v>0</v>
      </c>
      <c r="DQ213" s="620">
        <v>0</v>
      </c>
      <c r="DR213" s="620">
        <v>0</v>
      </c>
      <c r="DS213" s="620">
        <v>0</v>
      </c>
      <c r="DT213" s="620">
        <v>0</v>
      </c>
      <c r="DU213" s="620">
        <v>0</v>
      </c>
      <c r="DV213" s="620">
        <v>0</v>
      </c>
      <c r="DW213" s="621">
        <v>0</v>
      </c>
    </row>
    <row r="214" spans="2:127" x14ac:dyDescent="0.2">
      <c r="B214" s="651"/>
      <c r="C214" s="645"/>
      <c r="D214" s="646"/>
      <c r="E214" s="646"/>
      <c r="F214" s="646"/>
      <c r="G214" s="646"/>
      <c r="H214" s="646"/>
      <c r="I214" s="647"/>
      <c r="J214" s="647"/>
      <c r="K214" s="647"/>
      <c r="L214" s="647"/>
      <c r="M214" s="647"/>
      <c r="N214" s="647"/>
      <c r="O214" s="647"/>
      <c r="P214" s="647"/>
      <c r="Q214" s="647"/>
      <c r="R214" s="648"/>
      <c r="S214" s="647"/>
      <c r="T214" s="647"/>
      <c r="U214" s="652" t="s">
        <v>504</v>
      </c>
      <c r="V214" s="637" t="s">
        <v>124</v>
      </c>
      <c r="W214" s="643" t="s">
        <v>495</v>
      </c>
      <c r="X214" s="615">
        <v>0</v>
      </c>
      <c r="Y214" s="615">
        <v>0</v>
      </c>
      <c r="Z214" s="615">
        <v>0</v>
      </c>
      <c r="AA214" s="615">
        <v>0</v>
      </c>
      <c r="AB214" s="615">
        <v>0</v>
      </c>
      <c r="AC214" s="615">
        <v>0</v>
      </c>
      <c r="AD214" s="615">
        <v>0</v>
      </c>
      <c r="AE214" s="615">
        <v>0</v>
      </c>
      <c r="AF214" s="615">
        <v>0</v>
      </c>
      <c r="AG214" s="615">
        <v>0</v>
      </c>
      <c r="AH214" s="615">
        <v>0</v>
      </c>
      <c r="AI214" s="615">
        <v>0</v>
      </c>
      <c r="AJ214" s="615">
        <v>0</v>
      </c>
      <c r="AK214" s="615">
        <v>0</v>
      </c>
      <c r="AL214" s="615">
        <v>0</v>
      </c>
      <c r="AM214" s="615">
        <v>0</v>
      </c>
      <c r="AN214" s="615">
        <v>0</v>
      </c>
      <c r="AO214" s="615">
        <v>0</v>
      </c>
      <c r="AP214" s="615">
        <v>0</v>
      </c>
      <c r="AQ214" s="615">
        <v>0</v>
      </c>
      <c r="AR214" s="615">
        <v>0</v>
      </c>
      <c r="AS214" s="615">
        <v>0</v>
      </c>
      <c r="AT214" s="615">
        <v>0</v>
      </c>
      <c r="AU214" s="615">
        <v>0</v>
      </c>
      <c r="AV214" s="615">
        <v>0</v>
      </c>
      <c r="AW214" s="615">
        <v>0</v>
      </c>
      <c r="AX214" s="615">
        <v>0</v>
      </c>
      <c r="AY214" s="615">
        <v>0</v>
      </c>
      <c r="AZ214" s="615">
        <v>0</v>
      </c>
      <c r="BA214" s="615">
        <v>0</v>
      </c>
      <c r="BB214" s="615">
        <v>0</v>
      </c>
      <c r="BC214" s="615">
        <v>0</v>
      </c>
      <c r="BD214" s="615">
        <v>0</v>
      </c>
      <c r="BE214" s="615">
        <v>0</v>
      </c>
      <c r="BF214" s="615">
        <v>0</v>
      </c>
      <c r="BG214" s="615">
        <v>0</v>
      </c>
      <c r="BH214" s="615">
        <v>0</v>
      </c>
      <c r="BI214" s="615">
        <v>0</v>
      </c>
      <c r="BJ214" s="615">
        <v>0</v>
      </c>
      <c r="BK214" s="615">
        <v>0</v>
      </c>
      <c r="BL214" s="615">
        <v>0</v>
      </c>
      <c r="BM214" s="615">
        <v>0</v>
      </c>
      <c r="BN214" s="615">
        <v>0</v>
      </c>
      <c r="BO214" s="615">
        <v>0</v>
      </c>
      <c r="BP214" s="615">
        <v>0</v>
      </c>
      <c r="BQ214" s="615">
        <v>0</v>
      </c>
      <c r="BR214" s="615">
        <v>0</v>
      </c>
      <c r="BS214" s="615">
        <v>0</v>
      </c>
      <c r="BT214" s="615">
        <v>0</v>
      </c>
      <c r="BU214" s="615">
        <v>0</v>
      </c>
      <c r="BV214" s="615">
        <v>0</v>
      </c>
      <c r="BW214" s="615">
        <v>0</v>
      </c>
      <c r="BX214" s="615">
        <v>0</v>
      </c>
      <c r="BY214" s="615">
        <v>0</v>
      </c>
      <c r="BZ214" s="615">
        <v>0</v>
      </c>
      <c r="CA214" s="615">
        <v>0</v>
      </c>
      <c r="CB214" s="615">
        <v>0</v>
      </c>
      <c r="CC214" s="615">
        <v>0</v>
      </c>
      <c r="CD214" s="615">
        <v>0</v>
      </c>
      <c r="CE214" s="615">
        <v>0</v>
      </c>
      <c r="CF214" s="615">
        <v>0</v>
      </c>
      <c r="CG214" s="615">
        <v>0</v>
      </c>
      <c r="CH214" s="615">
        <v>0</v>
      </c>
      <c r="CI214" s="615">
        <v>0</v>
      </c>
      <c r="CJ214" s="615">
        <v>0</v>
      </c>
      <c r="CK214" s="615">
        <v>0</v>
      </c>
      <c r="CL214" s="615">
        <v>0</v>
      </c>
      <c r="CM214" s="615">
        <v>0</v>
      </c>
      <c r="CN214" s="615">
        <v>0</v>
      </c>
      <c r="CO214" s="615">
        <v>0</v>
      </c>
      <c r="CP214" s="615">
        <v>0</v>
      </c>
      <c r="CQ214" s="615">
        <v>0</v>
      </c>
      <c r="CR214" s="615">
        <v>0</v>
      </c>
      <c r="CS214" s="615">
        <v>0</v>
      </c>
      <c r="CT214" s="615">
        <v>0</v>
      </c>
      <c r="CU214" s="615">
        <v>0</v>
      </c>
      <c r="CV214" s="615">
        <v>0</v>
      </c>
      <c r="CW214" s="615">
        <v>0</v>
      </c>
      <c r="CX214" s="615">
        <v>0</v>
      </c>
      <c r="CY214" s="615">
        <v>0</v>
      </c>
      <c r="CZ214" s="619">
        <v>0</v>
      </c>
      <c r="DA214" s="620">
        <v>0</v>
      </c>
      <c r="DB214" s="620">
        <v>0</v>
      </c>
      <c r="DC214" s="620">
        <v>0</v>
      </c>
      <c r="DD214" s="620">
        <v>0</v>
      </c>
      <c r="DE214" s="620">
        <v>0</v>
      </c>
      <c r="DF214" s="620">
        <v>0</v>
      </c>
      <c r="DG214" s="620">
        <v>0</v>
      </c>
      <c r="DH214" s="620">
        <v>0</v>
      </c>
      <c r="DI214" s="620">
        <v>0</v>
      </c>
      <c r="DJ214" s="620">
        <v>0</v>
      </c>
      <c r="DK214" s="620">
        <v>0</v>
      </c>
      <c r="DL214" s="620">
        <v>0</v>
      </c>
      <c r="DM214" s="620">
        <v>0</v>
      </c>
      <c r="DN214" s="620">
        <v>0</v>
      </c>
      <c r="DO214" s="620">
        <v>0</v>
      </c>
      <c r="DP214" s="620">
        <v>0</v>
      </c>
      <c r="DQ214" s="620">
        <v>0</v>
      </c>
      <c r="DR214" s="620">
        <v>0</v>
      </c>
      <c r="DS214" s="620">
        <v>0</v>
      </c>
      <c r="DT214" s="620">
        <v>0</v>
      </c>
      <c r="DU214" s="620">
        <v>0</v>
      </c>
      <c r="DV214" s="620">
        <v>0</v>
      </c>
      <c r="DW214" s="621">
        <v>0</v>
      </c>
    </row>
    <row r="215" spans="2:127" ht="15.75" thickBot="1" x14ac:dyDescent="0.25">
      <c r="B215" s="653"/>
      <c r="C215" s="654"/>
      <c r="D215" s="655"/>
      <c r="E215" s="655"/>
      <c r="F215" s="655"/>
      <c r="G215" s="655"/>
      <c r="H215" s="655"/>
      <c r="I215" s="656"/>
      <c r="J215" s="656"/>
      <c r="K215" s="656"/>
      <c r="L215" s="656"/>
      <c r="M215" s="656"/>
      <c r="N215" s="656"/>
      <c r="O215" s="656"/>
      <c r="P215" s="656"/>
      <c r="Q215" s="656"/>
      <c r="R215" s="657"/>
      <c r="S215" s="656"/>
      <c r="T215" s="656"/>
      <c r="U215" s="658" t="s">
        <v>127</v>
      </c>
      <c r="V215" s="659" t="s">
        <v>505</v>
      </c>
      <c r="W215" s="660" t="s">
        <v>495</v>
      </c>
      <c r="X215" s="661">
        <f>SUM(X204:X214)</f>
        <v>1444.5418119999999</v>
      </c>
      <c r="Y215" s="661">
        <f t="shared" ref="Y215:CJ215" si="49">SUM(Y204:Y214)</f>
        <v>2889.0836239999999</v>
      </c>
      <c r="Z215" s="661">
        <f t="shared" si="49"/>
        <v>2889.0836239999999</v>
      </c>
      <c r="AA215" s="661">
        <f t="shared" si="49"/>
        <v>4333.6254359999994</v>
      </c>
      <c r="AB215" s="661">
        <f t="shared" si="49"/>
        <v>4333.6254359999994</v>
      </c>
      <c r="AC215" s="661">
        <f t="shared" si="49"/>
        <v>7222.7090600000001</v>
      </c>
      <c r="AD215" s="661">
        <f t="shared" si="49"/>
        <v>8667.2508719999987</v>
      </c>
      <c r="AE215" s="661">
        <f t="shared" si="49"/>
        <v>14445.41812</v>
      </c>
      <c r="AF215" s="661">
        <f t="shared" si="49"/>
        <v>14445.41812</v>
      </c>
      <c r="AG215" s="661">
        <f t="shared" si="49"/>
        <v>14445.41812</v>
      </c>
      <c r="AH215" s="661">
        <f t="shared" si="49"/>
        <v>14445.41812</v>
      </c>
      <c r="AI215" s="661">
        <f t="shared" si="49"/>
        <v>14445.41812</v>
      </c>
      <c r="AJ215" s="661">
        <f t="shared" si="49"/>
        <v>14445.41812</v>
      </c>
      <c r="AK215" s="661">
        <f t="shared" si="49"/>
        <v>14445.41812</v>
      </c>
      <c r="AL215" s="661">
        <f t="shared" si="49"/>
        <v>11556.334495999999</v>
      </c>
      <c r="AM215" s="661">
        <f t="shared" si="49"/>
        <v>2085.7395455104893</v>
      </c>
      <c r="AN215" s="661">
        <f t="shared" si="49"/>
        <v>2076.5163302359283</v>
      </c>
      <c r="AO215" s="661">
        <f t="shared" si="49"/>
        <v>2067.2931149613673</v>
      </c>
      <c r="AP215" s="661">
        <f t="shared" si="49"/>
        <v>2058.0698996868064</v>
      </c>
      <c r="AQ215" s="661">
        <f t="shared" si="49"/>
        <v>2048.8466844122454</v>
      </c>
      <c r="AR215" s="661">
        <f t="shared" si="49"/>
        <v>2369.2247903146099</v>
      </c>
      <c r="AS215" s="661">
        <f t="shared" si="49"/>
        <v>2689.6028962169735</v>
      </c>
      <c r="AT215" s="661">
        <f t="shared" si="49"/>
        <v>2680.3796809424125</v>
      </c>
      <c r="AU215" s="661">
        <f t="shared" si="49"/>
        <v>3000.757786844777</v>
      </c>
      <c r="AV215" s="661">
        <f t="shared" si="49"/>
        <v>2991.534571570216</v>
      </c>
      <c r="AW215" s="661">
        <f t="shared" si="49"/>
        <v>3650.7372139240661</v>
      </c>
      <c r="AX215" s="661">
        <f t="shared" si="49"/>
        <v>3980.3385351009911</v>
      </c>
      <c r="AY215" s="661">
        <f t="shared" si="49"/>
        <v>5298.7438198086929</v>
      </c>
      <c r="AZ215" s="661">
        <f t="shared" si="49"/>
        <v>5298.7438198086929</v>
      </c>
      <c r="BA215" s="661">
        <f t="shared" si="49"/>
        <v>5298.7438198086929</v>
      </c>
      <c r="BB215" s="661">
        <f t="shared" si="49"/>
        <v>5298.7438198086929</v>
      </c>
      <c r="BC215" s="661">
        <f t="shared" si="49"/>
        <v>5298.7438198086929</v>
      </c>
      <c r="BD215" s="661">
        <f t="shared" si="49"/>
        <v>5298.7438198086929</v>
      </c>
      <c r="BE215" s="661">
        <f t="shared" si="49"/>
        <v>5298.7438198086929</v>
      </c>
      <c r="BF215" s="661">
        <f t="shared" si="49"/>
        <v>4639.5411774548411</v>
      </c>
      <c r="BG215" s="661">
        <f t="shared" si="49"/>
        <v>2002.7306080394403</v>
      </c>
      <c r="BH215" s="661">
        <f t="shared" si="49"/>
        <v>2002.7306080394403</v>
      </c>
      <c r="BI215" s="661">
        <f t="shared" si="49"/>
        <v>2002.7306080394403</v>
      </c>
      <c r="BJ215" s="661">
        <f t="shared" si="49"/>
        <v>2002.7306080394403</v>
      </c>
      <c r="BK215" s="661">
        <f t="shared" si="49"/>
        <v>2002.7306080394403</v>
      </c>
      <c r="BL215" s="661">
        <f t="shared" si="49"/>
        <v>2332.331929216366</v>
      </c>
      <c r="BM215" s="661">
        <f t="shared" si="49"/>
        <v>2661.9332503932906</v>
      </c>
      <c r="BN215" s="661">
        <f t="shared" si="49"/>
        <v>2661.9332503932906</v>
      </c>
      <c r="BO215" s="661">
        <f t="shared" si="49"/>
        <v>2991.534571570216</v>
      </c>
      <c r="BP215" s="661">
        <f t="shared" si="49"/>
        <v>2991.534571570216</v>
      </c>
      <c r="BQ215" s="661">
        <f t="shared" si="49"/>
        <v>3650.7372139240661</v>
      </c>
      <c r="BR215" s="661">
        <f t="shared" si="49"/>
        <v>3980.3385351009911</v>
      </c>
      <c r="BS215" s="661">
        <f t="shared" si="49"/>
        <v>5298.7438198086929</v>
      </c>
      <c r="BT215" s="661">
        <f t="shared" si="49"/>
        <v>5298.7438198086929</v>
      </c>
      <c r="BU215" s="661">
        <f t="shared" si="49"/>
        <v>5298.7438198086929</v>
      </c>
      <c r="BV215" s="661">
        <f t="shared" si="49"/>
        <v>5298.7438198086929</v>
      </c>
      <c r="BW215" s="661">
        <f t="shared" si="49"/>
        <v>5298.7438198086929</v>
      </c>
      <c r="BX215" s="661">
        <f t="shared" si="49"/>
        <v>5298.7438198086929</v>
      </c>
      <c r="BY215" s="661">
        <f t="shared" si="49"/>
        <v>5298.7438198086929</v>
      </c>
      <c r="BZ215" s="661">
        <f t="shared" si="49"/>
        <v>4639.5411774548411</v>
      </c>
      <c r="CA215" s="661">
        <f t="shared" si="49"/>
        <v>2002.7306080394403</v>
      </c>
      <c r="CB215" s="661">
        <f t="shared" si="49"/>
        <v>2002.7306080394403</v>
      </c>
      <c r="CC215" s="661">
        <f t="shared" si="49"/>
        <v>2002.7306080394403</v>
      </c>
      <c r="CD215" s="661">
        <f t="shared" si="49"/>
        <v>2002.7306080394403</v>
      </c>
      <c r="CE215" s="661">
        <f t="shared" si="49"/>
        <v>2002.7306080394403</v>
      </c>
      <c r="CF215" s="661">
        <f t="shared" si="49"/>
        <v>2749.6515930498854</v>
      </c>
      <c r="CG215" s="661">
        <f t="shared" si="49"/>
        <v>3496.5725780603307</v>
      </c>
      <c r="CH215" s="661">
        <f t="shared" si="49"/>
        <v>3496.5725780603307</v>
      </c>
      <c r="CI215" s="661">
        <f t="shared" si="49"/>
        <v>4243.493563070776</v>
      </c>
      <c r="CJ215" s="661">
        <f t="shared" si="49"/>
        <v>4243.493563070776</v>
      </c>
      <c r="CK215" s="661">
        <f t="shared" ref="CK215:DW215" si="50">SUM(CK204:CK214)</f>
        <v>5737.3355330916656</v>
      </c>
      <c r="CL215" s="661">
        <f t="shared" si="50"/>
        <v>6484.2565181021109</v>
      </c>
      <c r="CM215" s="661">
        <f t="shared" si="50"/>
        <v>9471.9404581438903</v>
      </c>
      <c r="CN215" s="661">
        <f t="shared" si="50"/>
        <v>9471.9404581438903</v>
      </c>
      <c r="CO215" s="661">
        <f t="shared" si="50"/>
        <v>9471.9404581438903</v>
      </c>
      <c r="CP215" s="661">
        <f t="shared" si="50"/>
        <v>9471.9404581438903</v>
      </c>
      <c r="CQ215" s="661">
        <f t="shared" si="50"/>
        <v>9471.9404581438903</v>
      </c>
      <c r="CR215" s="661">
        <f t="shared" si="50"/>
        <v>9471.9404581438903</v>
      </c>
      <c r="CS215" s="661">
        <f t="shared" si="50"/>
        <v>9471.9404581438903</v>
      </c>
      <c r="CT215" s="661">
        <f t="shared" si="50"/>
        <v>7978.0984881230006</v>
      </c>
      <c r="CU215" s="661">
        <f t="shared" si="50"/>
        <v>2002.7306080394403</v>
      </c>
      <c r="CV215" s="661">
        <f t="shared" si="50"/>
        <v>2002.7306080394403</v>
      </c>
      <c r="CW215" s="661">
        <f t="shared" si="50"/>
        <v>2002.7306080394403</v>
      </c>
      <c r="CX215" s="661">
        <f t="shared" si="50"/>
        <v>2002.7306080394403</v>
      </c>
      <c r="CY215" s="662">
        <f t="shared" si="50"/>
        <v>2002.7306080394403</v>
      </c>
      <c r="CZ215" s="663">
        <f t="shared" si="50"/>
        <v>0</v>
      </c>
      <c r="DA215" s="664">
        <f t="shared" si="50"/>
        <v>0</v>
      </c>
      <c r="DB215" s="664">
        <f t="shared" si="50"/>
        <v>0</v>
      </c>
      <c r="DC215" s="664">
        <f t="shared" si="50"/>
        <v>0</v>
      </c>
      <c r="DD215" s="664">
        <f t="shared" si="50"/>
        <v>0</v>
      </c>
      <c r="DE215" s="664">
        <f t="shared" si="50"/>
        <v>0</v>
      </c>
      <c r="DF215" s="664">
        <f t="shared" si="50"/>
        <v>0</v>
      </c>
      <c r="DG215" s="664">
        <f t="shared" si="50"/>
        <v>0</v>
      </c>
      <c r="DH215" s="664">
        <f t="shared" si="50"/>
        <v>0</v>
      </c>
      <c r="DI215" s="664">
        <f t="shared" si="50"/>
        <v>0</v>
      </c>
      <c r="DJ215" s="664">
        <f t="shared" si="50"/>
        <v>0</v>
      </c>
      <c r="DK215" s="664">
        <f t="shared" si="50"/>
        <v>0</v>
      </c>
      <c r="DL215" s="664">
        <f t="shared" si="50"/>
        <v>0</v>
      </c>
      <c r="DM215" s="664">
        <f t="shared" si="50"/>
        <v>0</v>
      </c>
      <c r="DN215" s="664">
        <f t="shared" si="50"/>
        <v>0</v>
      </c>
      <c r="DO215" s="664">
        <f t="shared" si="50"/>
        <v>0</v>
      </c>
      <c r="DP215" s="664">
        <f t="shared" si="50"/>
        <v>0</v>
      </c>
      <c r="DQ215" s="664">
        <f t="shared" si="50"/>
        <v>0</v>
      </c>
      <c r="DR215" s="664">
        <f t="shared" si="50"/>
        <v>0</v>
      </c>
      <c r="DS215" s="664">
        <f t="shared" si="50"/>
        <v>0</v>
      </c>
      <c r="DT215" s="664">
        <f t="shared" si="50"/>
        <v>0</v>
      </c>
      <c r="DU215" s="664">
        <f t="shared" si="50"/>
        <v>0</v>
      </c>
      <c r="DV215" s="664">
        <f t="shared" si="50"/>
        <v>0</v>
      </c>
      <c r="DW215" s="665">
        <f t="shared" si="50"/>
        <v>0</v>
      </c>
    </row>
    <row r="216" spans="2:127" x14ac:dyDescent="0.2">
      <c r="B216" s="591" t="s">
        <v>508</v>
      </c>
      <c r="C216" s="592" t="s">
        <v>509</v>
      </c>
      <c r="D216" s="584"/>
      <c r="E216" s="585"/>
      <c r="F216" s="585"/>
      <c r="G216" s="585"/>
      <c r="H216" s="585"/>
      <c r="I216" s="585"/>
      <c r="J216" s="585"/>
      <c r="K216" s="585"/>
      <c r="L216" s="585"/>
      <c r="M216" s="585"/>
      <c r="N216" s="585"/>
      <c r="O216" s="585"/>
      <c r="P216" s="585"/>
      <c r="Q216" s="585"/>
      <c r="R216" s="587"/>
      <c r="S216" s="668"/>
      <c r="T216" s="587"/>
      <c r="U216" s="668"/>
      <c r="V216" s="585"/>
      <c r="W216" s="585"/>
      <c r="X216" s="583">
        <f t="shared" ref="X216:BC216" si="51">SUMIF($C:$C,"58.3x",X:X)</f>
        <v>0</v>
      </c>
      <c r="Y216" s="583">
        <f t="shared" si="51"/>
        <v>0</v>
      </c>
      <c r="Z216" s="583">
        <f t="shared" si="51"/>
        <v>0</v>
      </c>
      <c r="AA216" s="583">
        <f t="shared" si="51"/>
        <v>0</v>
      </c>
      <c r="AB216" s="583">
        <f t="shared" si="51"/>
        <v>0</v>
      </c>
      <c r="AC216" s="583">
        <f t="shared" si="51"/>
        <v>0</v>
      </c>
      <c r="AD216" s="583">
        <f t="shared" si="51"/>
        <v>0</v>
      </c>
      <c r="AE216" s="583">
        <f t="shared" si="51"/>
        <v>0</v>
      </c>
      <c r="AF216" s="583">
        <f t="shared" si="51"/>
        <v>0</v>
      </c>
      <c r="AG216" s="583">
        <f t="shared" si="51"/>
        <v>0</v>
      </c>
      <c r="AH216" s="583">
        <f t="shared" si="51"/>
        <v>0</v>
      </c>
      <c r="AI216" s="583">
        <f t="shared" si="51"/>
        <v>0</v>
      </c>
      <c r="AJ216" s="583">
        <f t="shared" si="51"/>
        <v>0</v>
      </c>
      <c r="AK216" s="583">
        <f t="shared" si="51"/>
        <v>0</v>
      </c>
      <c r="AL216" s="583">
        <f t="shared" si="51"/>
        <v>0</v>
      </c>
      <c r="AM216" s="583">
        <f t="shared" si="51"/>
        <v>0</v>
      </c>
      <c r="AN216" s="583">
        <f t="shared" si="51"/>
        <v>0</v>
      </c>
      <c r="AO216" s="583">
        <f t="shared" si="51"/>
        <v>0</v>
      </c>
      <c r="AP216" s="583">
        <f t="shared" si="51"/>
        <v>0</v>
      </c>
      <c r="AQ216" s="583">
        <f t="shared" si="51"/>
        <v>0</v>
      </c>
      <c r="AR216" s="583">
        <f t="shared" si="51"/>
        <v>0</v>
      </c>
      <c r="AS216" s="583">
        <f t="shared" si="51"/>
        <v>0</v>
      </c>
      <c r="AT216" s="583">
        <f t="shared" si="51"/>
        <v>0</v>
      </c>
      <c r="AU216" s="583">
        <f t="shared" si="51"/>
        <v>0</v>
      </c>
      <c r="AV216" s="583">
        <f t="shared" si="51"/>
        <v>0</v>
      </c>
      <c r="AW216" s="583">
        <f t="shared" si="51"/>
        <v>0</v>
      </c>
      <c r="AX216" s="583">
        <f t="shared" si="51"/>
        <v>0</v>
      </c>
      <c r="AY216" s="583">
        <f t="shared" si="51"/>
        <v>0</v>
      </c>
      <c r="AZ216" s="583">
        <f t="shared" si="51"/>
        <v>0</v>
      </c>
      <c r="BA216" s="583">
        <f t="shared" si="51"/>
        <v>0</v>
      </c>
      <c r="BB216" s="583">
        <f t="shared" si="51"/>
        <v>0</v>
      </c>
      <c r="BC216" s="583">
        <f t="shared" si="51"/>
        <v>0</v>
      </c>
      <c r="BD216" s="583">
        <f t="shared" ref="BD216:CI216" si="52">SUMIF($C:$C,"58.3x",BD:BD)</f>
        <v>0</v>
      </c>
      <c r="BE216" s="583">
        <f t="shared" si="52"/>
        <v>0</v>
      </c>
      <c r="BF216" s="583">
        <f t="shared" si="52"/>
        <v>0</v>
      </c>
      <c r="BG216" s="583">
        <f t="shared" si="52"/>
        <v>0</v>
      </c>
      <c r="BH216" s="583">
        <f t="shared" si="52"/>
        <v>0</v>
      </c>
      <c r="BI216" s="583">
        <f t="shared" si="52"/>
        <v>0</v>
      </c>
      <c r="BJ216" s="583">
        <f t="shared" si="52"/>
        <v>0</v>
      </c>
      <c r="BK216" s="583">
        <f t="shared" si="52"/>
        <v>0</v>
      </c>
      <c r="BL216" s="583">
        <f t="shared" si="52"/>
        <v>0</v>
      </c>
      <c r="BM216" s="583">
        <f t="shared" si="52"/>
        <v>0</v>
      </c>
      <c r="BN216" s="583">
        <f t="shared" si="52"/>
        <v>0</v>
      </c>
      <c r="BO216" s="583">
        <f t="shared" si="52"/>
        <v>0</v>
      </c>
      <c r="BP216" s="583">
        <f t="shared" si="52"/>
        <v>0</v>
      </c>
      <c r="BQ216" s="583">
        <f t="shared" si="52"/>
        <v>0</v>
      </c>
      <c r="BR216" s="583">
        <f t="shared" si="52"/>
        <v>0</v>
      </c>
      <c r="BS216" s="583">
        <f t="shared" si="52"/>
        <v>0</v>
      </c>
      <c r="BT216" s="583">
        <f t="shared" si="52"/>
        <v>0</v>
      </c>
      <c r="BU216" s="583">
        <f t="shared" si="52"/>
        <v>0</v>
      </c>
      <c r="BV216" s="583">
        <f t="shared" si="52"/>
        <v>0</v>
      </c>
      <c r="BW216" s="583">
        <f t="shared" si="52"/>
        <v>0</v>
      </c>
      <c r="BX216" s="583">
        <f t="shared" si="52"/>
        <v>0</v>
      </c>
      <c r="BY216" s="583">
        <f t="shared" si="52"/>
        <v>0</v>
      </c>
      <c r="BZ216" s="583">
        <f t="shared" si="52"/>
        <v>0</v>
      </c>
      <c r="CA216" s="583">
        <f t="shared" si="52"/>
        <v>0</v>
      </c>
      <c r="CB216" s="583">
        <f t="shared" si="52"/>
        <v>0</v>
      </c>
      <c r="CC216" s="583">
        <f t="shared" si="52"/>
        <v>0</v>
      </c>
      <c r="CD216" s="583">
        <f t="shared" si="52"/>
        <v>0</v>
      </c>
      <c r="CE216" s="583">
        <f t="shared" si="52"/>
        <v>0</v>
      </c>
      <c r="CF216" s="583">
        <f t="shared" si="52"/>
        <v>0</v>
      </c>
      <c r="CG216" s="583">
        <f t="shared" si="52"/>
        <v>0</v>
      </c>
      <c r="CH216" s="583">
        <f t="shared" si="52"/>
        <v>0</v>
      </c>
      <c r="CI216" s="583">
        <f t="shared" si="52"/>
        <v>0</v>
      </c>
      <c r="CJ216" s="583">
        <f t="shared" ref="CJ216:DO216" si="53">SUMIF($C:$C,"58.3x",CJ:CJ)</f>
        <v>0</v>
      </c>
      <c r="CK216" s="583">
        <f t="shared" si="53"/>
        <v>0</v>
      </c>
      <c r="CL216" s="583">
        <f t="shared" si="53"/>
        <v>0</v>
      </c>
      <c r="CM216" s="583">
        <f t="shared" si="53"/>
        <v>0</v>
      </c>
      <c r="CN216" s="583">
        <f t="shared" si="53"/>
        <v>0</v>
      </c>
      <c r="CO216" s="583">
        <f t="shared" si="53"/>
        <v>0</v>
      </c>
      <c r="CP216" s="583">
        <f t="shared" si="53"/>
        <v>0</v>
      </c>
      <c r="CQ216" s="583">
        <f t="shared" si="53"/>
        <v>0</v>
      </c>
      <c r="CR216" s="583">
        <f t="shared" si="53"/>
        <v>0</v>
      </c>
      <c r="CS216" s="583">
        <f t="shared" si="53"/>
        <v>0</v>
      </c>
      <c r="CT216" s="583">
        <f t="shared" si="53"/>
        <v>0</v>
      </c>
      <c r="CU216" s="583">
        <f t="shared" si="53"/>
        <v>0</v>
      </c>
      <c r="CV216" s="583">
        <f t="shared" si="53"/>
        <v>0</v>
      </c>
      <c r="CW216" s="583">
        <f t="shared" si="53"/>
        <v>0</v>
      </c>
      <c r="CX216" s="583">
        <f t="shared" si="53"/>
        <v>0</v>
      </c>
      <c r="CY216" s="598">
        <f t="shared" si="53"/>
        <v>0</v>
      </c>
      <c r="CZ216" s="599">
        <f t="shared" si="53"/>
        <v>0</v>
      </c>
      <c r="DA216" s="599">
        <f t="shared" si="53"/>
        <v>0</v>
      </c>
      <c r="DB216" s="599">
        <f t="shared" si="53"/>
        <v>0</v>
      </c>
      <c r="DC216" s="599">
        <f t="shared" si="53"/>
        <v>0</v>
      </c>
      <c r="DD216" s="599">
        <f t="shared" si="53"/>
        <v>0</v>
      </c>
      <c r="DE216" s="599">
        <f t="shared" si="53"/>
        <v>0</v>
      </c>
      <c r="DF216" s="599">
        <f t="shared" si="53"/>
        <v>0</v>
      </c>
      <c r="DG216" s="599">
        <f t="shared" si="53"/>
        <v>0</v>
      </c>
      <c r="DH216" s="599">
        <f t="shared" si="53"/>
        <v>0</v>
      </c>
      <c r="DI216" s="599">
        <f t="shared" si="53"/>
        <v>0</v>
      </c>
      <c r="DJ216" s="599">
        <f t="shared" si="53"/>
        <v>0</v>
      </c>
      <c r="DK216" s="599">
        <f t="shared" si="53"/>
        <v>0</v>
      </c>
      <c r="DL216" s="599">
        <f t="shared" si="53"/>
        <v>0</v>
      </c>
      <c r="DM216" s="599">
        <f t="shared" si="53"/>
        <v>0</v>
      </c>
      <c r="DN216" s="599">
        <f t="shared" si="53"/>
        <v>0</v>
      </c>
      <c r="DO216" s="599">
        <f t="shared" si="53"/>
        <v>0</v>
      </c>
      <c r="DP216" s="599">
        <f t="shared" ref="DP216:DW216" si="54">SUMIF($C:$C,"58.3x",DP:DP)</f>
        <v>0</v>
      </c>
      <c r="DQ216" s="599">
        <f t="shared" si="54"/>
        <v>0</v>
      </c>
      <c r="DR216" s="599">
        <f t="shared" si="54"/>
        <v>0</v>
      </c>
      <c r="DS216" s="599">
        <f t="shared" si="54"/>
        <v>0</v>
      </c>
      <c r="DT216" s="599">
        <f t="shared" si="54"/>
        <v>0</v>
      </c>
      <c r="DU216" s="599">
        <f t="shared" si="54"/>
        <v>0</v>
      </c>
      <c r="DV216" s="599">
        <f t="shared" si="54"/>
        <v>0</v>
      </c>
      <c r="DW216" s="669">
        <f t="shared" si="54"/>
        <v>0</v>
      </c>
    </row>
    <row r="217" spans="2:127" ht="25.5" x14ac:dyDescent="0.2">
      <c r="B217" s="601" t="s">
        <v>490</v>
      </c>
      <c r="C217" s="602" t="s">
        <v>802</v>
      </c>
      <c r="D217" s="603" t="s">
        <v>803</v>
      </c>
      <c r="E217" s="604" t="s">
        <v>536</v>
      </c>
      <c r="F217" s="605" t="s">
        <v>775</v>
      </c>
      <c r="G217" s="606" t="s">
        <v>59</v>
      </c>
      <c r="H217" s="607" t="s">
        <v>492</v>
      </c>
      <c r="I217" s="608">
        <f>MAX(X217:AV217)</f>
        <v>5</v>
      </c>
      <c r="J217" s="608">
        <f>SUMPRODUCT($X$2:$CY$2,$X217:$CY217)*365</f>
        <v>43538.912524108557</v>
      </c>
      <c r="K217" s="608">
        <f>SUMPRODUCT($X$2:$CY$2,$X218:$CY218)+SUMPRODUCT($X$2:$CY$2,$X219:$CY219)+SUMPRODUCT($X$2:$CY$2,$X220:$CY220)</f>
        <v>11254.486495085845</v>
      </c>
      <c r="L217" s="608">
        <f>SUMPRODUCT($X$2:$CY$2,$X221:$CY221) +SUMPRODUCT($X$2:$CY$2,$X222:$CY222)</f>
        <v>25278.811896189276</v>
      </c>
      <c r="M217" s="608">
        <f>SUMPRODUCT($X$2:$CY$2,$X223:$CY223)</f>
        <v>0</v>
      </c>
      <c r="N217" s="608">
        <f>SUMPRODUCT($X$2:$CY$2,$X226:$CY226) +SUMPRODUCT($X$2:$CY$2,$X227:$CY227)</f>
        <v>687.14143716791727</v>
      </c>
      <c r="O217" s="608">
        <f>SUMPRODUCT($X$2:$CY$2,$X224:$CY224) +SUMPRODUCT($X$2:$CY$2,$X225:$CY225) +SUMPRODUCT($X$2:$CY$2,$X228:$CY228)</f>
        <v>64.646675602632413</v>
      </c>
      <c r="P217" s="608">
        <f>SUM(K217:O217)</f>
        <v>37285.086504045677</v>
      </c>
      <c r="Q217" s="608">
        <f>(SUM(K217:M217)*100000)/(J217*1000)</f>
        <v>83.90953350303765</v>
      </c>
      <c r="R217" s="609">
        <f>(P217*100000)/(J217*1000)</f>
        <v>85.636237431056671</v>
      </c>
      <c r="S217" s="610">
        <v>1</v>
      </c>
      <c r="T217" s="611">
        <v>3</v>
      </c>
      <c r="U217" s="612" t="s">
        <v>493</v>
      </c>
      <c r="V217" s="613" t="s">
        <v>124</v>
      </c>
      <c r="W217" s="614" t="s">
        <v>75</v>
      </c>
      <c r="X217" s="615">
        <v>0</v>
      </c>
      <c r="Y217" s="615">
        <v>0</v>
      </c>
      <c r="Z217" s="615">
        <v>0</v>
      </c>
      <c r="AA217" s="615">
        <v>0</v>
      </c>
      <c r="AB217" s="615">
        <v>0</v>
      </c>
      <c r="AC217" s="615">
        <v>5</v>
      </c>
      <c r="AD217" s="615">
        <v>5</v>
      </c>
      <c r="AE217" s="615">
        <v>5</v>
      </c>
      <c r="AF217" s="615">
        <v>5</v>
      </c>
      <c r="AG217" s="615">
        <v>5</v>
      </c>
      <c r="AH217" s="615">
        <v>5</v>
      </c>
      <c r="AI217" s="615">
        <v>5</v>
      </c>
      <c r="AJ217" s="615">
        <v>5</v>
      </c>
      <c r="AK217" s="615">
        <v>5</v>
      </c>
      <c r="AL217" s="615">
        <v>5</v>
      </c>
      <c r="AM217" s="615">
        <v>5</v>
      </c>
      <c r="AN217" s="615">
        <v>5</v>
      </c>
      <c r="AO217" s="615">
        <v>5</v>
      </c>
      <c r="AP217" s="615">
        <v>5</v>
      </c>
      <c r="AQ217" s="615">
        <v>5</v>
      </c>
      <c r="AR217" s="615">
        <v>5</v>
      </c>
      <c r="AS217" s="615">
        <v>5</v>
      </c>
      <c r="AT217" s="615">
        <v>5</v>
      </c>
      <c r="AU217" s="615">
        <v>5</v>
      </c>
      <c r="AV217" s="615">
        <v>5</v>
      </c>
      <c r="AW217" s="615">
        <v>5</v>
      </c>
      <c r="AX217" s="615">
        <v>5</v>
      </c>
      <c r="AY217" s="615">
        <v>5</v>
      </c>
      <c r="AZ217" s="615">
        <v>5</v>
      </c>
      <c r="BA217" s="615">
        <v>5</v>
      </c>
      <c r="BB217" s="615">
        <v>5</v>
      </c>
      <c r="BC217" s="615">
        <v>5</v>
      </c>
      <c r="BD217" s="615">
        <v>5</v>
      </c>
      <c r="BE217" s="615">
        <v>5</v>
      </c>
      <c r="BF217" s="615">
        <v>5</v>
      </c>
      <c r="BG217" s="615">
        <v>5</v>
      </c>
      <c r="BH217" s="615">
        <v>5</v>
      </c>
      <c r="BI217" s="615">
        <v>5</v>
      </c>
      <c r="BJ217" s="615">
        <v>5</v>
      </c>
      <c r="BK217" s="615">
        <v>5</v>
      </c>
      <c r="BL217" s="615">
        <v>5</v>
      </c>
      <c r="BM217" s="615">
        <v>5</v>
      </c>
      <c r="BN217" s="615">
        <v>5</v>
      </c>
      <c r="BO217" s="615">
        <v>5</v>
      </c>
      <c r="BP217" s="615">
        <v>5</v>
      </c>
      <c r="BQ217" s="615">
        <v>5</v>
      </c>
      <c r="BR217" s="615">
        <v>5</v>
      </c>
      <c r="BS217" s="615">
        <v>5</v>
      </c>
      <c r="BT217" s="615">
        <v>5</v>
      </c>
      <c r="BU217" s="615">
        <v>5</v>
      </c>
      <c r="BV217" s="615">
        <v>5</v>
      </c>
      <c r="BW217" s="615">
        <v>5</v>
      </c>
      <c r="BX217" s="615">
        <v>5</v>
      </c>
      <c r="BY217" s="615">
        <v>5</v>
      </c>
      <c r="BZ217" s="615">
        <v>5</v>
      </c>
      <c r="CA217" s="615">
        <v>5</v>
      </c>
      <c r="CB217" s="615">
        <v>5</v>
      </c>
      <c r="CC217" s="615">
        <v>5</v>
      </c>
      <c r="CD217" s="615">
        <v>5</v>
      </c>
      <c r="CE217" s="629">
        <v>5</v>
      </c>
      <c r="CF217" s="629">
        <v>5</v>
      </c>
      <c r="CG217" s="629">
        <v>5</v>
      </c>
      <c r="CH217" s="629">
        <v>5</v>
      </c>
      <c r="CI217" s="629">
        <v>5</v>
      </c>
      <c r="CJ217" s="629">
        <v>5</v>
      </c>
      <c r="CK217" s="629">
        <v>5</v>
      </c>
      <c r="CL217" s="629">
        <v>5</v>
      </c>
      <c r="CM217" s="629">
        <v>5</v>
      </c>
      <c r="CN217" s="629">
        <v>5</v>
      </c>
      <c r="CO217" s="629">
        <v>5</v>
      </c>
      <c r="CP217" s="629">
        <v>5</v>
      </c>
      <c r="CQ217" s="629">
        <v>5</v>
      </c>
      <c r="CR217" s="629">
        <v>5</v>
      </c>
      <c r="CS217" s="629">
        <v>5</v>
      </c>
      <c r="CT217" s="629">
        <v>5</v>
      </c>
      <c r="CU217" s="629">
        <v>5</v>
      </c>
      <c r="CV217" s="629">
        <v>5</v>
      </c>
      <c r="CW217" s="629">
        <v>5</v>
      </c>
      <c r="CX217" s="629">
        <v>5</v>
      </c>
      <c r="CY217" s="630">
        <v>5</v>
      </c>
      <c r="CZ217" s="619">
        <v>0</v>
      </c>
      <c r="DA217" s="620">
        <v>0</v>
      </c>
      <c r="DB217" s="620">
        <v>0</v>
      </c>
      <c r="DC217" s="620">
        <v>0</v>
      </c>
      <c r="DD217" s="620">
        <v>0</v>
      </c>
      <c r="DE217" s="620">
        <v>0</v>
      </c>
      <c r="DF217" s="620">
        <v>0</v>
      </c>
      <c r="DG217" s="620">
        <v>0</v>
      </c>
      <c r="DH217" s="620">
        <v>0</v>
      </c>
      <c r="DI217" s="620">
        <v>0</v>
      </c>
      <c r="DJ217" s="620">
        <v>0</v>
      </c>
      <c r="DK217" s="620">
        <v>0</v>
      </c>
      <c r="DL217" s="620">
        <v>0</v>
      </c>
      <c r="DM217" s="620">
        <v>0</v>
      </c>
      <c r="DN217" s="620">
        <v>0</v>
      </c>
      <c r="DO217" s="620">
        <v>0</v>
      </c>
      <c r="DP217" s="620">
        <v>0</v>
      </c>
      <c r="DQ217" s="620">
        <v>0</v>
      </c>
      <c r="DR217" s="620">
        <v>0</v>
      </c>
      <c r="DS217" s="620">
        <v>0</v>
      </c>
      <c r="DT217" s="620">
        <v>0</v>
      </c>
      <c r="DU217" s="620">
        <v>0</v>
      </c>
      <c r="DV217" s="620">
        <v>0</v>
      </c>
      <c r="DW217" s="621">
        <v>0</v>
      </c>
    </row>
    <row r="218" spans="2:127" x14ac:dyDescent="0.2">
      <c r="B218" s="622"/>
      <c r="C218" s="623"/>
      <c r="D218" s="624"/>
      <c r="E218" s="625"/>
      <c r="F218" s="625"/>
      <c r="G218" s="624"/>
      <c r="H218" s="625"/>
      <c r="I218" s="626"/>
      <c r="J218" s="626"/>
      <c r="K218" s="626"/>
      <c r="L218" s="626"/>
      <c r="M218" s="626"/>
      <c r="N218" s="626"/>
      <c r="O218" s="626"/>
      <c r="P218" s="626"/>
      <c r="Q218" s="626"/>
      <c r="R218" s="627"/>
      <c r="S218" s="626"/>
      <c r="T218" s="626"/>
      <c r="U218" s="628" t="s">
        <v>494</v>
      </c>
      <c r="V218" s="613" t="s">
        <v>124</v>
      </c>
      <c r="W218" s="614" t="s">
        <v>495</v>
      </c>
      <c r="X218" s="615">
        <v>540.54</v>
      </c>
      <c r="Y218" s="615">
        <v>617.76</v>
      </c>
      <c r="Z218" s="615">
        <v>772.2</v>
      </c>
      <c r="AA218" s="615">
        <v>3088.8</v>
      </c>
      <c r="AB218" s="615">
        <v>2702.7</v>
      </c>
      <c r="AC218" s="615">
        <v>0</v>
      </c>
      <c r="AD218" s="615">
        <v>0</v>
      </c>
      <c r="AE218" s="615">
        <v>0</v>
      </c>
      <c r="AF218" s="615">
        <v>0</v>
      </c>
      <c r="AG218" s="615">
        <v>0</v>
      </c>
      <c r="AH218" s="615">
        <v>0</v>
      </c>
      <c r="AI218" s="615">
        <v>0</v>
      </c>
      <c r="AJ218" s="615">
        <v>0</v>
      </c>
      <c r="AK218" s="615">
        <v>0</v>
      </c>
      <c r="AL218" s="615">
        <v>0</v>
      </c>
      <c r="AM218" s="615">
        <v>0</v>
      </c>
      <c r="AN218" s="615">
        <v>0</v>
      </c>
      <c r="AO218" s="615">
        <v>0</v>
      </c>
      <c r="AP218" s="615">
        <v>0</v>
      </c>
      <c r="AQ218" s="615">
        <v>0</v>
      </c>
      <c r="AR218" s="615">
        <v>324.87</v>
      </c>
      <c r="AS218" s="615">
        <v>371.28</v>
      </c>
      <c r="AT218" s="615">
        <v>464.1</v>
      </c>
      <c r="AU218" s="615">
        <v>1856.4</v>
      </c>
      <c r="AV218" s="615">
        <v>1624.35</v>
      </c>
      <c r="AW218" s="615">
        <v>0</v>
      </c>
      <c r="AX218" s="615">
        <v>0</v>
      </c>
      <c r="AY218" s="615">
        <v>0</v>
      </c>
      <c r="AZ218" s="615">
        <v>0</v>
      </c>
      <c r="BA218" s="615">
        <v>0</v>
      </c>
      <c r="BB218" s="615">
        <v>0</v>
      </c>
      <c r="BC218" s="615">
        <v>0</v>
      </c>
      <c r="BD218" s="615">
        <v>0</v>
      </c>
      <c r="BE218" s="615">
        <v>0</v>
      </c>
      <c r="BF218" s="615">
        <v>0</v>
      </c>
      <c r="BG218" s="615">
        <v>0</v>
      </c>
      <c r="BH218" s="615">
        <v>0</v>
      </c>
      <c r="BI218" s="615">
        <v>0</v>
      </c>
      <c r="BJ218" s="615">
        <v>0</v>
      </c>
      <c r="BK218" s="615">
        <v>0</v>
      </c>
      <c r="BL218" s="615">
        <v>324.87</v>
      </c>
      <c r="BM218" s="615">
        <v>371.28</v>
      </c>
      <c r="BN218" s="615">
        <v>464.1</v>
      </c>
      <c r="BO218" s="615">
        <v>1856.4</v>
      </c>
      <c r="BP218" s="615">
        <v>1624.35</v>
      </c>
      <c r="BQ218" s="615">
        <v>0</v>
      </c>
      <c r="BR218" s="615">
        <v>0</v>
      </c>
      <c r="BS218" s="615">
        <v>0</v>
      </c>
      <c r="BT218" s="615">
        <v>0</v>
      </c>
      <c r="BU218" s="615">
        <v>0</v>
      </c>
      <c r="BV218" s="615">
        <v>0</v>
      </c>
      <c r="BW218" s="615">
        <v>0</v>
      </c>
      <c r="BX218" s="615">
        <v>0</v>
      </c>
      <c r="BY218" s="615">
        <v>0</v>
      </c>
      <c r="BZ218" s="615">
        <v>0</v>
      </c>
      <c r="CA218" s="615">
        <v>0</v>
      </c>
      <c r="CB218" s="615">
        <v>0</v>
      </c>
      <c r="CC218" s="615">
        <v>0</v>
      </c>
      <c r="CD218" s="615">
        <v>0</v>
      </c>
      <c r="CE218" s="629">
        <v>0</v>
      </c>
      <c r="CF218" s="629">
        <v>518.91</v>
      </c>
      <c r="CG218" s="629">
        <v>593.04</v>
      </c>
      <c r="CH218" s="629">
        <v>741.3</v>
      </c>
      <c r="CI218" s="629">
        <v>2965.2</v>
      </c>
      <c r="CJ218" s="629">
        <v>2594.5500000000002</v>
      </c>
      <c r="CK218" s="629">
        <v>0</v>
      </c>
      <c r="CL218" s="629">
        <v>0</v>
      </c>
      <c r="CM218" s="629">
        <v>0</v>
      </c>
      <c r="CN218" s="629">
        <v>0</v>
      </c>
      <c r="CO218" s="629">
        <v>0</v>
      </c>
      <c r="CP218" s="629">
        <v>0</v>
      </c>
      <c r="CQ218" s="629">
        <v>0</v>
      </c>
      <c r="CR218" s="629">
        <v>0</v>
      </c>
      <c r="CS218" s="629">
        <v>0</v>
      </c>
      <c r="CT218" s="629">
        <v>0</v>
      </c>
      <c r="CU218" s="629">
        <v>0</v>
      </c>
      <c r="CV218" s="629">
        <v>0</v>
      </c>
      <c r="CW218" s="629">
        <v>0</v>
      </c>
      <c r="CX218" s="629">
        <v>0</v>
      </c>
      <c r="CY218" s="630">
        <v>0</v>
      </c>
      <c r="CZ218" s="619">
        <v>0</v>
      </c>
      <c r="DA218" s="620">
        <v>0</v>
      </c>
      <c r="DB218" s="620">
        <v>0</v>
      </c>
      <c r="DC218" s="620">
        <v>0</v>
      </c>
      <c r="DD218" s="620">
        <v>0</v>
      </c>
      <c r="DE218" s="620">
        <v>0</v>
      </c>
      <c r="DF218" s="620">
        <v>0</v>
      </c>
      <c r="DG218" s="620">
        <v>0</v>
      </c>
      <c r="DH218" s="620">
        <v>0</v>
      </c>
      <c r="DI218" s="620">
        <v>0</v>
      </c>
      <c r="DJ218" s="620">
        <v>0</v>
      </c>
      <c r="DK218" s="620">
        <v>0</v>
      </c>
      <c r="DL218" s="620">
        <v>0</v>
      </c>
      <c r="DM218" s="620">
        <v>0</v>
      </c>
      <c r="DN218" s="620">
        <v>0</v>
      </c>
      <c r="DO218" s="620">
        <v>0</v>
      </c>
      <c r="DP218" s="620">
        <v>0</v>
      </c>
      <c r="DQ218" s="620">
        <v>0</v>
      </c>
      <c r="DR218" s="620">
        <v>0</v>
      </c>
      <c r="DS218" s="620">
        <v>0</v>
      </c>
      <c r="DT218" s="620">
        <v>0</v>
      </c>
      <c r="DU218" s="620">
        <v>0</v>
      </c>
      <c r="DV218" s="620">
        <v>0</v>
      </c>
      <c r="DW218" s="621">
        <v>0</v>
      </c>
    </row>
    <row r="219" spans="2:127" x14ac:dyDescent="0.2">
      <c r="B219" s="631"/>
      <c r="C219" s="632"/>
      <c r="D219" s="633"/>
      <c r="E219" s="633"/>
      <c r="F219" s="633"/>
      <c r="G219" s="633"/>
      <c r="H219" s="633"/>
      <c r="I219" s="634"/>
      <c r="J219" s="634"/>
      <c r="K219" s="634"/>
      <c r="L219" s="634"/>
      <c r="M219" s="634"/>
      <c r="N219" s="634"/>
      <c r="O219" s="634"/>
      <c r="P219" s="634"/>
      <c r="Q219" s="634"/>
      <c r="R219" s="635"/>
      <c r="S219" s="634"/>
      <c r="T219" s="634"/>
      <c r="U219" s="628" t="s">
        <v>496</v>
      </c>
      <c r="V219" s="613" t="s">
        <v>124</v>
      </c>
      <c r="W219" s="614" t="s">
        <v>495</v>
      </c>
      <c r="X219" s="615">
        <v>0</v>
      </c>
      <c r="Y219" s="615">
        <v>0</v>
      </c>
      <c r="Z219" s="615">
        <v>0</v>
      </c>
      <c r="AA219" s="615">
        <v>0</v>
      </c>
      <c r="AB219" s="615">
        <v>0</v>
      </c>
      <c r="AC219" s="615">
        <v>0</v>
      </c>
      <c r="AD219" s="615">
        <v>0</v>
      </c>
      <c r="AE219" s="615">
        <v>0</v>
      </c>
      <c r="AF219" s="615">
        <v>0</v>
      </c>
      <c r="AG219" s="615">
        <v>0</v>
      </c>
      <c r="AH219" s="615">
        <v>0</v>
      </c>
      <c r="AI219" s="615">
        <v>0</v>
      </c>
      <c r="AJ219" s="615">
        <v>0</v>
      </c>
      <c r="AK219" s="615">
        <v>0</v>
      </c>
      <c r="AL219" s="615">
        <v>0</v>
      </c>
      <c r="AM219" s="615">
        <v>0</v>
      </c>
      <c r="AN219" s="615">
        <v>0</v>
      </c>
      <c r="AO219" s="615">
        <v>0</v>
      </c>
      <c r="AP219" s="615">
        <v>0</v>
      </c>
      <c r="AQ219" s="615">
        <v>0</v>
      </c>
      <c r="AR219" s="615">
        <v>0</v>
      </c>
      <c r="AS219" s="615">
        <v>0</v>
      </c>
      <c r="AT219" s="615">
        <v>0</v>
      </c>
      <c r="AU219" s="615">
        <v>0</v>
      </c>
      <c r="AV219" s="615">
        <v>0</v>
      </c>
      <c r="AW219" s="615">
        <v>0</v>
      </c>
      <c r="AX219" s="615">
        <v>0</v>
      </c>
      <c r="AY219" s="615">
        <v>0</v>
      </c>
      <c r="AZ219" s="615">
        <v>0</v>
      </c>
      <c r="BA219" s="615">
        <v>0</v>
      </c>
      <c r="BB219" s="615">
        <v>0</v>
      </c>
      <c r="BC219" s="615">
        <v>0</v>
      </c>
      <c r="BD219" s="615">
        <v>0</v>
      </c>
      <c r="BE219" s="615">
        <v>0</v>
      </c>
      <c r="BF219" s="615">
        <v>0</v>
      </c>
      <c r="BG219" s="615">
        <v>0</v>
      </c>
      <c r="BH219" s="615">
        <v>0</v>
      </c>
      <c r="BI219" s="615">
        <v>0</v>
      </c>
      <c r="BJ219" s="615">
        <v>0</v>
      </c>
      <c r="BK219" s="615">
        <v>0</v>
      </c>
      <c r="BL219" s="615">
        <v>0</v>
      </c>
      <c r="BM219" s="615">
        <v>0</v>
      </c>
      <c r="BN219" s="615">
        <v>0</v>
      </c>
      <c r="BO219" s="615">
        <v>0</v>
      </c>
      <c r="BP219" s="615">
        <v>0</v>
      </c>
      <c r="BQ219" s="615">
        <v>0</v>
      </c>
      <c r="BR219" s="615">
        <v>0</v>
      </c>
      <c r="BS219" s="615">
        <v>0</v>
      </c>
      <c r="BT219" s="615">
        <v>0</v>
      </c>
      <c r="BU219" s="615">
        <v>0</v>
      </c>
      <c r="BV219" s="615">
        <v>0</v>
      </c>
      <c r="BW219" s="615">
        <v>0</v>
      </c>
      <c r="BX219" s="615">
        <v>0</v>
      </c>
      <c r="BY219" s="615">
        <v>0</v>
      </c>
      <c r="BZ219" s="615">
        <v>0</v>
      </c>
      <c r="CA219" s="615">
        <v>0</v>
      </c>
      <c r="CB219" s="615">
        <v>0</v>
      </c>
      <c r="CC219" s="615">
        <v>0</v>
      </c>
      <c r="CD219" s="615">
        <v>0</v>
      </c>
      <c r="CE219" s="629">
        <v>0</v>
      </c>
      <c r="CF219" s="629">
        <v>0</v>
      </c>
      <c r="CG219" s="629">
        <v>0</v>
      </c>
      <c r="CH219" s="629">
        <v>0</v>
      </c>
      <c r="CI219" s="629">
        <v>0</v>
      </c>
      <c r="CJ219" s="629">
        <v>0</v>
      </c>
      <c r="CK219" s="629">
        <v>0</v>
      </c>
      <c r="CL219" s="629">
        <v>0</v>
      </c>
      <c r="CM219" s="629">
        <v>0</v>
      </c>
      <c r="CN219" s="629">
        <v>0</v>
      </c>
      <c r="CO219" s="629">
        <v>0</v>
      </c>
      <c r="CP219" s="629">
        <v>0</v>
      </c>
      <c r="CQ219" s="629">
        <v>0</v>
      </c>
      <c r="CR219" s="629">
        <v>0</v>
      </c>
      <c r="CS219" s="629">
        <v>0</v>
      </c>
      <c r="CT219" s="629">
        <v>0</v>
      </c>
      <c r="CU219" s="629">
        <v>0</v>
      </c>
      <c r="CV219" s="629">
        <v>0</v>
      </c>
      <c r="CW219" s="629">
        <v>0</v>
      </c>
      <c r="CX219" s="629">
        <v>0</v>
      </c>
      <c r="CY219" s="630">
        <v>0</v>
      </c>
      <c r="CZ219" s="619">
        <v>0</v>
      </c>
      <c r="DA219" s="620">
        <v>0</v>
      </c>
      <c r="DB219" s="620">
        <v>0</v>
      </c>
      <c r="DC219" s="620">
        <v>0</v>
      </c>
      <c r="DD219" s="620">
        <v>0</v>
      </c>
      <c r="DE219" s="620">
        <v>0</v>
      </c>
      <c r="DF219" s="620">
        <v>0</v>
      </c>
      <c r="DG219" s="620">
        <v>0</v>
      </c>
      <c r="DH219" s="620">
        <v>0</v>
      </c>
      <c r="DI219" s="620">
        <v>0</v>
      </c>
      <c r="DJ219" s="620">
        <v>0</v>
      </c>
      <c r="DK219" s="620">
        <v>0</v>
      </c>
      <c r="DL219" s="620">
        <v>0</v>
      </c>
      <c r="DM219" s="620">
        <v>0</v>
      </c>
      <c r="DN219" s="620">
        <v>0</v>
      </c>
      <c r="DO219" s="620">
        <v>0</v>
      </c>
      <c r="DP219" s="620">
        <v>0</v>
      </c>
      <c r="DQ219" s="620">
        <v>0</v>
      </c>
      <c r="DR219" s="620">
        <v>0</v>
      </c>
      <c r="DS219" s="620">
        <v>0</v>
      </c>
      <c r="DT219" s="620">
        <v>0</v>
      </c>
      <c r="DU219" s="620">
        <v>0</v>
      </c>
      <c r="DV219" s="620">
        <v>0</v>
      </c>
      <c r="DW219" s="621">
        <v>0</v>
      </c>
    </row>
    <row r="220" spans="2:127" x14ac:dyDescent="0.2">
      <c r="B220" s="631"/>
      <c r="C220" s="632"/>
      <c r="D220" s="633"/>
      <c r="E220" s="633"/>
      <c r="F220" s="633"/>
      <c r="G220" s="633"/>
      <c r="H220" s="633"/>
      <c r="I220" s="634"/>
      <c r="J220" s="634"/>
      <c r="K220" s="634"/>
      <c r="L220" s="634"/>
      <c r="M220" s="634"/>
      <c r="N220" s="634"/>
      <c r="O220" s="634"/>
      <c r="P220" s="634"/>
      <c r="Q220" s="634"/>
      <c r="R220" s="635"/>
      <c r="S220" s="634"/>
      <c r="T220" s="634"/>
      <c r="U220" s="636" t="s">
        <v>807</v>
      </c>
      <c r="V220" s="637" t="s">
        <v>124</v>
      </c>
      <c r="W220" s="614" t="s">
        <v>495</v>
      </c>
      <c r="X220" s="615">
        <v>0</v>
      </c>
      <c r="Y220" s="615">
        <v>0</v>
      </c>
      <c r="Z220" s="615">
        <v>0</v>
      </c>
      <c r="AA220" s="615">
        <v>0</v>
      </c>
      <c r="AB220" s="615">
        <v>0</v>
      </c>
      <c r="AC220" s="615">
        <v>0</v>
      </c>
      <c r="AD220" s="615">
        <v>0</v>
      </c>
      <c r="AE220" s="615">
        <v>0</v>
      </c>
      <c r="AF220" s="615">
        <v>0</v>
      </c>
      <c r="AG220" s="615">
        <v>0</v>
      </c>
      <c r="AH220" s="615">
        <v>0</v>
      </c>
      <c r="AI220" s="615">
        <v>0</v>
      </c>
      <c r="AJ220" s="615">
        <v>0</v>
      </c>
      <c r="AK220" s="615">
        <v>0</v>
      </c>
      <c r="AL220" s="615">
        <v>0</v>
      </c>
      <c r="AM220" s="615">
        <v>0</v>
      </c>
      <c r="AN220" s="615">
        <v>0</v>
      </c>
      <c r="AO220" s="615">
        <v>0</v>
      </c>
      <c r="AP220" s="615">
        <v>0</v>
      </c>
      <c r="AQ220" s="615">
        <v>0</v>
      </c>
      <c r="AR220" s="615">
        <v>0</v>
      </c>
      <c r="AS220" s="615">
        <v>0</v>
      </c>
      <c r="AT220" s="615">
        <v>0</v>
      </c>
      <c r="AU220" s="615">
        <v>0</v>
      </c>
      <c r="AV220" s="615">
        <v>0</v>
      </c>
      <c r="AW220" s="615">
        <v>0</v>
      </c>
      <c r="AX220" s="615">
        <v>0</v>
      </c>
      <c r="AY220" s="615">
        <v>0</v>
      </c>
      <c r="AZ220" s="615">
        <v>0</v>
      </c>
      <c r="BA220" s="615">
        <v>0</v>
      </c>
      <c r="BB220" s="615">
        <v>0</v>
      </c>
      <c r="BC220" s="615">
        <v>0</v>
      </c>
      <c r="BD220" s="615">
        <v>0</v>
      </c>
      <c r="BE220" s="615">
        <v>0</v>
      </c>
      <c r="BF220" s="615">
        <v>0</v>
      </c>
      <c r="BG220" s="615">
        <v>0</v>
      </c>
      <c r="BH220" s="615">
        <v>0</v>
      </c>
      <c r="BI220" s="615">
        <v>0</v>
      </c>
      <c r="BJ220" s="615">
        <v>0</v>
      </c>
      <c r="BK220" s="615">
        <v>0</v>
      </c>
      <c r="BL220" s="615">
        <v>0</v>
      </c>
      <c r="BM220" s="615">
        <v>0</v>
      </c>
      <c r="BN220" s="615">
        <v>0</v>
      </c>
      <c r="BO220" s="615">
        <v>0</v>
      </c>
      <c r="BP220" s="615">
        <v>0</v>
      </c>
      <c r="BQ220" s="615">
        <v>0</v>
      </c>
      <c r="BR220" s="615">
        <v>0</v>
      </c>
      <c r="BS220" s="615">
        <v>0</v>
      </c>
      <c r="BT220" s="615">
        <v>0</v>
      </c>
      <c r="BU220" s="615">
        <v>0</v>
      </c>
      <c r="BV220" s="615">
        <v>0</v>
      </c>
      <c r="BW220" s="615">
        <v>0</v>
      </c>
      <c r="BX220" s="615">
        <v>0</v>
      </c>
      <c r="BY220" s="615">
        <v>0</v>
      </c>
      <c r="BZ220" s="615">
        <v>0</v>
      </c>
      <c r="CA220" s="615">
        <v>0</v>
      </c>
      <c r="CB220" s="615">
        <v>0</v>
      </c>
      <c r="CC220" s="615">
        <v>0</v>
      </c>
      <c r="CD220" s="615">
        <v>0</v>
      </c>
      <c r="CE220" s="615">
        <v>0</v>
      </c>
      <c r="CF220" s="615">
        <v>0</v>
      </c>
      <c r="CG220" s="615">
        <v>0</v>
      </c>
      <c r="CH220" s="615">
        <v>0</v>
      </c>
      <c r="CI220" s="615">
        <v>0</v>
      </c>
      <c r="CJ220" s="615">
        <v>0</v>
      </c>
      <c r="CK220" s="615">
        <v>0</v>
      </c>
      <c r="CL220" s="615">
        <v>0</v>
      </c>
      <c r="CM220" s="615">
        <v>0</v>
      </c>
      <c r="CN220" s="615">
        <v>0</v>
      </c>
      <c r="CO220" s="615">
        <v>0</v>
      </c>
      <c r="CP220" s="615">
        <v>0</v>
      </c>
      <c r="CQ220" s="615">
        <v>0</v>
      </c>
      <c r="CR220" s="615">
        <v>0</v>
      </c>
      <c r="CS220" s="615">
        <v>0</v>
      </c>
      <c r="CT220" s="615">
        <v>0</v>
      </c>
      <c r="CU220" s="615">
        <v>0</v>
      </c>
      <c r="CV220" s="615">
        <v>0</v>
      </c>
      <c r="CW220" s="615">
        <v>0</v>
      </c>
      <c r="CX220" s="615">
        <v>0</v>
      </c>
      <c r="CY220" s="615">
        <v>0</v>
      </c>
      <c r="CZ220" s="619">
        <v>0</v>
      </c>
      <c r="DA220" s="620">
        <v>0</v>
      </c>
      <c r="DB220" s="620">
        <v>0</v>
      </c>
      <c r="DC220" s="620">
        <v>0</v>
      </c>
      <c r="DD220" s="620">
        <v>0</v>
      </c>
      <c r="DE220" s="620">
        <v>0</v>
      </c>
      <c r="DF220" s="620">
        <v>0</v>
      </c>
      <c r="DG220" s="620">
        <v>0</v>
      </c>
      <c r="DH220" s="620">
        <v>0</v>
      </c>
      <c r="DI220" s="620">
        <v>0</v>
      </c>
      <c r="DJ220" s="620">
        <v>0</v>
      </c>
      <c r="DK220" s="620">
        <v>0</v>
      </c>
      <c r="DL220" s="620">
        <v>0</v>
      </c>
      <c r="DM220" s="620">
        <v>0</v>
      </c>
      <c r="DN220" s="620">
        <v>0</v>
      </c>
      <c r="DO220" s="620">
        <v>0</v>
      </c>
      <c r="DP220" s="620">
        <v>0</v>
      </c>
      <c r="DQ220" s="620">
        <v>0</v>
      </c>
      <c r="DR220" s="620">
        <v>0</v>
      </c>
      <c r="DS220" s="620">
        <v>0</v>
      </c>
      <c r="DT220" s="620">
        <v>0</v>
      </c>
      <c r="DU220" s="620">
        <v>0</v>
      </c>
      <c r="DV220" s="620">
        <v>0</v>
      </c>
      <c r="DW220" s="621">
        <v>0</v>
      </c>
    </row>
    <row r="221" spans="2:127" x14ac:dyDescent="0.2">
      <c r="B221" s="638"/>
      <c r="C221" s="639"/>
      <c r="D221" s="640"/>
      <c r="E221" s="640"/>
      <c r="F221" s="640"/>
      <c r="G221" s="640"/>
      <c r="H221" s="640"/>
      <c r="I221" s="641"/>
      <c r="J221" s="641"/>
      <c r="K221" s="641"/>
      <c r="L221" s="641"/>
      <c r="M221" s="641"/>
      <c r="N221" s="641"/>
      <c r="O221" s="641"/>
      <c r="P221" s="641"/>
      <c r="Q221" s="641"/>
      <c r="R221" s="642"/>
      <c r="S221" s="641"/>
      <c r="T221" s="641"/>
      <c r="U221" s="628" t="s">
        <v>497</v>
      </c>
      <c r="V221" s="613" t="s">
        <v>124</v>
      </c>
      <c r="W221" s="643" t="s">
        <v>495</v>
      </c>
      <c r="X221" s="615">
        <v>0</v>
      </c>
      <c r="Y221" s="615">
        <v>0</v>
      </c>
      <c r="Z221" s="615">
        <v>0</v>
      </c>
      <c r="AA221" s="615">
        <v>0</v>
      </c>
      <c r="AB221" s="615">
        <v>0</v>
      </c>
      <c r="AC221" s="615">
        <v>3.3</v>
      </c>
      <c r="AD221" s="615">
        <v>3.3</v>
      </c>
      <c r="AE221" s="615">
        <v>3.3</v>
      </c>
      <c r="AF221" s="615">
        <v>3.3</v>
      </c>
      <c r="AG221" s="615">
        <v>3.3</v>
      </c>
      <c r="AH221" s="615">
        <v>3.3</v>
      </c>
      <c r="AI221" s="615">
        <v>3.3</v>
      </c>
      <c r="AJ221" s="615">
        <v>3.3</v>
      </c>
      <c r="AK221" s="615">
        <v>3.3</v>
      </c>
      <c r="AL221" s="615">
        <v>3.3</v>
      </c>
      <c r="AM221" s="615">
        <v>3.3</v>
      </c>
      <c r="AN221" s="615">
        <v>3.3</v>
      </c>
      <c r="AO221" s="615">
        <v>3.3</v>
      </c>
      <c r="AP221" s="615">
        <v>3.3</v>
      </c>
      <c r="AQ221" s="615">
        <v>3.3</v>
      </c>
      <c r="AR221" s="615">
        <v>3.3</v>
      </c>
      <c r="AS221" s="615">
        <v>3.3</v>
      </c>
      <c r="AT221" s="615">
        <v>3.3</v>
      </c>
      <c r="AU221" s="615">
        <v>3.3</v>
      </c>
      <c r="AV221" s="615">
        <v>3.3</v>
      </c>
      <c r="AW221" s="615">
        <v>3.3</v>
      </c>
      <c r="AX221" s="615">
        <v>3.3</v>
      </c>
      <c r="AY221" s="615">
        <v>3.3</v>
      </c>
      <c r="AZ221" s="615">
        <v>3.3</v>
      </c>
      <c r="BA221" s="615">
        <v>3.3</v>
      </c>
      <c r="BB221" s="615">
        <v>3.3</v>
      </c>
      <c r="BC221" s="615">
        <v>3.3</v>
      </c>
      <c r="BD221" s="615">
        <v>3.3</v>
      </c>
      <c r="BE221" s="615">
        <v>3.3</v>
      </c>
      <c r="BF221" s="615">
        <v>3.3</v>
      </c>
      <c r="BG221" s="615">
        <v>3.3</v>
      </c>
      <c r="BH221" s="615">
        <v>3.3</v>
      </c>
      <c r="BI221" s="615">
        <v>3.3</v>
      </c>
      <c r="BJ221" s="615">
        <v>3.3</v>
      </c>
      <c r="BK221" s="615">
        <v>3.3</v>
      </c>
      <c r="BL221" s="615">
        <v>3.3</v>
      </c>
      <c r="BM221" s="615">
        <v>3.3</v>
      </c>
      <c r="BN221" s="615">
        <v>3.3</v>
      </c>
      <c r="BO221" s="615">
        <v>3.3</v>
      </c>
      <c r="BP221" s="615">
        <v>3.3</v>
      </c>
      <c r="BQ221" s="615">
        <v>3.3</v>
      </c>
      <c r="BR221" s="615">
        <v>3.3</v>
      </c>
      <c r="BS221" s="615">
        <v>3.3</v>
      </c>
      <c r="BT221" s="615">
        <v>3.3</v>
      </c>
      <c r="BU221" s="615">
        <v>3.3</v>
      </c>
      <c r="BV221" s="615">
        <v>3.3</v>
      </c>
      <c r="BW221" s="615">
        <v>3.3</v>
      </c>
      <c r="BX221" s="615">
        <v>3.3</v>
      </c>
      <c r="BY221" s="615">
        <v>3.3</v>
      </c>
      <c r="BZ221" s="615">
        <v>3.3</v>
      </c>
      <c r="CA221" s="615">
        <v>3.3</v>
      </c>
      <c r="CB221" s="615">
        <v>3.3</v>
      </c>
      <c r="CC221" s="615">
        <v>3.3</v>
      </c>
      <c r="CD221" s="615">
        <v>3.3</v>
      </c>
      <c r="CE221" s="629">
        <v>3.3</v>
      </c>
      <c r="CF221" s="629">
        <v>3.3</v>
      </c>
      <c r="CG221" s="629">
        <v>3.3</v>
      </c>
      <c r="CH221" s="629">
        <v>3.3</v>
      </c>
      <c r="CI221" s="629">
        <v>3.3</v>
      </c>
      <c r="CJ221" s="629">
        <v>3.3</v>
      </c>
      <c r="CK221" s="629">
        <v>3.3</v>
      </c>
      <c r="CL221" s="629">
        <v>3.3</v>
      </c>
      <c r="CM221" s="629">
        <v>3.3</v>
      </c>
      <c r="CN221" s="629">
        <v>3.3</v>
      </c>
      <c r="CO221" s="629">
        <v>3.3</v>
      </c>
      <c r="CP221" s="629">
        <v>3.3</v>
      </c>
      <c r="CQ221" s="629">
        <v>3.3</v>
      </c>
      <c r="CR221" s="629">
        <v>3.3</v>
      </c>
      <c r="CS221" s="629">
        <v>3.3</v>
      </c>
      <c r="CT221" s="629">
        <v>3.3</v>
      </c>
      <c r="CU221" s="629">
        <v>3.3</v>
      </c>
      <c r="CV221" s="629">
        <v>3.3</v>
      </c>
      <c r="CW221" s="629">
        <v>3.3</v>
      </c>
      <c r="CX221" s="629">
        <v>3.3</v>
      </c>
      <c r="CY221" s="630">
        <v>3.3</v>
      </c>
      <c r="CZ221" s="619">
        <v>0</v>
      </c>
      <c r="DA221" s="620">
        <v>0</v>
      </c>
      <c r="DB221" s="620">
        <v>0</v>
      </c>
      <c r="DC221" s="620">
        <v>0</v>
      </c>
      <c r="DD221" s="620">
        <v>0</v>
      </c>
      <c r="DE221" s="620">
        <v>0</v>
      </c>
      <c r="DF221" s="620">
        <v>0</v>
      </c>
      <c r="DG221" s="620">
        <v>0</v>
      </c>
      <c r="DH221" s="620">
        <v>0</v>
      </c>
      <c r="DI221" s="620">
        <v>0</v>
      </c>
      <c r="DJ221" s="620">
        <v>0</v>
      </c>
      <c r="DK221" s="620">
        <v>0</v>
      </c>
      <c r="DL221" s="620">
        <v>0</v>
      </c>
      <c r="DM221" s="620">
        <v>0</v>
      </c>
      <c r="DN221" s="620">
        <v>0</v>
      </c>
      <c r="DO221" s="620">
        <v>0</v>
      </c>
      <c r="DP221" s="620">
        <v>0</v>
      </c>
      <c r="DQ221" s="620">
        <v>0</v>
      </c>
      <c r="DR221" s="620">
        <v>0</v>
      </c>
      <c r="DS221" s="620">
        <v>0</v>
      </c>
      <c r="DT221" s="620">
        <v>0</v>
      </c>
      <c r="DU221" s="620">
        <v>0</v>
      </c>
      <c r="DV221" s="620">
        <v>0</v>
      </c>
      <c r="DW221" s="621">
        <v>0</v>
      </c>
    </row>
    <row r="222" spans="2:127" x14ac:dyDescent="0.2">
      <c r="B222" s="644"/>
      <c r="C222" s="645"/>
      <c r="D222" s="646"/>
      <c r="E222" s="646"/>
      <c r="F222" s="646"/>
      <c r="G222" s="646"/>
      <c r="H222" s="646"/>
      <c r="I222" s="647"/>
      <c r="J222" s="647"/>
      <c r="K222" s="647"/>
      <c r="L222" s="647"/>
      <c r="M222" s="647"/>
      <c r="N222" s="647"/>
      <c r="O222" s="647"/>
      <c r="P222" s="647"/>
      <c r="Q222" s="647"/>
      <c r="R222" s="648"/>
      <c r="S222" s="647"/>
      <c r="T222" s="647"/>
      <c r="U222" s="636" t="s">
        <v>498</v>
      </c>
      <c r="V222" s="637" t="s">
        <v>124</v>
      </c>
      <c r="W222" s="643" t="s">
        <v>495</v>
      </c>
      <c r="X222" s="615">
        <v>0</v>
      </c>
      <c r="Y222" s="615">
        <v>0</v>
      </c>
      <c r="Z222" s="615">
        <v>0</v>
      </c>
      <c r="AA222" s="615">
        <v>0</v>
      </c>
      <c r="AB222" s="615">
        <v>0</v>
      </c>
      <c r="AC222" s="615">
        <v>1056.3</v>
      </c>
      <c r="AD222" s="615">
        <v>1056.3</v>
      </c>
      <c r="AE222" s="615">
        <v>1056.3</v>
      </c>
      <c r="AF222" s="615">
        <v>1056.3</v>
      </c>
      <c r="AG222" s="615">
        <v>1056.3</v>
      </c>
      <c r="AH222" s="615">
        <v>1056.3</v>
      </c>
      <c r="AI222" s="615">
        <v>1056.3</v>
      </c>
      <c r="AJ222" s="615">
        <v>1056.3</v>
      </c>
      <c r="AK222" s="615">
        <v>1056.3</v>
      </c>
      <c r="AL222" s="615">
        <v>1056.3</v>
      </c>
      <c r="AM222" s="615">
        <v>1056.3</v>
      </c>
      <c r="AN222" s="615">
        <v>1056.3</v>
      </c>
      <c r="AO222" s="615">
        <v>1056.3</v>
      </c>
      <c r="AP222" s="615">
        <v>1056.3</v>
      </c>
      <c r="AQ222" s="615">
        <v>1056.3</v>
      </c>
      <c r="AR222" s="615">
        <v>1056.3</v>
      </c>
      <c r="AS222" s="615">
        <v>1056.3</v>
      </c>
      <c r="AT222" s="615">
        <v>1056.3</v>
      </c>
      <c r="AU222" s="615">
        <v>1056.3</v>
      </c>
      <c r="AV222" s="615">
        <v>1056.3</v>
      </c>
      <c r="AW222" s="615">
        <v>1056.3</v>
      </c>
      <c r="AX222" s="615">
        <v>1056.3</v>
      </c>
      <c r="AY222" s="615">
        <v>1056.3</v>
      </c>
      <c r="AZ222" s="615">
        <v>1056.3</v>
      </c>
      <c r="BA222" s="615">
        <v>1056.3</v>
      </c>
      <c r="BB222" s="615">
        <v>1056.3</v>
      </c>
      <c r="BC222" s="615">
        <v>1056.3</v>
      </c>
      <c r="BD222" s="615">
        <v>1056.3</v>
      </c>
      <c r="BE222" s="615">
        <v>1056.3</v>
      </c>
      <c r="BF222" s="615">
        <v>1056.3</v>
      </c>
      <c r="BG222" s="615">
        <v>1056.3</v>
      </c>
      <c r="BH222" s="615">
        <v>1056.3</v>
      </c>
      <c r="BI222" s="615">
        <v>1056.3</v>
      </c>
      <c r="BJ222" s="615">
        <v>1056.3</v>
      </c>
      <c r="BK222" s="615">
        <v>1056.3</v>
      </c>
      <c r="BL222" s="615">
        <v>1056.3</v>
      </c>
      <c r="BM222" s="615">
        <v>1056.3</v>
      </c>
      <c r="BN222" s="615">
        <v>1056.3</v>
      </c>
      <c r="BO222" s="615">
        <v>1056.3</v>
      </c>
      <c r="BP222" s="615">
        <v>1056.3</v>
      </c>
      <c r="BQ222" s="615">
        <v>1056.3</v>
      </c>
      <c r="BR222" s="615">
        <v>1056.3</v>
      </c>
      <c r="BS222" s="615">
        <v>1056.3</v>
      </c>
      <c r="BT222" s="615">
        <v>1056.3</v>
      </c>
      <c r="BU222" s="615">
        <v>1056.3</v>
      </c>
      <c r="BV222" s="615">
        <v>1056.3</v>
      </c>
      <c r="BW222" s="615">
        <v>1056.3</v>
      </c>
      <c r="BX222" s="615">
        <v>1056.3</v>
      </c>
      <c r="BY222" s="615">
        <v>1056.3</v>
      </c>
      <c r="BZ222" s="615">
        <v>1056.3</v>
      </c>
      <c r="CA222" s="615">
        <v>1056.3</v>
      </c>
      <c r="CB222" s="615">
        <v>1056.3</v>
      </c>
      <c r="CC222" s="615">
        <v>1056.3</v>
      </c>
      <c r="CD222" s="615">
        <v>1056.3</v>
      </c>
      <c r="CE222" s="629">
        <v>1056.3</v>
      </c>
      <c r="CF222" s="629">
        <v>1056.3</v>
      </c>
      <c r="CG222" s="629">
        <v>1056.3</v>
      </c>
      <c r="CH222" s="629">
        <v>1056.3</v>
      </c>
      <c r="CI222" s="629">
        <v>1056.3</v>
      </c>
      <c r="CJ222" s="629">
        <v>1056.3</v>
      </c>
      <c r="CK222" s="629">
        <v>1056.3</v>
      </c>
      <c r="CL222" s="629">
        <v>1056.3</v>
      </c>
      <c r="CM222" s="629">
        <v>1056.3</v>
      </c>
      <c r="CN222" s="629">
        <v>1056.3</v>
      </c>
      <c r="CO222" s="629">
        <v>1056.3</v>
      </c>
      <c r="CP222" s="629">
        <v>1056.3</v>
      </c>
      <c r="CQ222" s="629">
        <v>1056.3</v>
      </c>
      <c r="CR222" s="629">
        <v>1056.3</v>
      </c>
      <c r="CS222" s="629">
        <v>1056.3</v>
      </c>
      <c r="CT222" s="629">
        <v>1056.3</v>
      </c>
      <c r="CU222" s="629">
        <v>1056.3</v>
      </c>
      <c r="CV222" s="629">
        <v>1056.3</v>
      </c>
      <c r="CW222" s="629">
        <v>1056.3</v>
      </c>
      <c r="CX222" s="629">
        <v>1056.3</v>
      </c>
      <c r="CY222" s="630">
        <v>1056.3</v>
      </c>
      <c r="CZ222" s="619">
        <v>0</v>
      </c>
      <c r="DA222" s="620">
        <v>0</v>
      </c>
      <c r="DB222" s="620">
        <v>0</v>
      </c>
      <c r="DC222" s="620">
        <v>0</v>
      </c>
      <c r="DD222" s="620">
        <v>0</v>
      </c>
      <c r="DE222" s="620">
        <v>0</v>
      </c>
      <c r="DF222" s="620">
        <v>0</v>
      </c>
      <c r="DG222" s="620">
        <v>0</v>
      </c>
      <c r="DH222" s="620">
        <v>0</v>
      </c>
      <c r="DI222" s="620">
        <v>0</v>
      </c>
      <c r="DJ222" s="620">
        <v>0</v>
      </c>
      <c r="DK222" s="620">
        <v>0</v>
      </c>
      <c r="DL222" s="620">
        <v>0</v>
      </c>
      <c r="DM222" s="620">
        <v>0</v>
      </c>
      <c r="DN222" s="620">
        <v>0</v>
      </c>
      <c r="DO222" s="620">
        <v>0</v>
      </c>
      <c r="DP222" s="620">
        <v>0</v>
      </c>
      <c r="DQ222" s="620">
        <v>0</v>
      </c>
      <c r="DR222" s="620">
        <v>0</v>
      </c>
      <c r="DS222" s="620">
        <v>0</v>
      </c>
      <c r="DT222" s="620">
        <v>0</v>
      </c>
      <c r="DU222" s="620">
        <v>0</v>
      </c>
      <c r="DV222" s="620">
        <v>0</v>
      </c>
      <c r="DW222" s="621">
        <v>0</v>
      </c>
    </row>
    <row r="223" spans="2:127" x14ac:dyDescent="0.2">
      <c r="B223" s="644"/>
      <c r="C223" s="645"/>
      <c r="D223" s="646"/>
      <c r="E223" s="646"/>
      <c r="F223" s="646"/>
      <c r="G223" s="646"/>
      <c r="H223" s="646"/>
      <c r="I223" s="647"/>
      <c r="J223" s="647"/>
      <c r="K223" s="647"/>
      <c r="L223" s="647"/>
      <c r="M223" s="647"/>
      <c r="N223" s="647"/>
      <c r="O223" s="647"/>
      <c r="P223" s="647"/>
      <c r="Q223" s="647"/>
      <c r="R223" s="648"/>
      <c r="S223" s="647"/>
      <c r="T223" s="647"/>
      <c r="U223" s="649" t="s">
        <v>499</v>
      </c>
      <c r="V223" s="650" t="s">
        <v>124</v>
      </c>
      <c r="W223" s="643" t="s">
        <v>495</v>
      </c>
      <c r="X223" s="615">
        <v>0</v>
      </c>
      <c r="Y223" s="615">
        <v>0</v>
      </c>
      <c r="Z223" s="615">
        <v>0</v>
      </c>
      <c r="AA223" s="615">
        <v>0</v>
      </c>
      <c r="AB223" s="615">
        <v>0</v>
      </c>
      <c r="AC223" s="615">
        <v>0</v>
      </c>
      <c r="AD223" s="615">
        <v>0</v>
      </c>
      <c r="AE223" s="615">
        <v>0</v>
      </c>
      <c r="AF223" s="615">
        <v>0</v>
      </c>
      <c r="AG223" s="615">
        <v>0</v>
      </c>
      <c r="AH223" s="615">
        <v>0</v>
      </c>
      <c r="AI223" s="615">
        <v>0</v>
      </c>
      <c r="AJ223" s="615">
        <v>0</v>
      </c>
      <c r="AK223" s="615">
        <v>0</v>
      </c>
      <c r="AL223" s="615">
        <v>0</v>
      </c>
      <c r="AM223" s="615">
        <v>0</v>
      </c>
      <c r="AN223" s="615">
        <v>0</v>
      </c>
      <c r="AO223" s="615">
        <v>0</v>
      </c>
      <c r="AP223" s="615">
        <v>0</v>
      </c>
      <c r="AQ223" s="615">
        <v>0</v>
      </c>
      <c r="AR223" s="615">
        <v>0</v>
      </c>
      <c r="AS223" s="615">
        <v>0</v>
      </c>
      <c r="AT223" s="615">
        <v>0</v>
      </c>
      <c r="AU223" s="615">
        <v>0</v>
      </c>
      <c r="AV223" s="615">
        <v>0</v>
      </c>
      <c r="AW223" s="615">
        <v>0</v>
      </c>
      <c r="AX223" s="615">
        <v>0</v>
      </c>
      <c r="AY223" s="615">
        <v>0</v>
      </c>
      <c r="AZ223" s="615">
        <v>0</v>
      </c>
      <c r="BA223" s="615">
        <v>0</v>
      </c>
      <c r="BB223" s="615">
        <v>0</v>
      </c>
      <c r="BC223" s="615">
        <v>0</v>
      </c>
      <c r="BD223" s="615">
        <v>0</v>
      </c>
      <c r="BE223" s="615">
        <v>0</v>
      </c>
      <c r="BF223" s="615">
        <v>0</v>
      </c>
      <c r="BG223" s="615">
        <v>0</v>
      </c>
      <c r="BH223" s="615">
        <v>0</v>
      </c>
      <c r="BI223" s="615">
        <v>0</v>
      </c>
      <c r="BJ223" s="615">
        <v>0</v>
      </c>
      <c r="BK223" s="615">
        <v>0</v>
      </c>
      <c r="BL223" s="615">
        <v>0</v>
      </c>
      <c r="BM223" s="615">
        <v>0</v>
      </c>
      <c r="BN223" s="615">
        <v>0</v>
      </c>
      <c r="BO223" s="615">
        <v>0</v>
      </c>
      <c r="BP223" s="615">
        <v>0</v>
      </c>
      <c r="BQ223" s="615">
        <v>0</v>
      </c>
      <c r="BR223" s="615">
        <v>0</v>
      </c>
      <c r="BS223" s="615">
        <v>0</v>
      </c>
      <c r="BT223" s="615">
        <v>0</v>
      </c>
      <c r="BU223" s="615">
        <v>0</v>
      </c>
      <c r="BV223" s="615">
        <v>0</v>
      </c>
      <c r="BW223" s="615">
        <v>0</v>
      </c>
      <c r="BX223" s="615">
        <v>0</v>
      </c>
      <c r="BY223" s="615">
        <v>0</v>
      </c>
      <c r="BZ223" s="615">
        <v>0</v>
      </c>
      <c r="CA223" s="615">
        <v>0</v>
      </c>
      <c r="CB223" s="615">
        <v>0</v>
      </c>
      <c r="CC223" s="615">
        <v>0</v>
      </c>
      <c r="CD223" s="615">
        <v>0</v>
      </c>
      <c r="CE223" s="629">
        <v>0</v>
      </c>
      <c r="CF223" s="629">
        <v>0</v>
      </c>
      <c r="CG223" s="629">
        <v>0</v>
      </c>
      <c r="CH223" s="629">
        <v>0</v>
      </c>
      <c r="CI223" s="629">
        <v>0</v>
      </c>
      <c r="CJ223" s="629">
        <v>0</v>
      </c>
      <c r="CK223" s="629">
        <v>0</v>
      </c>
      <c r="CL223" s="629">
        <v>0</v>
      </c>
      <c r="CM223" s="629">
        <v>0</v>
      </c>
      <c r="CN223" s="629">
        <v>0</v>
      </c>
      <c r="CO223" s="629">
        <v>0</v>
      </c>
      <c r="CP223" s="629">
        <v>0</v>
      </c>
      <c r="CQ223" s="629">
        <v>0</v>
      </c>
      <c r="CR223" s="629">
        <v>0</v>
      </c>
      <c r="CS223" s="629">
        <v>0</v>
      </c>
      <c r="CT223" s="629">
        <v>0</v>
      </c>
      <c r="CU223" s="629">
        <v>0</v>
      </c>
      <c r="CV223" s="629">
        <v>0</v>
      </c>
      <c r="CW223" s="629">
        <v>0</v>
      </c>
      <c r="CX223" s="629">
        <v>0</v>
      </c>
      <c r="CY223" s="630">
        <v>0</v>
      </c>
      <c r="CZ223" s="619">
        <v>0</v>
      </c>
      <c r="DA223" s="620">
        <v>0</v>
      </c>
      <c r="DB223" s="620">
        <v>0</v>
      </c>
      <c r="DC223" s="620">
        <v>0</v>
      </c>
      <c r="DD223" s="620">
        <v>0</v>
      </c>
      <c r="DE223" s="620">
        <v>0</v>
      </c>
      <c r="DF223" s="620">
        <v>0</v>
      </c>
      <c r="DG223" s="620">
        <v>0</v>
      </c>
      <c r="DH223" s="620">
        <v>0</v>
      </c>
      <c r="DI223" s="620">
        <v>0</v>
      </c>
      <c r="DJ223" s="620">
        <v>0</v>
      </c>
      <c r="DK223" s="620">
        <v>0</v>
      </c>
      <c r="DL223" s="620">
        <v>0</v>
      </c>
      <c r="DM223" s="620">
        <v>0</v>
      </c>
      <c r="DN223" s="620">
        <v>0</v>
      </c>
      <c r="DO223" s="620">
        <v>0</v>
      </c>
      <c r="DP223" s="620">
        <v>0</v>
      </c>
      <c r="DQ223" s="620">
        <v>0</v>
      </c>
      <c r="DR223" s="620">
        <v>0</v>
      </c>
      <c r="DS223" s="620">
        <v>0</v>
      </c>
      <c r="DT223" s="620">
        <v>0</v>
      </c>
      <c r="DU223" s="620">
        <v>0</v>
      </c>
      <c r="DV223" s="620">
        <v>0</v>
      </c>
      <c r="DW223" s="621">
        <v>0</v>
      </c>
    </row>
    <row r="224" spans="2:127" x14ac:dyDescent="0.2">
      <c r="B224" s="644"/>
      <c r="C224" s="645"/>
      <c r="D224" s="646"/>
      <c r="E224" s="646"/>
      <c r="F224" s="646"/>
      <c r="G224" s="646"/>
      <c r="H224" s="646"/>
      <c r="I224" s="647"/>
      <c r="J224" s="647"/>
      <c r="K224" s="647"/>
      <c r="L224" s="647"/>
      <c r="M224" s="647"/>
      <c r="N224" s="647"/>
      <c r="O224" s="647"/>
      <c r="P224" s="647"/>
      <c r="Q224" s="647"/>
      <c r="R224" s="648"/>
      <c r="S224" s="647"/>
      <c r="T224" s="647"/>
      <c r="U224" s="636" t="s">
        <v>500</v>
      </c>
      <c r="V224" s="637" t="s">
        <v>124</v>
      </c>
      <c r="W224" s="643" t="s">
        <v>495</v>
      </c>
      <c r="X224" s="615">
        <v>0.4466</v>
      </c>
      <c r="Y224" s="615">
        <v>0.51040000000000008</v>
      </c>
      <c r="Z224" s="615">
        <v>0.63800000000000001</v>
      </c>
      <c r="AA224" s="615">
        <v>2.552</v>
      </c>
      <c r="AB224" s="615">
        <v>2.2330000000000001</v>
      </c>
      <c r="AC224" s="615">
        <v>0</v>
      </c>
      <c r="AD224" s="615">
        <v>0</v>
      </c>
      <c r="AE224" s="615">
        <v>0</v>
      </c>
      <c r="AF224" s="615">
        <v>0</v>
      </c>
      <c r="AG224" s="615">
        <v>0</v>
      </c>
      <c r="AH224" s="615">
        <v>0</v>
      </c>
      <c r="AI224" s="615">
        <v>0</v>
      </c>
      <c r="AJ224" s="615">
        <v>0</v>
      </c>
      <c r="AK224" s="615">
        <v>0</v>
      </c>
      <c r="AL224" s="615">
        <v>0</v>
      </c>
      <c r="AM224" s="615">
        <v>0</v>
      </c>
      <c r="AN224" s="615">
        <v>0</v>
      </c>
      <c r="AO224" s="615">
        <v>0</v>
      </c>
      <c r="AP224" s="615">
        <v>0</v>
      </c>
      <c r="AQ224" s="615">
        <v>0</v>
      </c>
      <c r="AR224" s="615">
        <v>0.2684111111111111</v>
      </c>
      <c r="AS224" s="615">
        <v>0.30675555555555556</v>
      </c>
      <c r="AT224" s="615">
        <v>0.38344444444444448</v>
      </c>
      <c r="AU224" s="615">
        <v>1.5337777777777779</v>
      </c>
      <c r="AV224" s="615">
        <v>1.3420555555555553</v>
      </c>
      <c r="AW224" s="615">
        <v>0</v>
      </c>
      <c r="AX224" s="615">
        <v>0</v>
      </c>
      <c r="AY224" s="615">
        <v>0</v>
      </c>
      <c r="AZ224" s="615">
        <v>0</v>
      </c>
      <c r="BA224" s="615">
        <v>0</v>
      </c>
      <c r="BB224" s="615">
        <v>0</v>
      </c>
      <c r="BC224" s="615">
        <v>0</v>
      </c>
      <c r="BD224" s="615">
        <v>0</v>
      </c>
      <c r="BE224" s="615">
        <v>0</v>
      </c>
      <c r="BF224" s="615">
        <v>0</v>
      </c>
      <c r="BG224" s="615">
        <v>0</v>
      </c>
      <c r="BH224" s="615">
        <v>0</v>
      </c>
      <c r="BI224" s="615">
        <v>0</v>
      </c>
      <c r="BJ224" s="615">
        <v>0</v>
      </c>
      <c r="BK224" s="615">
        <v>0</v>
      </c>
      <c r="BL224" s="615">
        <v>0.2684111111111111</v>
      </c>
      <c r="BM224" s="615">
        <v>0.30675555555555556</v>
      </c>
      <c r="BN224" s="615">
        <v>0.38344444444444448</v>
      </c>
      <c r="BO224" s="615">
        <v>1.5337777777777779</v>
      </c>
      <c r="BP224" s="615">
        <v>1.3420555555555553</v>
      </c>
      <c r="BQ224" s="615">
        <v>0</v>
      </c>
      <c r="BR224" s="615">
        <v>0</v>
      </c>
      <c r="BS224" s="615">
        <v>0</v>
      </c>
      <c r="BT224" s="615">
        <v>0</v>
      </c>
      <c r="BU224" s="615">
        <v>0</v>
      </c>
      <c r="BV224" s="615">
        <v>0</v>
      </c>
      <c r="BW224" s="615">
        <v>0</v>
      </c>
      <c r="BX224" s="615">
        <v>0</v>
      </c>
      <c r="BY224" s="615">
        <v>0</v>
      </c>
      <c r="BZ224" s="615">
        <v>0</v>
      </c>
      <c r="CA224" s="615">
        <v>0</v>
      </c>
      <c r="CB224" s="615">
        <v>0</v>
      </c>
      <c r="CC224" s="615">
        <v>0</v>
      </c>
      <c r="CD224" s="615">
        <v>0</v>
      </c>
      <c r="CE224" s="629">
        <v>0</v>
      </c>
      <c r="CF224" s="629">
        <v>0.42872905982905984</v>
      </c>
      <c r="CG224" s="629">
        <v>0.48997606837606833</v>
      </c>
      <c r="CH224" s="629">
        <v>0.61247008547008541</v>
      </c>
      <c r="CI224" s="629">
        <v>2.4498803418803416</v>
      </c>
      <c r="CJ224" s="629">
        <v>2.1436452991452994</v>
      </c>
      <c r="CK224" s="629">
        <v>0</v>
      </c>
      <c r="CL224" s="629">
        <v>0</v>
      </c>
      <c r="CM224" s="629">
        <v>0</v>
      </c>
      <c r="CN224" s="629">
        <v>0</v>
      </c>
      <c r="CO224" s="629">
        <v>0</v>
      </c>
      <c r="CP224" s="629">
        <v>0</v>
      </c>
      <c r="CQ224" s="629">
        <v>0</v>
      </c>
      <c r="CR224" s="629">
        <v>0</v>
      </c>
      <c r="CS224" s="629">
        <v>0</v>
      </c>
      <c r="CT224" s="629">
        <v>0</v>
      </c>
      <c r="CU224" s="629">
        <v>0</v>
      </c>
      <c r="CV224" s="629">
        <v>0</v>
      </c>
      <c r="CW224" s="629">
        <v>0</v>
      </c>
      <c r="CX224" s="629">
        <v>0</v>
      </c>
      <c r="CY224" s="630">
        <v>0</v>
      </c>
      <c r="CZ224" s="619">
        <v>0</v>
      </c>
      <c r="DA224" s="620">
        <v>0</v>
      </c>
      <c r="DB224" s="620">
        <v>0</v>
      </c>
      <c r="DC224" s="620">
        <v>0</v>
      </c>
      <c r="DD224" s="620">
        <v>0</v>
      </c>
      <c r="DE224" s="620">
        <v>0</v>
      </c>
      <c r="DF224" s="620">
        <v>0</v>
      </c>
      <c r="DG224" s="620">
        <v>0</v>
      </c>
      <c r="DH224" s="620">
        <v>0</v>
      </c>
      <c r="DI224" s="620">
        <v>0</v>
      </c>
      <c r="DJ224" s="620">
        <v>0</v>
      </c>
      <c r="DK224" s="620">
        <v>0</v>
      </c>
      <c r="DL224" s="620">
        <v>0</v>
      </c>
      <c r="DM224" s="620">
        <v>0</v>
      </c>
      <c r="DN224" s="620">
        <v>0</v>
      </c>
      <c r="DO224" s="620">
        <v>0</v>
      </c>
      <c r="DP224" s="620">
        <v>0</v>
      </c>
      <c r="DQ224" s="620">
        <v>0</v>
      </c>
      <c r="DR224" s="620">
        <v>0</v>
      </c>
      <c r="DS224" s="620">
        <v>0</v>
      </c>
      <c r="DT224" s="620">
        <v>0</v>
      </c>
      <c r="DU224" s="620">
        <v>0</v>
      </c>
      <c r="DV224" s="620">
        <v>0</v>
      </c>
      <c r="DW224" s="621">
        <v>0</v>
      </c>
    </row>
    <row r="225" spans="2:127" x14ac:dyDescent="0.2">
      <c r="B225" s="651"/>
      <c r="C225" s="645"/>
      <c r="D225" s="646"/>
      <c r="E225" s="646"/>
      <c r="F225" s="646"/>
      <c r="G225" s="646"/>
      <c r="H225" s="646"/>
      <c r="I225" s="647"/>
      <c r="J225" s="647"/>
      <c r="K225" s="647"/>
      <c r="L225" s="647"/>
      <c r="M225" s="647"/>
      <c r="N225" s="647"/>
      <c r="O225" s="647"/>
      <c r="P225" s="647"/>
      <c r="Q225" s="647"/>
      <c r="R225" s="648"/>
      <c r="S225" s="647"/>
      <c r="T225" s="647"/>
      <c r="U225" s="636" t="s">
        <v>501</v>
      </c>
      <c r="V225" s="637" t="s">
        <v>124</v>
      </c>
      <c r="W225" s="643" t="s">
        <v>495</v>
      </c>
      <c r="X225" s="615">
        <v>0</v>
      </c>
      <c r="Y225" s="615">
        <v>0</v>
      </c>
      <c r="Z225" s="615">
        <v>0</v>
      </c>
      <c r="AA225" s="615">
        <v>0</v>
      </c>
      <c r="AB225" s="615">
        <v>0</v>
      </c>
      <c r="AC225" s="615">
        <v>2.3199999999999998</v>
      </c>
      <c r="AD225" s="615">
        <v>2.3199999999999998</v>
      </c>
      <c r="AE225" s="615">
        <v>2.3199999999999998</v>
      </c>
      <c r="AF225" s="615">
        <v>2.3199999999999998</v>
      </c>
      <c r="AG225" s="615">
        <v>2.3199999999999998</v>
      </c>
      <c r="AH225" s="615">
        <v>2.3199999999999998</v>
      </c>
      <c r="AI225" s="615">
        <v>2.3199999999999998</v>
      </c>
      <c r="AJ225" s="615">
        <v>2.3199999999999998</v>
      </c>
      <c r="AK225" s="615">
        <v>2.3199999999999998</v>
      </c>
      <c r="AL225" s="615">
        <v>2.3199999999999998</v>
      </c>
      <c r="AM225" s="615">
        <v>2.3199999999999998</v>
      </c>
      <c r="AN225" s="615">
        <v>2.3199999999999998</v>
      </c>
      <c r="AO225" s="615">
        <v>2.3199999999999998</v>
      </c>
      <c r="AP225" s="615">
        <v>2.3199999999999998</v>
      </c>
      <c r="AQ225" s="615">
        <v>2.3199999999999998</v>
      </c>
      <c r="AR225" s="615">
        <v>2.3199999999999998</v>
      </c>
      <c r="AS225" s="615">
        <v>2.3199999999999998</v>
      </c>
      <c r="AT225" s="615">
        <v>2.3199999999999998</v>
      </c>
      <c r="AU225" s="615">
        <v>2.3199999999999998</v>
      </c>
      <c r="AV225" s="615">
        <v>2.3199999999999998</v>
      </c>
      <c r="AW225" s="615">
        <v>2.3199999999999998</v>
      </c>
      <c r="AX225" s="615">
        <v>2.3199999999999998</v>
      </c>
      <c r="AY225" s="615">
        <v>2.3199999999999998</v>
      </c>
      <c r="AZ225" s="615">
        <v>2.3199999999999998</v>
      </c>
      <c r="BA225" s="615">
        <v>2.3199999999999998</v>
      </c>
      <c r="BB225" s="615">
        <v>2.3199999999999998</v>
      </c>
      <c r="BC225" s="615">
        <v>2.3199999999999998</v>
      </c>
      <c r="BD225" s="615">
        <v>2.3199999999999998</v>
      </c>
      <c r="BE225" s="615">
        <v>2.3199999999999998</v>
      </c>
      <c r="BF225" s="615">
        <v>2.3199999999999998</v>
      </c>
      <c r="BG225" s="615">
        <v>2.3199999999999998</v>
      </c>
      <c r="BH225" s="615">
        <v>2.3199999999999998</v>
      </c>
      <c r="BI225" s="615">
        <v>2.3199999999999998</v>
      </c>
      <c r="BJ225" s="615">
        <v>2.3199999999999998</v>
      </c>
      <c r="BK225" s="615">
        <v>2.3199999999999998</v>
      </c>
      <c r="BL225" s="615">
        <v>2.3199999999999998</v>
      </c>
      <c r="BM225" s="615">
        <v>2.3199999999999998</v>
      </c>
      <c r="BN225" s="615">
        <v>2.3199999999999998</v>
      </c>
      <c r="BO225" s="615">
        <v>2.3199999999999998</v>
      </c>
      <c r="BP225" s="615">
        <v>2.3199999999999998</v>
      </c>
      <c r="BQ225" s="615">
        <v>2.3199999999999998</v>
      </c>
      <c r="BR225" s="615">
        <v>2.3199999999999998</v>
      </c>
      <c r="BS225" s="615">
        <v>2.3199999999999998</v>
      </c>
      <c r="BT225" s="615">
        <v>2.3199999999999998</v>
      </c>
      <c r="BU225" s="615">
        <v>2.3199999999999998</v>
      </c>
      <c r="BV225" s="615">
        <v>2.3199999999999998</v>
      </c>
      <c r="BW225" s="615">
        <v>2.3199999999999998</v>
      </c>
      <c r="BX225" s="615">
        <v>2.3199999999999998</v>
      </c>
      <c r="BY225" s="615">
        <v>2.3199999999999998</v>
      </c>
      <c r="BZ225" s="615">
        <v>2.3199999999999998</v>
      </c>
      <c r="CA225" s="615">
        <v>2.3199999999999998</v>
      </c>
      <c r="CB225" s="615">
        <v>2.3199999999999998</v>
      </c>
      <c r="CC225" s="615">
        <v>2.3199999999999998</v>
      </c>
      <c r="CD225" s="615">
        <v>2.3199999999999998</v>
      </c>
      <c r="CE225" s="629">
        <v>2.3199999999999998</v>
      </c>
      <c r="CF225" s="629">
        <v>2.3199999999999998</v>
      </c>
      <c r="CG225" s="629">
        <v>2.3199999999999998</v>
      </c>
      <c r="CH225" s="629">
        <v>2.3199999999999998</v>
      </c>
      <c r="CI225" s="629">
        <v>2.3199999999999998</v>
      </c>
      <c r="CJ225" s="629">
        <v>2.3199999999999998</v>
      </c>
      <c r="CK225" s="629">
        <v>2.3199999999999998</v>
      </c>
      <c r="CL225" s="629">
        <v>2.3199999999999998</v>
      </c>
      <c r="CM225" s="629">
        <v>2.3199999999999998</v>
      </c>
      <c r="CN225" s="629">
        <v>2.3199999999999998</v>
      </c>
      <c r="CO225" s="629">
        <v>2.3199999999999998</v>
      </c>
      <c r="CP225" s="629">
        <v>2.3199999999999998</v>
      </c>
      <c r="CQ225" s="629">
        <v>2.3199999999999998</v>
      </c>
      <c r="CR225" s="629">
        <v>2.3199999999999998</v>
      </c>
      <c r="CS225" s="629">
        <v>2.3199999999999998</v>
      </c>
      <c r="CT225" s="629">
        <v>2.3199999999999998</v>
      </c>
      <c r="CU225" s="629">
        <v>2.3199999999999998</v>
      </c>
      <c r="CV225" s="629">
        <v>2.3199999999999998</v>
      </c>
      <c r="CW225" s="629">
        <v>2.3199999999999998</v>
      </c>
      <c r="CX225" s="629">
        <v>2.3199999999999998</v>
      </c>
      <c r="CY225" s="630">
        <v>2.3199999999999998</v>
      </c>
      <c r="CZ225" s="619">
        <v>0</v>
      </c>
      <c r="DA225" s="620">
        <v>0</v>
      </c>
      <c r="DB225" s="620">
        <v>0</v>
      </c>
      <c r="DC225" s="620">
        <v>0</v>
      </c>
      <c r="DD225" s="620">
        <v>0</v>
      </c>
      <c r="DE225" s="620">
        <v>0</v>
      </c>
      <c r="DF225" s="620">
        <v>0</v>
      </c>
      <c r="DG225" s="620">
        <v>0</v>
      </c>
      <c r="DH225" s="620">
        <v>0</v>
      </c>
      <c r="DI225" s="620">
        <v>0</v>
      </c>
      <c r="DJ225" s="620">
        <v>0</v>
      </c>
      <c r="DK225" s="620">
        <v>0</v>
      </c>
      <c r="DL225" s="620">
        <v>0</v>
      </c>
      <c r="DM225" s="620">
        <v>0</v>
      </c>
      <c r="DN225" s="620">
        <v>0</v>
      </c>
      <c r="DO225" s="620">
        <v>0</v>
      </c>
      <c r="DP225" s="620">
        <v>0</v>
      </c>
      <c r="DQ225" s="620">
        <v>0</v>
      </c>
      <c r="DR225" s="620">
        <v>0</v>
      </c>
      <c r="DS225" s="620">
        <v>0</v>
      </c>
      <c r="DT225" s="620">
        <v>0</v>
      </c>
      <c r="DU225" s="620">
        <v>0</v>
      </c>
      <c r="DV225" s="620">
        <v>0</v>
      </c>
      <c r="DW225" s="621">
        <v>0</v>
      </c>
    </row>
    <row r="226" spans="2:127" x14ac:dyDescent="0.2">
      <c r="B226" s="651"/>
      <c r="C226" s="645"/>
      <c r="D226" s="646"/>
      <c r="E226" s="646"/>
      <c r="F226" s="646"/>
      <c r="G226" s="646"/>
      <c r="H226" s="646"/>
      <c r="I226" s="647"/>
      <c r="J226" s="647"/>
      <c r="K226" s="647"/>
      <c r="L226" s="647"/>
      <c r="M226" s="647"/>
      <c r="N226" s="647"/>
      <c r="O226" s="647"/>
      <c r="P226" s="647"/>
      <c r="Q226" s="647"/>
      <c r="R226" s="648"/>
      <c r="S226" s="647"/>
      <c r="T226" s="647"/>
      <c r="U226" s="636" t="s">
        <v>502</v>
      </c>
      <c r="V226" s="637" t="s">
        <v>124</v>
      </c>
      <c r="W226" s="643" t="s">
        <v>495</v>
      </c>
      <c r="X226" s="615">
        <v>12.048596</v>
      </c>
      <c r="Y226" s="615">
        <v>13.769823999999998</v>
      </c>
      <c r="Z226" s="615">
        <v>17.21228</v>
      </c>
      <c r="AA226" s="615">
        <v>68.849119999999999</v>
      </c>
      <c r="AB226" s="615">
        <v>60.242979999999989</v>
      </c>
      <c r="AC226" s="615">
        <v>0</v>
      </c>
      <c r="AD226" s="615">
        <v>0</v>
      </c>
      <c r="AE226" s="615">
        <v>0</v>
      </c>
      <c r="AF226" s="615">
        <v>0</v>
      </c>
      <c r="AG226" s="615">
        <v>0</v>
      </c>
      <c r="AH226" s="615">
        <v>0</v>
      </c>
      <c r="AI226" s="615">
        <v>0</v>
      </c>
      <c r="AJ226" s="615">
        <v>0</v>
      </c>
      <c r="AK226" s="615">
        <v>0</v>
      </c>
      <c r="AL226" s="615">
        <v>0</v>
      </c>
      <c r="AM226" s="615">
        <v>0</v>
      </c>
      <c r="AN226" s="615">
        <v>0</v>
      </c>
      <c r="AO226" s="615">
        <v>0</v>
      </c>
      <c r="AP226" s="615">
        <v>0</v>
      </c>
      <c r="AQ226" s="615">
        <v>0</v>
      </c>
      <c r="AR226" s="615">
        <v>7.2413278989898977</v>
      </c>
      <c r="AS226" s="615">
        <v>8.2758033131313109</v>
      </c>
      <c r="AT226" s="615">
        <v>10.344754141414139</v>
      </c>
      <c r="AU226" s="615">
        <v>41.379016565656556</v>
      </c>
      <c r="AV226" s="615">
        <v>36.206639494949492</v>
      </c>
      <c r="AW226" s="615">
        <v>0</v>
      </c>
      <c r="AX226" s="615">
        <v>0</v>
      </c>
      <c r="AY226" s="615">
        <v>0</v>
      </c>
      <c r="AZ226" s="615">
        <v>0</v>
      </c>
      <c r="BA226" s="615">
        <v>0</v>
      </c>
      <c r="BB226" s="615">
        <v>0</v>
      </c>
      <c r="BC226" s="615">
        <v>0</v>
      </c>
      <c r="BD226" s="615">
        <v>0</v>
      </c>
      <c r="BE226" s="615">
        <v>0</v>
      </c>
      <c r="BF226" s="615">
        <v>0</v>
      </c>
      <c r="BG226" s="615">
        <v>0</v>
      </c>
      <c r="BH226" s="615">
        <v>0</v>
      </c>
      <c r="BI226" s="615">
        <v>0</v>
      </c>
      <c r="BJ226" s="615">
        <v>0</v>
      </c>
      <c r="BK226" s="615">
        <v>0</v>
      </c>
      <c r="BL226" s="615">
        <v>7.2413278989898977</v>
      </c>
      <c r="BM226" s="615">
        <v>8.2758033131313109</v>
      </c>
      <c r="BN226" s="615">
        <v>10.344754141414139</v>
      </c>
      <c r="BO226" s="615">
        <v>41.379016565656556</v>
      </c>
      <c r="BP226" s="615">
        <v>36.206639494949492</v>
      </c>
      <c r="BQ226" s="615">
        <v>0</v>
      </c>
      <c r="BR226" s="615">
        <v>0</v>
      </c>
      <c r="BS226" s="615">
        <v>0</v>
      </c>
      <c r="BT226" s="615">
        <v>0</v>
      </c>
      <c r="BU226" s="615">
        <v>0</v>
      </c>
      <c r="BV226" s="615">
        <v>0</v>
      </c>
      <c r="BW226" s="615">
        <v>0</v>
      </c>
      <c r="BX226" s="615">
        <v>0</v>
      </c>
      <c r="BY226" s="615">
        <v>0</v>
      </c>
      <c r="BZ226" s="615">
        <v>0</v>
      </c>
      <c r="CA226" s="615">
        <v>0</v>
      </c>
      <c r="CB226" s="615">
        <v>0</v>
      </c>
      <c r="CC226" s="615">
        <v>0</v>
      </c>
      <c r="CD226" s="615">
        <v>0</v>
      </c>
      <c r="CE226" s="629">
        <v>0</v>
      </c>
      <c r="CF226" s="629">
        <v>11.566464924630925</v>
      </c>
      <c r="CG226" s="629">
        <v>13.218817056721054</v>
      </c>
      <c r="CH226" s="629">
        <v>16.52352132090132</v>
      </c>
      <c r="CI226" s="629">
        <v>66.094085283605281</v>
      </c>
      <c r="CJ226" s="629">
        <v>57.832324623154612</v>
      </c>
      <c r="CK226" s="629">
        <v>0</v>
      </c>
      <c r="CL226" s="629">
        <v>0</v>
      </c>
      <c r="CM226" s="629">
        <v>0</v>
      </c>
      <c r="CN226" s="629">
        <v>0</v>
      </c>
      <c r="CO226" s="629">
        <v>0</v>
      </c>
      <c r="CP226" s="629">
        <v>0</v>
      </c>
      <c r="CQ226" s="629">
        <v>0</v>
      </c>
      <c r="CR226" s="629">
        <v>0</v>
      </c>
      <c r="CS226" s="629">
        <v>0</v>
      </c>
      <c r="CT226" s="629">
        <v>0</v>
      </c>
      <c r="CU226" s="629">
        <v>0</v>
      </c>
      <c r="CV226" s="629">
        <v>0</v>
      </c>
      <c r="CW226" s="629">
        <v>0</v>
      </c>
      <c r="CX226" s="629">
        <v>0</v>
      </c>
      <c r="CY226" s="630">
        <v>0</v>
      </c>
      <c r="CZ226" s="619">
        <v>0</v>
      </c>
      <c r="DA226" s="620">
        <v>0</v>
      </c>
      <c r="DB226" s="620">
        <v>0</v>
      </c>
      <c r="DC226" s="620">
        <v>0</v>
      </c>
      <c r="DD226" s="620">
        <v>0</v>
      </c>
      <c r="DE226" s="620">
        <v>0</v>
      </c>
      <c r="DF226" s="620">
        <v>0</v>
      </c>
      <c r="DG226" s="620">
        <v>0</v>
      </c>
      <c r="DH226" s="620">
        <v>0</v>
      </c>
      <c r="DI226" s="620">
        <v>0</v>
      </c>
      <c r="DJ226" s="620">
        <v>0</v>
      </c>
      <c r="DK226" s="620">
        <v>0</v>
      </c>
      <c r="DL226" s="620">
        <v>0</v>
      </c>
      <c r="DM226" s="620">
        <v>0</v>
      </c>
      <c r="DN226" s="620">
        <v>0</v>
      </c>
      <c r="DO226" s="620">
        <v>0</v>
      </c>
      <c r="DP226" s="620">
        <v>0</v>
      </c>
      <c r="DQ226" s="620">
        <v>0</v>
      </c>
      <c r="DR226" s="620">
        <v>0</v>
      </c>
      <c r="DS226" s="620">
        <v>0</v>
      </c>
      <c r="DT226" s="620">
        <v>0</v>
      </c>
      <c r="DU226" s="620">
        <v>0</v>
      </c>
      <c r="DV226" s="620">
        <v>0</v>
      </c>
      <c r="DW226" s="621">
        <v>0</v>
      </c>
    </row>
    <row r="227" spans="2:127" x14ac:dyDescent="0.2">
      <c r="B227" s="651"/>
      <c r="C227" s="645"/>
      <c r="D227" s="646"/>
      <c r="E227" s="646"/>
      <c r="F227" s="646"/>
      <c r="G227" s="646"/>
      <c r="H227" s="646"/>
      <c r="I227" s="647"/>
      <c r="J227" s="647"/>
      <c r="K227" s="647"/>
      <c r="L227" s="647"/>
      <c r="M227" s="647"/>
      <c r="N227" s="647"/>
      <c r="O227" s="647"/>
      <c r="P227" s="647"/>
      <c r="Q227" s="647"/>
      <c r="R227" s="648"/>
      <c r="S227" s="647"/>
      <c r="T227" s="647"/>
      <c r="U227" s="636" t="s">
        <v>503</v>
      </c>
      <c r="V227" s="637" t="s">
        <v>124</v>
      </c>
      <c r="W227" s="643" t="s">
        <v>495</v>
      </c>
      <c r="X227" s="615">
        <v>0</v>
      </c>
      <c r="Y227" s="615">
        <v>0</v>
      </c>
      <c r="Z227" s="615">
        <v>0</v>
      </c>
      <c r="AA227" s="615">
        <v>0</v>
      </c>
      <c r="AB227" s="615">
        <v>0</v>
      </c>
      <c r="AC227" s="615">
        <v>48.385773506432784</v>
      </c>
      <c r="AD227" s="615">
        <v>44.823012502925593</v>
      </c>
      <c r="AE227" s="615">
        <v>42.602463782585566</v>
      </c>
      <c r="AF227" s="615">
        <v>41.845850916009745</v>
      </c>
      <c r="AG227" s="615">
        <v>38.994117558691535</v>
      </c>
      <c r="AH227" s="615">
        <v>36.810162735518951</v>
      </c>
      <c r="AI227" s="615">
        <v>34.626207912346359</v>
      </c>
      <c r="AJ227" s="615">
        <v>32.442253089173768</v>
      </c>
      <c r="AK227" s="615">
        <v>30.258298266001191</v>
      </c>
      <c r="AL227" s="615">
        <v>28.074343442828603</v>
      </c>
      <c r="AM227" s="615">
        <v>25.890388619656015</v>
      </c>
      <c r="AN227" s="615">
        <v>23.706433796483427</v>
      </c>
      <c r="AO227" s="615">
        <v>21.522478973310836</v>
      </c>
      <c r="AP227" s="615">
        <v>19.338524150138259</v>
      </c>
      <c r="AQ227" s="615">
        <v>17.154569326965671</v>
      </c>
      <c r="AR227" s="615">
        <v>14.970614503793085</v>
      </c>
      <c r="AS227" s="615">
        <v>12.786659680620501</v>
      </c>
      <c r="AT227" s="615">
        <v>10.602704857447916</v>
      </c>
      <c r="AU227" s="615">
        <v>8.4187500342753285</v>
      </c>
      <c r="AV227" s="615">
        <v>6.2347952111027443</v>
      </c>
      <c r="AW227" s="615">
        <v>6.2347952111027443</v>
      </c>
      <c r="AX227" s="615">
        <v>6.2347952111027443</v>
      </c>
      <c r="AY227" s="615">
        <v>6.2347952111027443</v>
      </c>
      <c r="AZ227" s="615">
        <v>6.2347952111027443</v>
      </c>
      <c r="BA227" s="615">
        <v>6.2347952111027443</v>
      </c>
      <c r="BB227" s="615">
        <v>6.2347952111027443</v>
      </c>
      <c r="BC227" s="615">
        <v>6.2347952111027443</v>
      </c>
      <c r="BD227" s="615">
        <v>6.2347952111027443</v>
      </c>
      <c r="BE227" s="615">
        <v>6.2347952111027443</v>
      </c>
      <c r="BF227" s="615">
        <v>6.2347952111027443</v>
      </c>
      <c r="BG227" s="615">
        <v>6.2347952111027443</v>
      </c>
      <c r="BH227" s="615">
        <v>6.2347952111027443</v>
      </c>
      <c r="BI227" s="615">
        <v>6.2347952111027443</v>
      </c>
      <c r="BJ227" s="615">
        <v>6.2347952111027443</v>
      </c>
      <c r="BK227" s="615">
        <v>6.2347952111027443</v>
      </c>
      <c r="BL227" s="615">
        <v>6.2347952111027443</v>
      </c>
      <c r="BM227" s="615">
        <v>6.2347952111027443</v>
      </c>
      <c r="BN227" s="615">
        <v>6.2347952111027443</v>
      </c>
      <c r="BO227" s="615">
        <v>6.2347952111027443</v>
      </c>
      <c r="BP227" s="615">
        <v>6.2347952111027443</v>
      </c>
      <c r="BQ227" s="615">
        <v>6.2347952111027443</v>
      </c>
      <c r="BR227" s="615">
        <v>6.2347952111027443</v>
      </c>
      <c r="BS227" s="615">
        <v>6.2347952111027443</v>
      </c>
      <c r="BT227" s="615">
        <v>6.2347952111027443</v>
      </c>
      <c r="BU227" s="615">
        <v>6.2347952111027443</v>
      </c>
      <c r="BV227" s="615">
        <v>6.2347952111027443</v>
      </c>
      <c r="BW227" s="615">
        <v>6.2347952111027443</v>
      </c>
      <c r="BX227" s="615">
        <v>6.2347952111027443</v>
      </c>
      <c r="BY227" s="615">
        <v>6.2347952111027443</v>
      </c>
      <c r="BZ227" s="615">
        <v>6.2347952111027443</v>
      </c>
      <c r="CA227" s="615">
        <v>6.2347952111027443</v>
      </c>
      <c r="CB227" s="615">
        <v>6.2347952111027443</v>
      </c>
      <c r="CC227" s="615">
        <v>6.2347952111027443</v>
      </c>
      <c r="CD227" s="615">
        <v>6.2347952111027443</v>
      </c>
      <c r="CE227" s="629">
        <v>6.2347952111027443</v>
      </c>
      <c r="CF227" s="629">
        <v>6.2347952111027443</v>
      </c>
      <c r="CG227" s="629">
        <v>6.2347952111027443</v>
      </c>
      <c r="CH227" s="629">
        <v>6.2347952111027443</v>
      </c>
      <c r="CI227" s="629">
        <v>6.2347952111027443</v>
      </c>
      <c r="CJ227" s="629">
        <v>6.2347952111027443</v>
      </c>
      <c r="CK227" s="629">
        <v>6.2347952111027443</v>
      </c>
      <c r="CL227" s="629">
        <v>6.2347952111027443</v>
      </c>
      <c r="CM227" s="629">
        <v>6.2347952111027443</v>
      </c>
      <c r="CN227" s="629">
        <v>6.2347952111027443</v>
      </c>
      <c r="CO227" s="629">
        <v>6.2347952111027443</v>
      </c>
      <c r="CP227" s="629">
        <v>6.2347952111027443</v>
      </c>
      <c r="CQ227" s="629">
        <v>6.2347952111027443</v>
      </c>
      <c r="CR227" s="629">
        <v>6.2347952111027443</v>
      </c>
      <c r="CS227" s="629">
        <v>6.2347952111027443</v>
      </c>
      <c r="CT227" s="629">
        <v>6.2347952111027443</v>
      </c>
      <c r="CU227" s="629">
        <v>6.2347952111027443</v>
      </c>
      <c r="CV227" s="629">
        <v>6.2347952111027443</v>
      </c>
      <c r="CW227" s="629">
        <v>6.2347952111027443</v>
      </c>
      <c r="CX227" s="629">
        <v>6.2347952111027443</v>
      </c>
      <c r="CY227" s="630">
        <v>6.2347952111027443</v>
      </c>
      <c r="CZ227" s="619">
        <v>0</v>
      </c>
      <c r="DA227" s="620">
        <v>0</v>
      </c>
      <c r="DB227" s="620">
        <v>0</v>
      </c>
      <c r="DC227" s="620">
        <v>0</v>
      </c>
      <c r="DD227" s="620">
        <v>0</v>
      </c>
      <c r="DE227" s="620">
        <v>0</v>
      </c>
      <c r="DF227" s="620">
        <v>0</v>
      </c>
      <c r="DG227" s="620">
        <v>0</v>
      </c>
      <c r="DH227" s="620">
        <v>0</v>
      </c>
      <c r="DI227" s="620">
        <v>0</v>
      </c>
      <c r="DJ227" s="620">
        <v>0</v>
      </c>
      <c r="DK227" s="620">
        <v>0</v>
      </c>
      <c r="DL227" s="620">
        <v>0</v>
      </c>
      <c r="DM227" s="620">
        <v>0</v>
      </c>
      <c r="DN227" s="620">
        <v>0</v>
      </c>
      <c r="DO227" s="620">
        <v>0</v>
      </c>
      <c r="DP227" s="620">
        <v>0</v>
      </c>
      <c r="DQ227" s="620">
        <v>0</v>
      </c>
      <c r="DR227" s="620">
        <v>0</v>
      </c>
      <c r="DS227" s="620">
        <v>0</v>
      </c>
      <c r="DT227" s="620">
        <v>0</v>
      </c>
      <c r="DU227" s="620">
        <v>0</v>
      </c>
      <c r="DV227" s="620">
        <v>0</v>
      </c>
      <c r="DW227" s="621">
        <v>0</v>
      </c>
    </row>
    <row r="228" spans="2:127" x14ac:dyDescent="0.2">
      <c r="B228" s="651"/>
      <c r="C228" s="645"/>
      <c r="D228" s="646"/>
      <c r="E228" s="646"/>
      <c r="F228" s="646"/>
      <c r="G228" s="646"/>
      <c r="H228" s="646"/>
      <c r="I228" s="647"/>
      <c r="J228" s="647"/>
      <c r="K228" s="647"/>
      <c r="L228" s="647"/>
      <c r="M228" s="647"/>
      <c r="N228" s="647"/>
      <c r="O228" s="647"/>
      <c r="P228" s="647"/>
      <c r="Q228" s="647"/>
      <c r="R228" s="648"/>
      <c r="S228" s="647"/>
      <c r="T228" s="647"/>
      <c r="U228" s="652" t="s">
        <v>504</v>
      </c>
      <c r="V228" s="637" t="s">
        <v>124</v>
      </c>
      <c r="W228" s="643" t="s">
        <v>495</v>
      </c>
      <c r="X228" s="615">
        <v>0</v>
      </c>
      <c r="Y228" s="615">
        <v>0</v>
      </c>
      <c r="Z228" s="615">
        <v>0</v>
      </c>
      <c r="AA228" s="615">
        <v>0</v>
      </c>
      <c r="AB228" s="615">
        <v>0</v>
      </c>
      <c r="AC228" s="615">
        <v>0</v>
      </c>
      <c r="AD228" s="615">
        <v>0</v>
      </c>
      <c r="AE228" s="615">
        <v>0</v>
      </c>
      <c r="AF228" s="615">
        <v>0</v>
      </c>
      <c r="AG228" s="615">
        <v>0</v>
      </c>
      <c r="AH228" s="615">
        <v>0</v>
      </c>
      <c r="AI228" s="615">
        <v>0</v>
      </c>
      <c r="AJ228" s="615">
        <v>0</v>
      </c>
      <c r="AK228" s="615">
        <v>0</v>
      </c>
      <c r="AL228" s="615">
        <v>0</v>
      </c>
      <c r="AM228" s="615">
        <v>0</v>
      </c>
      <c r="AN228" s="615">
        <v>0</v>
      </c>
      <c r="AO228" s="615">
        <v>0</v>
      </c>
      <c r="AP228" s="615">
        <v>0</v>
      </c>
      <c r="AQ228" s="615">
        <v>0</v>
      </c>
      <c r="AR228" s="615">
        <v>0</v>
      </c>
      <c r="AS228" s="615">
        <v>0</v>
      </c>
      <c r="AT228" s="615">
        <v>0</v>
      </c>
      <c r="AU228" s="615">
        <v>0</v>
      </c>
      <c r="AV228" s="615">
        <v>0</v>
      </c>
      <c r="AW228" s="615">
        <v>0</v>
      </c>
      <c r="AX228" s="615">
        <v>0</v>
      </c>
      <c r="AY228" s="615">
        <v>0</v>
      </c>
      <c r="AZ228" s="615">
        <v>0</v>
      </c>
      <c r="BA228" s="615">
        <v>0</v>
      </c>
      <c r="BB228" s="615">
        <v>0</v>
      </c>
      <c r="BC228" s="615">
        <v>0</v>
      </c>
      <c r="BD228" s="615">
        <v>0</v>
      </c>
      <c r="BE228" s="615">
        <v>0</v>
      </c>
      <c r="BF228" s="615">
        <v>0</v>
      </c>
      <c r="BG228" s="615">
        <v>0</v>
      </c>
      <c r="BH228" s="615">
        <v>0</v>
      </c>
      <c r="BI228" s="615">
        <v>0</v>
      </c>
      <c r="BJ228" s="615">
        <v>0</v>
      </c>
      <c r="BK228" s="615">
        <v>0</v>
      </c>
      <c r="BL228" s="615">
        <v>0</v>
      </c>
      <c r="BM228" s="615">
        <v>0</v>
      </c>
      <c r="BN228" s="615">
        <v>0</v>
      </c>
      <c r="BO228" s="615">
        <v>0</v>
      </c>
      <c r="BP228" s="615">
        <v>0</v>
      </c>
      <c r="BQ228" s="615">
        <v>0</v>
      </c>
      <c r="BR228" s="615">
        <v>0</v>
      </c>
      <c r="BS228" s="615">
        <v>0</v>
      </c>
      <c r="BT228" s="615">
        <v>0</v>
      </c>
      <c r="BU228" s="615">
        <v>0</v>
      </c>
      <c r="BV228" s="615">
        <v>0</v>
      </c>
      <c r="BW228" s="615">
        <v>0</v>
      </c>
      <c r="BX228" s="615">
        <v>0</v>
      </c>
      <c r="BY228" s="615">
        <v>0</v>
      </c>
      <c r="BZ228" s="615">
        <v>0</v>
      </c>
      <c r="CA228" s="615">
        <v>0</v>
      </c>
      <c r="CB228" s="615">
        <v>0</v>
      </c>
      <c r="CC228" s="615">
        <v>0</v>
      </c>
      <c r="CD228" s="615">
        <v>0</v>
      </c>
      <c r="CE228" s="615">
        <v>0</v>
      </c>
      <c r="CF228" s="615">
        <v>0</v>
      </c>
      <c r="CG228" s="615">
        <v>0</v>
      </c>
      <c r="CH228" s="615">
        <v>0</v>
      </c>
      <c r="CI228" s="615">
        <v>0</v>
      </c>
      <c r="CJ228" s="615">
        <v>0</v>
      </c>
      <c r="CK228" s="615">
        <v>0</v>
      </c>
      <c r="CL228" s="615">
        <v>0</v>
      </c>
      <c r="CM228" s="615">
        <v>0</v>
      </c>
      <c r="CN228" s="615">
        <v>0</v>
      </c>
      <c r="CO228" s="615">
        <v>0</v>
      </c>
      <c r="CP228" s="615">
        <v>0</v>
      </c>
      <c r="CQ228" s="615">
        <v>0</v>
      </c>
      <c r="CR228" s="615">
        <v>0</v>
      </c>
      <c r="CS228" s="615">
        <v>0</v>
      </c>
      <c r="CT228" s="615">
        <v>0</v>
      </c>
      <c r="CU228" s="615">
        <v>0</v>
      </c>
      <c r="CV228" s="615">
        <v>0</v>
      </c>
      <c r="CW228" s="615">
        <v>0</v>
      </c>
      <c r="CX228" s="615">
        <v>0</v>
      </c>
      <c r="CY228" s="615">
        <v>0</v>
      </c>
      <c r="CZ228" s="619">
        <v>0</v>
      </c>
      <c r="DA228" s="620">
        <v>0</v>
      </c>
      <c r="DB228" s="620">
        <v>0</v>
      </c>
      <c r="DC228" s="620">
        <v>0</v>
      </c>
      <c r="DD228" s="620">
        <v>0</v>
      </c>
      <c r="DE228" s="620">
        <v>0</v>
      </c>
      <c r="DF228" s="620">
        <v>0</v>
      </c>
      <c r="DG228" s="620">
        <v>0</v>
      </c>
      <c r="DH228" s="620">
        <v>0</v>
      </c>
      <c r="DI228" s="620">
        <v>0</v>
      </c>
      <c r="DJ228" s="620">
        <v>0</v>
      </c>
      <c r="DK228" s="620">
        <v>0</v>
      </c>
      <c r="DL228" s="620">
        <v>0</v>
      </c>
      <c r="DM228" s="620">
        <v>0</v>
      </c>
      <c r="DN228" s="620">
        <v>0</v>
      </c>
      <c r="DO228" s="620">
        <v>0</v>
      </c>
      <c r="DP228" s="620">
        <v>0</v>
      </c>
      <c r="DQ228" s="620">
        <v>0</v>
      </c>
      <c r="DR228" s="620">
        <v>0</v>
      </c>
      <c r="DS228" s="620">
        <v>0</v>
      </c>
      <c r="DT228" s="620">
        <v>0</v>
      </c>
      <c r="DU228" s="620">
        <v>0</v>
      </c>
      <c r="DV228" s="620">
        <v>0</v>
      </c>
      <c r="DW228" s="621">
        <v>0</v>
      </c>
    </row>
    <row r="229" spans="2:127" ht="15.75" thickBot="1" x14ac:dyDescent="0.25">
      <c r="B229" s="653"/>
      <c r="C229" s="654"/>
      <c r="D229" s="655"/>
      <c r="E229" s="655"/>
      <c r="F229" s="655"/>
      <c r="G229" s="655"/>
      <c r="H229" s="655"/>
      <c r="I229" s="656"/>
      <c r="J229" s="656"/>
      <c r="K229" s="656"/>
      <c r="L229" s="656"/>
      <c r="M229" s="656"/>
      <c r="N229" s="656"/>
      <c r="O229" s="656"/>
      <c r="P229" s="656"/>
      <c r="Q229" s="656"/>
      <c r="R229" s="657"/>
      <c r="S229" s="656"/>
      <c r="T229" s="656"/>
      <c r="U229" s="658" t="s">
        <v>127</v>
      </c>
      <c r="V229" s="659" t="s">
        <v>505</v>
      </c>
      <c r="W229" s="660" t="s">
        <v>495</v>
      </c>
      <c r="X229" s="661">
        <f>SUM(X218:X228)</f>
        <v>553.03519599999993</v>
      </c>
      <c r="Y229" s="661">
        <f t="shared" ref="Y229:CJ229" si="55">SUM(Y218:Y228)</f>
        <v>632.04022399999997</v>
      </c>
      <c r="Z229" s="661">
        <f t="shared" si="55"/>
        <v>790.05028000000004</v>
      </c>
      <c r="AA229" s="661">
        <f t="shared" si="55"/>
        <v>3160.2011200000002</v>
      </c>
      <c r="AB229" s="661">
        <f t="shared" si="55"/>
        <v>2765.17598</v>
      </c>
      <c r="AC229" s="661">
        <f t="shared" si="55"/>
        <v>1110.3057735064326</v>
      </c>
      <c r="AD229" s="661">
        <f t="shared" si="55"/>
        <v>1106.7430125029255</v>
      </c>
      <c r="AE229" s="661">
        <f t="shared" si="55"/>
        <v>1104.5224637825854</v>
      </c>
      <c r="AF229" s="661">
        <f t="shared" si="55"/>
        <v>1103.7658509160096</v>
      </c>
      <c r="AG229" s="661">
        <f t="shared" si="55"/>
        <v>1100.9141175586915</v>
      </c>
      <c r="AH229" s="661">
        <f t="shared" si="55"/>
        <v>1098.7301627355189</v>
      </c>
      <c r="AI229" s="661">
        <f t="shared" si="55"/>
        <v>1096.5462079123463</v>
      </c>
      <c r="AJ229" s="661">
        <f t="shared" si="55"/>
        <v>1094.3622530891737</v>
      </c>
      <c r="AK229" s="661">
        <f t="shared" si="55"/>
        <v>1092.1782982660011</v>
      </c>
      <c r="AL229" s="661">
        <f t="shared" si="55"/>
        <v>1089.9943434428285</v>
      </c>
      <c r="AM229" s="661">
        <f t="shared" si="55"/>
        <v>1087.8103886196559</v>
      </c>
      <c r="AN229" s="661">
        <f t="shared" si="55"/>
        <v>1085.6264337964833</v>
      </c>
      <c r="AO229" s="661">
        <f t="shared" si="55"/>
        <v>1083.4424789733107</v>
      </c>
      <c r="AP229" s="661">
        <f t="shared" si="55"/>
        <v>1081.2585241501381</v>
      </c>
      <c r="AQ229" s="661">
        <f t="shared" si="55"/>
        <v>1079.0745693269655</v>
      </c>
      <c r="AR229" s="661">
        <f t="shared" si="55"/>
        <v>1409.2703535138942</v>
      </c>
      <c r="AS229" s="661">
        <f t="shared" si="55"/>
        <v>1454.5692185493072</v>
      </c>
      <c r="AT229" s="661">
        <f t="shared" si="55"/>
        <v>1547.3509034433064</v>
      </c>
      <c r="AU229" s="661">
        <f t="shared" si="55"/>
        <v>2969.6515443777098</v>
      </c>
      <c r="AV229" s="661">
        <f t="shared" si="55"/>
        <v>2730.0534902616073</v>
      </c>
      <c r="AW229" s="661">
        <f t="shared" si="55"/>
        <v>1068.1547952111025</v>
      </c>
      <c r="AX229" s="661">
        <f t="shared" si="55"/>
        <v>1068.1547952111025</v>
      </c>
      <c r="AY229" s="661">
        <f t="shared" si="55"/>
        <v>1068.1547952111025</v>
      </c>
      <c r="AZ229" s="661">
        <f t="shared" si="55"/>
        <v>1068.1547952111025</v>
      </c>
      <c r="BA229" s="661">
        <f t="shared" si="55"/>
        <v>1068.1547952111025</v>
      </c>
      <c r="BB229" s="661">
        <f t="shared" si="55"/>
        <v>1068.1547952111025</v>
      </c>
      <c r="BC229" s="661">
        <f t="shared" si="55"/>
        <v>1068.1547952111025</v>
      </c>
      <c r="BD229" s="661">
        <f t="shared" si="55"/>
        <v>1068.1547952111025</v>
      </c>
      <c r="BE229" s="661">
        <f t="shared" si="55"/>
        <v>1068.1547952111025</v>
      </c>
      <c r="BF229" s="661">
        <f t="shared" si="55"/>
        <v>1068.1547952111025</v>
      </c>
      <c r="BG229" s="661">
        <f t="shared" si="55"/>
        <v>1068.1547952111025</v>
      </c>
      <c r="BH229" s="661">
        <f t="shared" si="55"/>
        <v>1068.1547952111025</v>
      </c>
      <c r="BI229" s="661">
        <f t="shared" si="55"/>
        <v>1068.1547952111025</v>
      </c>
      <c r="BJ229" s="661">
        <f t="shared" si="55"/>
        <v>1068.1547952111025</v>
      </c>
      <c r="BK229" s="661">
        <f t="shared" si="55"/>
        <v>1068.1547952111025</v>
      </c>
      <c r="BL229" s="661">
        <f t="shared" si="55"/>
        <v>1400.5345342212038</v>
      </c>
      <c r="BM229" s="661">
        <f t="shared" si="55"/>
        <v>1448.0173540797894</v>
      </c>
      <c r="BN229" s="661">
        <f t="shared" si="55"/>
        <v>1542.9829937969612</v>
      </c>
      <c r="BO229" s="661">
        <f t="shared" si="55"/>
        <v>2967.467589554537</v>
      </c>
      <c r="BP229" s="661">
        <f t="shared" si="55"/>
        <v>2730.0534902616073</v>
      </c>
      <c r="BQ229" s="661">
        <f t="shared" si="55"/>
        <v>1068.1547952111025</v>
      </c>
      <c r="BR229" s="661">
        <f t="shared" si="55"/>
        <v>1068.1547952111025</v>
      </c>
      <c r="BS229" s="661">
        <f t="shared" si="55"/>
        <v>1068.1547952111025</v>
      </c>
      <c r="BT229" s="661">
        <f t="shared" si="55"/>
        <v>1068.1547952111025</v>
      </c>
      <c r="BU229" s="661">
        <f t="shared" si="55"/>
        <v>1068.1547952111025</v>
      </c>
      <c r="BV229" s="661">
        <f t="shared" si="55"/>
        <v>1068.1547952111025</v>
      </c>
      <c r="BW229" s="661">
        <f t="shared" si="55"/>
        <v>1068.1547952111025</v>
      </c>
      <c r="BX229" s="661">
        <f t="shared" si="55"/>
        <v>1068.1547952111025</v>
      </c>
      <c r="BY229" s="661">
        <f t="shared" si="55"/>
        <v>1068.1547952111025</v>
      </c>
      <c r="BZ229" s="661">
        <f t="shared" si="55"/>
        <v>1068.1547952111025</v>
      </c>
      <c r="CA229" s="661">
        <f t="shared" si="55"/>
        <v>1068.1547952111025</v>
      </c>
      <c r="CB229" s="661">
        <f t="shared" si="55"/>
        <v>1068.1547952111025</v>
      </c>
      <c r="CC229" s="661">
        <f t="shared" si="55"/>
        <v>1068.1547952111025</v>
      </c>
      <c r="CD229" s="661">
        <f t="shared" si="55"/>
        <v>1068.1547952111025</v>
      </c>
      <c r="CE229" s="661">
        <f t="shared" si="55"/>
        <v>1068.1547952111025</v>
      </c>
      <c r="CF229" s="661">
        <f t="shared" si="55"/>
        <v>1599.0599891955624</v>
      </c>
      <c r="CG229" s="661">
        <f t="shared" si="55"/>
        <v>1674.9035883361996</v>
      </c>
      <c r="CH229" s="661">
        <f t="shared" si="55"/>
        <v>1826.5907866174739</v>
      </c>
      <c r="CI229" s="661">
        <f t="shared" si="55"/>
        <v>4101.8987608365887</v>
      </c>
      <c r="CJ229" s="661">
        <f t="shared" si="55"/>
        <v>3722.6807651334034</v>
      </c>
      <c r="CK229" s="661">
        <f t="shared" ref="CK229:DW229" si="56">SUM(CK218:CK228)</f>
        <v>1068.1547952111025</v>
      </c>
      <c r="CL229" s="661">
        <f t="shared" si="56"/>
        <v>1068.1547952111025</v>
      </c>
      <c r="CM229" s="661">
        <f t="shared" si="56"/>
        <v>1068.1547952111025</v>
      </c>
      <c r="CN229" s="661">
        <f t="shared" si="56"/>
        <v>1068.1547952111025</v>
      </c>
      <c r="CO229" s="661">
        <f t="shared" si="56"/>
        <v>1068.1547952111025</v>
      </c>
      <c r="CP229" s="661">
        <f t="shared" si="56"/>
        <v>1068.1547952111025</v>
      </c>
      <c r="CQ229" s="661">
        <f t="shared" si="56"/>
        <v>1068.1547952111025</v>
      </c>
      <c r="CR229" s="661">
        <f t="shared" si="56"/>
        <v>1068.1547952111025</v>
      </c>
      <c r="CS229" s="661">
        <f t="shared" si="56"/>
        <v>1068.1547952111025</v>
      </c>
      <c r="CT229" s="661">
        <f t="shared" si="56"/>
        <v>1068.1547952111025</v>
      </c>
      <c r="CU229" s="661">
        <f t="shared" si="56"/>
        <v>1068.1547952111025</v>
      </c>
      <c r="CV229" s="661">
        <f t="shared" si="56"/>
        <v>1068.1547952111025</v>
      </c>
      <c r="CW229" s="661">
        <f t="shared" si="56"/>
        <v>1068.1547952111025</v>
      </c>
      <c r="CX229" s="661">
        <f t="shared" si="56"/>
        <v>1068.1547952111025</v>
      </c>
      <c r="CY229" s="662">
        <f t="shared" si="56"/>
        <v>1068.1547952111025</v>
      </c>
      <c r="CZ229" s="663">
        <f t="shared" si="56"/>
        <v>0</v>
      </c>
      <c r="DA229" s="664">
        <f t="shared" si="56"/>
        <v>0</v>
      </c>
      <c r="DB229" s="664">
        <f t="shared" si="56"/>
        <v>0</v>
      </c>
      <c r="DC229" s="664">
        <f t="shared" si="56"/>
        <v>0</v>
      </c>
      <c r="DD229" s="664">
        <f t="shared" si="56"/>
        <v>0</v>
      </c>
      <c r="DE229" s="664">
        <f t="shared" si="56"/>
        <v>0</v>
      </c>
      <c r="DF229" s="664">
        <f t="shared" si="56"/>
        <v>0</v>
      </c>
      <c r="DG229" s="664">
        <f t="shared" si="56"/>
        <v>0</v>
      </c>
      <c r="DH229" s="664">
        <f t="shared" si="56"/>
        <v>0</v>
      </c>
      <c r="DI229" s="664">
        <f t="shared" si="56"/>
        <v>0</v>
      </c>
      <c r="DJ229" s="664">
        <f t="shared" si="56"/>
        <v>0</v>
      </c>
      <c r="DK229" s="664">
        <f t="shared" si="56"/>
        <v>0</v>
      </c>
      <c r="DL229" s="664">
        <f t="shared" si="56"/>
        <v>0</v>
      </c>
      <c r="DM229" s="664">
        <f t="shared" si="56"/>
        <v>0</v>
      </c>
      <c r="DN229" s="664">
        <f t="shared" si="56"/>
        <v>0</v>
      </c>
      <c r="DO229" s="664">
        <f t="shared" si="56"/>
        <v>0</v>
      </c>
      <c r="DP229" s="664">
        <f t="shared" si="56"/>
        <v>0</v>
      </c>
      <c r="DQ229" s="664">
        <f t="shared" si="56"/>
        <v>0</v>
      </c>
      <c r="DR229" s="664">
        <f t="shared" si="56"/>
        <v>0</v>
      </c>
      <c r="DS229" s="664">
        <f t="shared" si="56"/>
        <v>0</v>
      </c>
      <c r="DT229" s="664">
        <f t="shared" si="56"/>
        <v>0</v>
      </c>
      <c r="DU229" s="664">
        <f t="shared" si="56"/>
        <v>0</v>
      </c>
      <c r="DV229" s="664">
        <f t="shared" si="56"/>
        <v>0</v>
      </c>
      <c r="DW229" s="665">
        <f t="shared" si="56"/>
        <v>0</v>
      </c>
    </row>
    <row r="230" spans="2:127" ht="25.5" x14ac:dyDescent="0.2">
      <c r="B230" s="601" t="s">
        <v>490</v>
      </c>
      <c r="C230" s="602" t="s">
        <v>886</v>
      </c>
      <c r="D230" s="603" t="s">
        <v>804</v>
      </c>
      <c r="E230" s="604" t="s">
        <v>536</v>
      </c>
      <c r="F230" s="605" t="s">
        <v>775</v>
      </c>
      <c r="G230" s="606" t="s">
        <v>59</v>
      </c>
      <c r="H230" s="607" t="s">
        <v>492</v>
      </c>
      <c r="I230" s="608">
        <f>MAX(X230:AV230)</f>
        <v>15</v>
      </c>
      <c r="J230" s="608">
        <f>SUMPRODUCT($X$2:$CY$2,$X230:$CY230)*365</f>
        <v>130616.73757232561</v>
      </c>
      <c r="K230" s="608">
        <f>SUMPRODUCT($X$2:$CY$2,$X231:$CY231)+SUMPRODUCT($X$2:$CY$2,$X232:$CY232)+SUMPRODUCT($X$2:$CY$2,$X233:$CY233)</f>
        <v>153219.38903098594</v>
      </c>
      <c r="L230" s="608">
        <f>SUMPRODUCT($X$2:$CY$2,$X234:$CY234) +SUMPRODUCT($X$2:$CY$2,$X235:$CY235)</f>
        <v>7233.423713594364</v>
      </c>
      <c r="M230" s="608">
        <f>SUMPRODUCT($X$2:$CY$2,$X236:$CY236)</f>
        <v>0</v>
      </c>
      <c r="N230" s="608">
        <f>SUMPRODUCT($X$2:$CY$2,$X239:$CY239) +SUMPRODUCT($X$2:$CY$2,$X240:$CY240)</f>
        <v>990.42873302621592</v>
      </c>
      <c r="O230" s="608">
        <f>SUMPRODUCT($X$2:$CY$2,$X237:$CY237) +SUMPRODUCT($X$2:$CY$2,$X238:$CY238) +SUMPRODUCT($X$2:$CY$2,$X241:$CY241)</f>
        <v>136.23128481526285</v>
      </c>
      <c r="P230" s="608">
        <f>SUM(K230:O230)</f>
        <v>161579.47276242179</v>
      </c>
      <c r="Q230" s="608">
        <f>(SUM(K230:M230)*100000)/(J230*1000)</f>
        <v>122.84245934081282</v>
      </c>
      <c r="R230" s="609">
        <f>(P230*100000)/(J230*1000)</f>
        <v>123.70502874713999</v>
      </c>
      <c r="S230" s="610">
        <v>1</v>
      </c>
      <c r="T230" s="611">
        <v>3</v>
      </c>
      <c r="U230" s="612" t="s">
        <v>493</v>
      </c>
      <c r="V230" s="613" t="s">
        <v>124</v>
      </c>
      <c r="W230" s="614" t="s">
        <v>75</v>
      </c>
      <c r="X230" s="615">
        <v>0</v>
      </c>
      <c r="Y230" s="615">
        <v>0</v>
      </c>
      <c r="Z230" s="615">
        <v>0</v>
      </c>
      <c r="AA230" s="615">
        <v>0</v>
      </c>
      <c r="AB230" s="615">
        <v>0</v>
      </c>
      <c r="AC230" s="615">
        <v>15</v>
      </c>
      <c r="AD230" s="615">
        <v>15</v>
      </c>
      <c r="AE230" s="615">
        <v>15</v>
      </c>
      <c r="AF230" s="615">
        <v>15</v>
      </c>
      <c r="AG230" s="615">
        <v>15</v>
      </c>
      <c r="AH230" s="615">
        <v>15</v>
      </c>
      <c r="AI230" s="615">
        <v>15</v>
      </c>
      <c r="AJ230" s="615">
        <v>15</v>
      </c>
      <c r="AK230" s="615">
        <v>15</v>
      </c>
      <c r="AL230" s="615">
        <v>15</v>
      </c>
      <c r="AM230" s="615">
        <v>15</v>
      </c>
      <c r="AN230" s="615">
        <v>15</v>
      </c>
      <c r="AO230" s="615">
        <v>15</v>
      </c>
      <c r="AP230" s="615">
        <v>15</v>
      </c>
      <c r="AQ230" s="615">
        <v>15</v>
      </c>
      <c r="AR230" s="615">
        <v>15</v>
      </c>
      <c r="AS230" s="615">
        <v>15</v>
      </c>
      <c r="AT230" s="615">
        <v>15</v>
      </c>
      <c r="AU230" s="615">
        <v>15</v>
      </c>
      <c r="AV230" s="615">
        <v>15</v>
      </c>
      <c r="AW230" s="615">
        <v>15</v>
      </c>
      <c r="AX230" s="615">
        <v>15</v>
      </c>
      <c r="AY230" s="615">
        <v>15</v>
      </c>
      <c r="AZ230" s="615">
        <v>15</v>
      </c>
      <c r="BA230" s="615">
        <v>15</v>
      </c>
      <c r="BB230" s="615">
        <v>15</v>
      </c>
      <c r="BC230" s="615">
        <v>15</v>
      </c>
      <c r="BD230" s="615">
        <v>15</v>
      </c>
      <c r="BE230" s="615">
        <v>15</v>
      </c>
      <c r="BF230" s="615">
        <v>15</v>
      </c>
      <c r="BG230" s="615">
        <v>15</v>
      </c>
      <c r="BH230" s="615">
        <v>15</v>
      </c>
      <c r="BI230" s="615">
        <v>15</v>
      </c>
      <c r="BJ230" s="615">
        <v>15</v>
      </c>
      <c r="BK230" s="615">
        <v>15</v>
      </c>
      <c r="BL230" s="615">
        <v>15</v>
      </c>
      <c r="BM230" s="615">
        <v>15</v>
      </c>
      <c r="BN230" s="615">
        <v>15</v>
      </c>
      <c r="BO230" s="615">
        <v>15</v>
      </c>
      <c r="BP230" s="615">
        <v>15</v>
      </c>
      <c r="BQ230" s="615">
        <v>15</v>
      </c>
      <c r="BR230" s="615">
        <v>15</v>
      </c>
      <c r="BS230" s="615">
        <v>15</v>
      </c>
      <c r="BT230" s="615">
        <v>15</v>
      </c>
      <c r="BU230" s="615">
        <v>15</v>
      </c>
      <c r="BV230" s="615">
        <v>15</v>
      </c>
      <c r="BW230" s="615">
        <v>15</v>
      </c>
      <c r="BX230" s="615">
        <v>15</v>
      </c>
      <c r="BY230" s="615">
        <v>15</v>
      </c>
      <c r="BZ230" s="615">
        <v>15</v>
      </c>
      <c r="CA230" s="615">
        <v>15</v>
      </c>
      <c r="CB230" s="615">
        <v>15</v>
      </c>
      <c r="CC230" s="615">
        <v>15</v>
      </c>
      <c r="CD230" s="615">
        <v>15</v>
      </c>
      <c r="CE230" s="629">
        <v>15</v>
      </c>
      <c r="CF230" s="629">
        <v>15</v>
      </c>
      <c r="CG230" s="629">
        <v>15</v>
      </c>
      <c r="CH230" s="629">
        <v>15</v>
      </c>
      <c r="CI230" s="629">
        <v>15</v>
      </c>
      <c r="CJ230" s="629">
        <v>15</v>
      </c>
      <c r="CK230" s="629">
        <v>15</v>
      </c>
      <c r="CL230" s="629">
        <v>15</v>
      </c>
      <c r="CM230" s="629">
        <v>15</v>
      </c>
      <c r="CN230" s="629">
        <v>15</v>
      </c>
      <c r="CO230" s="629">
        <v>15</v>
      </c>
      <c r="CP230" s="629">
        <v>15</v>
      </c>
      <c r="CQ230" s="629">
        <v>15</v>
      </c>
      <c r="CR230" s="629">
        <v>15</v>
      </c>
      <c r="CS230" s="629">
        <v>15</v>
      </c>
      <c r="CT230" s="629">
        <v>15</v>
      </c>
      <c r="CU230" s="629">
        <v>15</v>
      </c>
      <c r="CV230" s="629">
        <v>15</v>
      </c>
      <c r="CW230" s="629">
        <v>15</v>
      </c>
      <c r="CX230" s="629">
        <v>15</v>
      </c>
      <c r="CY230" s="630">
        <v>15</v>
      </c>
      <c r="CZ230" s="619">
        <v>0</v>
      </c>
      <c r="DA230" s="620">
        <v>0</v>
      </c>
      <c r="DB230" s="620">
        <v>0</v>
      </c>
      <c r="DC230" s="620">
        <v>0</v>
      </c>
      <c r="DD230" s="620">
        <v>0</v>
      </c>
      <c r="DE230" s="620">
        <v>0</v>
      </c>
      <c r="DF230" s="620">
        <v>0</v>
      </c>
      <c r="DG230" s="620">
        <v>0</v>
      </c>
      <c r="DH230" s="620">
        <v>0</v>
      </c>
      <c r="DI230" s="620">
        <v>0</v>
      </c>
      <c r="DJ230" s="620">
        <v>0</v>
      </c>
      <c r="DK230" s="620">
        <v>0</v>
      </c>
      <c r="DL230" s="620">
        <v>0</v>
      </c>
      <c r="DM230" s="620">
        <v>0</v>
      </c>
      <c r="DN230" s="620">
        <v>0</v>
      </c>
      <c r="DO230" s="620">
        <v>0</v>
      </c>
      <c r="DP230" s="620">
        <v>0</v>
      </c>
      <c r="DQ230" s="620">
        <v>0</v>
      </c>
      <c r="DR230" s="620">
        <v>0</v>
      </c>
      <c r="DS230" s="620">
        <v>0</v>
      </c>
      <c r="DT230" s="620">
        <v>0</v>
      </c>
      <c r="DU230" s="620">
        <v>0</v>
      </c>
      <c r="DV230" s="620">
        <v>0</v>
      </c>
      <c r="DW230" s="621">
        <v>0</v>
      </c>
    </row>
    <row r="231" spans="2:127" x14ac:dyDescent="0.2">
      <c r="B231" s="622"/>
      <c r="C231" s="623"/>
      <c r="D231" s="624"/>
      <c r="E231" s="625"/>
      <c r="F231" s="625"/>
      <c r="G231" s="624"/>
      <c r="H231" s="625"/>
      <c r="I231" s="626"/>
      <c r="J231" s="626"/>
      <c r="K231" s="626"/>
      <c r="L231" s="626"/>
      <c r="M231" s="626"/>
      <c r="N231" s="626"/>
      <c r="O231" s="626"/>
      <c r="P231" s="626"/>
      <c r="Q231" s="626"/>
      <c r="R231" s="627"/>
      <c r="S231" s="626"/>
      <c r="T231" s="626"/>
      <c r="U231" s="628" t="s">
        <v>494</v>
      </c>
      <c r="V231" s="613" t="s">
        <v>124</v>
      </c>
      <c r="W231" s="614" t="s">
        <v>495</v>
      </c>
      <c r="X231" s="615">
        <v>11444.790000000003</v>
      </c>
      <c r="Y231" s="615">
        <v>13079.76</v>
      </c>
      <c r="Z231" s="615">
        <v>16349.7</v>
      </c>
      <c r="AA231" s="615">
        <v>65398.8</v>
      </c>
      <c r="AB231" s="615">
        <v>57223.95</v>
      </c>
      <c r="AC231" s="615">
        <v>0</v>
      </c>
      <c r="AD231" s="615">
        <v>0</v>
      </c>
      <c r="AE231" s="615">
        <v>0</v>
      </c>
      <c r="AF231" s="615">
        <v>0</v>
      </c>
      <c r="AG231" s="615">
        <v>0</v>
      </c>
      <c r="AH231" s="615">
        <v>0</v>
      </c>
      <c r="AI231" s="615">
        <v>0</v>
      </c>
      <c r="AJ231" s="615">
        <v>0</v>
      </c>
      <c r="AK231" s="615">
        <v>0</v>
      </c>
      <c r="AL231" s="615">
        <v>0</v>
      </c>
      <c r="AM231" s="615">
        <v>0</v>
      </c>
      <c r="AN231" s="615">
        <v>0</v>
      </c>
      <c r="AO231" s="615">
        <v>0</v>
      </c>
      <c r="AP231" s="615">
        <v>0</v>
      </c>
      <c r="AQ231" s="615">
        <v>0</v>
      </c>
      <c r="AR231" s="615">
        <v>350.63</v>
      </c>
      <c r="AS231" s="615">
        <v>400.72</v>
      </c>
      <c r="AT231" s="615">
        <v>500.9</v>
      </c>
      <c r="AU231" s="615">
        <v>2003.6</v>
      </c>
      <c r="AV231" s="615">
        <v>1753.15</v>
      </c>
      <c r="AW231" s="615">
        <v>0</v>
      </c>
      <c r="AX231" s="615">
        <v>0</v>
      </c>
      <c r="AY231" s="615">
        <v>0</v>
      </c>
      <c r="AZ231" s="615">
        <v>0</v>
      </c>
      <c r="BA231" s="615">
        <v>0</v>
      </c>
      <c r="BB231" s="615">
        <v>0</v>
      </c>
      <c r="BC231" s="615">
        <v>0</v>
      </c>
      <c r="BD231" s="615">
        <v>0</v>
      </c>
      <c r="BE231" s="615">
        <v>0</v>
      </c>
      <c r="BF231" s="615">
        <v>0</v>
      </c>
      <c r="BG231" s="615">
        <v>0</v>
      </c>
      <c r="BH231" s="615">
        <v>0</v>
      </c>
      <c r="BI231" s="615">
        <v>0</v>
      </c>
      <c r="BJ231" s="615">
        <v>0</v>
      </c>
      <c r="BK231" s="615">
        <v>0</v>
      </c>
      <c r="BL231" s="615">
        <v>350.63</v>
      </c>
      <c r="BM231" s="615">
        <v>400.72</v>
      </c>
      <c r="BN231" s="615">
        <v>500.9</v>
      </c>
      <c r="BO231" s="615">
        <v>2003.6</v>
      </c>
      <c r="BP231" s="615">
        <v>1753.15</v>
      </c>
      <c r="BQ231" s="615">
        <v>0</v>
      </c>
      <c r="BR231" s="615">
        <v>0</v>
      </c>
      <c r="BS231" s="615">
        <v>0</v>
      </c>
      <c r="BT231" s="615">
        <v>0</v>
      </c>
      <c r="BU231" s="615">
        <v>0</v>
      </c>
      <c r="BV231" s="615">
        <v>0</v>
      </c>
      <c r="BW231" s="615">
        <v>0</v>
      </c>
      <c r="BX231" s="615">
        <v>0</v>
      </c>
      <c r="BY231" s="615">
        <v>0</v>
      </c>
      <c r="BZ231" s="615">
        <v>0</v>
      </c>
      <c r="CA231" s="615">
        <v>0</v>
      </c>
      <c r="CB231" s="615">
        <v>0</v>
      </c>
      <c r="CC231" s="615">
        <v>0</v>
      </c>
      <c r="CD231" s="615">
        <v>0</v>
      </c>
      <c r="CE231" s="629">
        <v>0</v>
      </c>
      <c r="CF231" s="629">
        <v>781.48</v>
      </c>
      <c r="CG231" s="629">
        <v>893.12</v>
      </c>
      <c r="CH231" s="629">
        <v>1116.4000000000001</v>
      </c>
      <c r="CI231" s="629">
        <v>4465.6000000000004</v>
      </c>
      <c r="CJ231" s="629">
        <v>3907.4</v>
      </c>
      <c r="CK231" s="629">
        <v>0</v>
      </c>
      <c r="CL231" s="629">
        <v>0</v>
      </c>
      <c r="CM231" s="629">
        <v>0</v>
      </c>
      <c r="CN231" s="629">
        <v>0</v>
      </c>
      <c r="CO231" s="629">
        <v>0</v>
      </c>
      <c r="CP231" s="629">
        <v>0</v>
      </c>
      <c r="CQ231" s="629">
        <v>0</v>
      </c>
      <c r="CR231" s="629">
        <v>0</v>
      </c>
      <c r="CS231" s="629">
        <v>0</v>
      </c>
      <c r="CT231" s="629">
        <v>0</v>
      </c>
      <c r="CU231" s="629">
        <v>0</v>
      </c>
      <c r="CV231" s="629">
        <v>0</v>
      </c>
      <c r="CW231" s="629">
        <v>0</v>
      </c>
      <c r="CX231" s="629">
        <v>0</v>
      </c>
      <c r="CY231" s="630">
        <v>0</v>
      </c>
      <c r="CZ231" s="619">
        <v>0</v>
      </c>
      <c r="DA231" s="620">
        <v>0</v>
      </c>
      <c r="DB231" s="620">
        <v>0</v>
      </c>
      <c r="DC231" s="620">
        <v>0</v>
      </c>
      <c r="DD231" s="620">
        <v>0</v>
      </c>
      <c r="DE231" s="620">
        <v>0</v>
      </c>
      <c r="DF231" s="620">
        <v>0</v>
      </c>
      <c r="DG231" s="620">
        <v>0</v>
      </c>
      <c r="DH231" s="620">
        <v>0</v>
      </c>
      <c r="DI231" s="620">
        <v>0</v>
      </c>
      <c r="DJ231" s="620">
        <v>0</v>
      </c>
      <c r="DK231" s="620">
        <v>0</v>
      </c>
      <c r="DL231" s="620">
        <v>0</v>
      </c>
      <c r="DM231" s="620">
        <v>0</v>
      </c>
      <c r="DN231" s="620">
        <v>0</v>
      </c>
      <c r="DO231" s="620">
        <v>0</v>
      </c>
      <c r="DP231" s="620">
        <v>0</v>
      </c>
      <c r="DQ231" s="620">
        <v>0</v>
      </c>
      <c r="DR231" s="620">
        <v>0</v>
      </c>
      <c r="DS231" s="620">
        <v>0</v>
      </c>
      <c r="DT231" s="620">
        <v>0</v>
      </c>
      <c r="DU231" s="620">
        <v>0</v>
      </c>
      <c r="DV231" s="620">
        <v>0</v>
      </c>
      <c r="DW231" s="621">
        <v>0</v>
      </c>
    </row>
    <row r="232" spans="2:127" x14ac:dyDescent="0.2">
      <c r="B232" s="631"/>
      <c r="C232" s="632"/>
      <c r="D232" s="633"/>
      <c r="E232" s="633"/>
      <c r="F232" s="633"/>
      <c r="G232" s="633"/>
      <c r="H232" s="633"/>
      <c r="I232" s="634"/>
      <c r="J232" s="634"/>
      <c r="K232" s="634"/>
      <c r="L232" s="634"/>
      <c r="M232" s="634"/>
      <c r="N232" s="634"/>
      <c r="O232" s="634"/>
      <c r="P232" s="634"/>
      <c r="Q232" s="634"/>
      <c r="R232" s="635"/>
      <c r="S232" s="634"/>
      <c r="T232" s="634"/>
      <c r="U232" s="628" t="s">
        <v>496</v>
      </c>
      <c r="V232" s="613" t="s">
        <v>124</v>
      </c>
      <c r="W232" s="614" t="s">
        <v>495</v>
      </c>
      <c r="X232" s="615">
        <v>0</v>
      </c>
      <c r="Y232" s="615">
        <v>0</v>
      </c>
      <c r="Z232" s="615">
        <v>0</v>
      </c>
      <c r="AA232" s="615">
        <v>0</v>
      </c>
      <c r="AB232" s="615">
        <v>0</v>
      </c>
      <c r="AC232" s="615">
        <v>0</v>
      </c>
      <c r="AD232" s="615">
        <v>0</v>
      </c>
      <c r="AE232" s="615">
        <v>0</v>
      </c>
      <c r="AF232" s="615">
        <v>0</v>
      </c>
      <c r="AG232" s="615">
        <v>0</v>
      </c>
      <c r="AH232" s="615">
        <v>0</v>
      </c>
      <c r="AI232" s="615">
        <v>0</v>
      </c>
      <c r="AJ232" s="615">
        <v>0</v>
      </c>
      <c r="AK232" s="615">
        <v>0</v>
      </c>
      <c r="AL232" s="615">
        <v>0</v>
      </c>
      <c r="AM232" s="615">
        <v>0</v>
      </c>
      <c r="AN232" s="615">
        <v>0</v>
      </c>
      <c r="AO232" s="615">
        <v>0</v>
      </c>
      <c r="AP232" s="615">
        <v>0</v>
      </c>
      <c r="AQ232" s="615">
        <v>0</v>
      </c>
      <c r="AR232" s="615">
        <v>0</v>
      </c>
      <c r="AS232" s="615">
        <v>0</v>
      </c>
      <c r="AT232" s="615">
        <v>0</v>
      </c>
      <c r="AU232" s="615">
        <v>0</v>
      </c>
      <c r="AV232" s="615">
        <v>0</v>
      </c>
      <c r="AW232" s="615">
        <v>0</v>
      </c>
      <c r="AX232" s="615">
        <v>0</v>
      </c>
      <c r="AY232" s="615">
        <v>0</v>
      </c>
      <c r="AZ232" s="615">
        <v>0</v>
      </c>
      <c r="BA232" s="615">
        <v>0</v>
      </c>
      <c r="BB232" s="615">
        <v>0</v>
      </c>
      <c r="BC232" s="615">
        <v>0</v>
      </c>
      <c r="BD232" s="615">
        <v>0</v>
      </c>
      <c r="BE232" s="615">
        <v>0</v>
      </c>
      <c r="BF232" s="615">
        <v>0</v>
      </c>
      <c r="BG232" s="615">
        <v>0</v>
      </c>
      <c r="BH232" s="615">
        <v>0</v>
      </c>
      <c r="BI232" s="615">
        <v>0</v>
      </c>
      <c r="BJ232" s="615">
        <v>0</v>
      </c>
      <c r="BK232" s="615">
        <v>0</v>
      </c>
      <c r="BL232" s="615">
        <v>0</v>
      </c>
      <c r="BM232" s="615">
        <v>0</v>
      </c>
      <c r="BN232" s="615">
        <v>0</v>
      </c>
      <c r="BO232" s="615">
        <v>0</v>
      </c>
      <c r="BP232" s="615">
        <v>0</v>
      </c>
      <c r="BQ232" s="615">
        <v>0</v>
      </c>
      <c r="BR232" s="615">
        <v>0</v>
      </c>
      <c r="BS232" s="615">
        <v>0</v>
      </c>
      <c r="BT232" s="615">
        <v>0</v>
      </c>
      <c r="BU232" s="615">
        <v>0</v>
      </c>
      <c r="BV232" s="615">
        <v>0</v>
      </c>
      <c r="BW232" s="615">
        <v>0</v>
      </c>
      <c r="BX232" s="615">
        <v>0</v>
      </c>
      <c r="BY232" s="615">
        <v>0</v>
      </c>
      <c r="BZ232" s="615">
        <v>0</v>
      </c>
      <c r="CA232" s="615">
        <v>0</v>
      </c>
      <c r="CB232" s="615">
        <v>0</v>
      </c>
      <c r="CC232" s="615">
        <v>0</v>
      </c>
      <c r="CD232" s="615">
        <v>0</v>
      </c>
      <c r="CE232" s="629">
        <v>0</v>
      </c>
      <c r="CF232" s="629">
        <v>0</v>
      </c>
      <c r="CG232" s="629">
        <v>0</v>
      </c>
      <c r="CH232" s="629">
        <v>0</v>
      </c>
      <c r="CI232" s="629">
        <v>0</v>
      </c>
      <c r="CJ232" s="629">
        <v>0</v>
      </c>
      <c r="CK232" s="629">
        <v>0</v>
      </c>
      <c r="CL232" s="629">
        <v>0</v>
      </c>
      <c r="CM232" s="629">
        <v>0</v>
      </c>
      <c r="CN232" s="629">
        <v>0</v>
      </c>
      <c r="CO232" s="629">
        <v>0</v>
      </c>
      <c r="CP232" s="629">
        <v>0</v>
      </c>
      <c r="CQ232" s="629">
        <v>0</v>
      </c>
      <c r="CR232" s="629">
        <v>0</v>
      </c>
      <c r="CS232" s="629">
        <v>0</v>
      </c>
      <c r="CT232" s="629">
        <v>0</v>
      </c>
      <c r="CU232" s="629">
        <v>0</v>
      </c>
      <c r="CV232" s="629">
        <v>0</v>
      </c>
      <c r="CW232" s="629">
        <v>0</v>
      </c>
      <c r="CX232" s="629">
        <v>0</v>
      </c>
      <c r="CY232" s="630">
        <v>0</v>
      </c>
      <c r="CZ232" s="619">
        <v>0</v>
      </c>
      <c r="DA232" s="620">
        <v>0</v>
      </c>
      <c r="DB232" s="620">
        <v>0</v>
      </c>
      <c r="DC232" s="620">
        <v>0</v>
      </c>
      <c r="DD232" s="620">
        <v>0</v>
      </c>
      <c r="DE232" s="620">
        <v>0</v>
      </c>
      <c r="DF232" s="620">
        <v>0</v>
      </c>
      <c r="DG232" s="620">
        <v>0</v>
      </c>
      <c r="DH232" s="620">
        <v>0</v>
      </c>
      <c r="DI232" s="620">
        <v>0</v>
      </c>
      <c r="DJ232" s="620">
        <v>0</v>
      </c>
      <c r="DK232" s="620">
        <v>0</v>
      </c>
      <c r="DL232" s="620">
        <v>0</v>
      </c>
      <c r="DM232" s="620">
        <v>0</v>
      </c>
      <c r="DN232" s="620">
        <v>0</v>
      </c>
      <c r="DO232" s="620">
        <v>0</v>
      </c>
      <c r="DP232" s="620">
        <v>0</v>
      </c>
      <c r="DQ232" s="620">
        <v>0</v>
      </c>
      <c r="DR232" s="620">
        <v>0</v>
      </c>
      <c r="DS232" s="620">
        <v>0</v>
      </c>
      <c r="DT232" s="620">
        <v>0</v>
      </c>
      <c r="DU232" s="620">
        <v>0</v>
      </c>
      <c r="DV232" s="620">
        <v>0</v>
      </c>
      <c r="DW232" s="621">
        <v>0</v>
      </c>
    </row>
    <row r="233" spans="2:127" x14ac:dyDescent="0.2">
      <c r="B233" s="631"/>
      <c r="C233" s="632"/>
      <c r="D233" s="633"/>
      <c r="E233" s="633"/>
      <c r="F233" s="633"/>
      <c r="G233" s="633"/>
      <c r="H233" s="633"/>
      <c r="I233" s="634"/>
      <c r="J233" s="634"/>
      <c r="K233" s="634"/>
      <c r="L233" s="634"/>
      <c r="M233" s="634"/>
      <c r="N233" s="634"/>
      <c r="O233" s="634"/>
      <c r="P233" s="634"/>
      <c r="Q233" s="634"/>
      <c r="R233" s="635"/>
      <c r="S233" s="634"/>
      <c r="T233" s="634"/>
      <c r="U233" s="636" t="s">
        <v>807</v>
      </c>
      <c r="V233" s="637" t="s">
        <v>124</v>
      </c>
      <c r="W233" s="614" t="s">
        <v>495</v>
      </c>
      <c r="X233" s="615">
        <v>0</v>
      </c>
      <c r="Y233" s="615">
        <v>0</v>
      </c>
      <c r="Z233" s="615">
        <v>0</v>
      </c>
      <c r="AA233" s="615">
        <v>0</v>
      </c>
      <c r="AB233" s="615">
        <v>0</v>
      </c>
      <c r="AC233" s="615">
        <v>0</v>
      </c>
      <c r="AD233" s="615">
        <v>0</v>
      </c>
      <c r="AE233" s="615">
        <v>0</v>
      </c>
      <c r="AF233" s="615">
        <v>0</v>
      </c>
      <c r="AG233" s="615">
        <v>0</v>
      </c>
      <c r="AH233" s="615">
        <v>0</v>
      </c>
      <c r="AI233" s="615">
        <v>0</v>
      </c>
      <c r="AJ233" s="615">
        <v>0</v>
      </c>
      <c r="AK233" s="615">
        <v>0</v>
      </c>
      <c r="AL233" s="615">
        <v>0</v>
      </c>
      <c r="AM233" s="615">
        <v>0</v>
      </c>
      <c r="AN233" s="615">
        <v>0</v>
      </c>
      <c r="AO233" s="615">
        <v>0</v>
      </c>
      <c r="AP233" s="615">
        <v>0</v>
      </c>
      <c r="AQ233" s="615">
        <v>0</v>
      </c>
      <c r="AR233" s="615">
        <v>0</v>
      </c>
      <c r="AS233" s="615">
        <v>0</v>
      </c>
      <c r="AT233" s="615">
        <v>0</v>
      </c>
      <c r="AU233" s="615">
        <v>0</v>
      </c>
      <c r="AV233" s="615">
        <v>0</v>
      </c>
      <c r="AW233" s="615">
        <v>0</v>
      </c>
      <c r="AX233" s="615">
        <v>0</v>
      </c>
      <c r="AY233" s="615">
        <v>0</v>
      </c>
      <c r="AZ233" s="615">
        <v>0</v>
      </c>
      <c r="BA233" s="615">
        <v>0</v>
      </c>
      <c r="BB233" s="615">
        <v>0</v>
      </c>
      <c r="BC233" s="615">
        <v>0</v>
      </c>
      <c r="BD233" s="615">
        <v>0</v>
      </c>
      <c r="BE233" s="615">
        <v>0</v>
      </c>
      <c r="BF233" s="615">
        <v>0</v>
      </c>
      <c r="BG233" s="615">
        <v>0</v>
      </c>
      <c r="BH233" s="615">
        <v>0</v>
      </c>
      <c r="BI233" s="615">
        <v>0</v>
      </c>
      <c r="BJ233" s="615">
        <v>0</v>
      </c>
      <c r="BK233" s="615">
        <v>0</v>
      </c>
      <c r="BL233" s="615">
        <v>0</v>
      </c>
      <c r="BM233" s="615">
        <v>0</v>
      </c>
      <c r="BN233" s="615">
        <v>0</v>
      </c>
      <c r="BO233" s="615">
        <v>0</v>
      </c>
      <c r="BP233" s="615">
        <v>0</v>
      </c>
      <c r="BQ233" s="615">
        <v>0</v>
      </c>
      <c r="BR233" s="615">
        <v>0</v>
      </c>
      <c r="BS233" s="615">
        <v>0</v>
      </c>
      <c r="BT233" s="615">
        <v>0</v>
      </c>
      <c r="BU233" s="615">
        <v>0</v>
      </c>
      <c r="BV233" s="615">
        <v>0</v>
      </c>
      <c r="BW233" s="615">
        <v>0</v>
      </c>
      <c r="BX233" s="615">
        <v>0</v>
      </c>
      <c r="BY233" s="615">
        <v>0</v>
      </c>
      <c r="BZ233" s="615">
        <v>0</v>
      </c>
      <c r="CA233" s="615">
        <v>0</v>
      </c>
      <c r="CB233" s="615">
        <v>0</v>
      </c>
      <c r="CC233" s="615">
        <v>0</v>
      </c>
      <c r="CD233" s="615">
        <v>0</v>
      </c>
      <c r="CE233" s="615">
        <v>0</v>
      </c>
      <c r="CF233" s="615">
        <v>0</v>
      </c>
      <c r="CG233" s="615">
        <v>0</v>
      </c>
      <c r="CH233" s="615">
        <v>0</v>
      </c>
      <c r="CI233" s="615">
        <v>0</v>
      </c>
      <c r="CJ233" s="615">
        <v>0</v>
      </c>
      <c r="CK233" s="615">
        <v>0</v>
      </c>
      <c r="CL233" s="615">
        <v>0</v>
      </c>
      <c r="CM233" s="615">
        <v>0</v>
      </c>
      <c r="CN233" s="615">
        <v>0</v>
      </c>
      <c r="CO233" s="615">
        <v>0</v>
      </c>
      <c r="CP233" s="615">
        <v>0</v>
      </c>
      <c r="CQ233" s="615">
        <v>0</v>
      </c>
      <c r="CR233" s="615">
        <v>0</v>
      </c>
      <c r="CS233" s="615">
        <v>0</v>
      </c>
      <c r="CT233" s="615">
        <v>0</v>
      </c>
      <c r="CU233" s="615">
        <v>0</v>
      </c>
      <c r="CV233" s="615">
        <v>0</v>
      </c>
      <c r="CW233" s="615">
        <v>0</v>
      </c>
      <c r="CX233" s="615">
        <v>0</v>
      </c>
      <c r="CY233" s="615">
        <v>0</v>
      </c>
      <c r="CZ233" s="619">
        <v>0</v>
      </c>
      <c r="DA233" s="620">
        <v>0</v>
      </c>
      <c r="DB233" s="620">
        <v>0</v>
      </c>
      <c r="DC233" s="620">
        <v>0</v>
      </c>
      <c r="DD233" s="620">
        <v>0</v>
      </c>
      <c r="DE233" s="620">
        <v>0</v>
      </c>
      <c r="DF233" s="620">
        <v>0</v>
      </c>
      <c r="DG233" s="620">
        <v>0</v>
      </c>
      <c r="DH233" s="620">
        <v>0</v>
      </c>
      <c r="DI233" s="620">
        <v>0</v>
      </c>
      <c r="DJ233" s="620">
        <v>0</v>
      </c>
      <c r="DK233" s="620">
        <v>0</v>
      </c>
      <c r="DL233" s="620">
        <v>0</v>
      </c>
      <c r="DM233" s="620">
        <v>0</v>
      </c>
      <c r="DN233" s="620">
        <v>0</v>
      </c>
      <c r="DO233" s="620">
        <v>0</v>
      </c>
      <c r="DP233" s="620">
        <v>0</v>
      </c>
      <c r="DQ233" s="620">
        <v>0</v>
      </c>
      <c r="DR233" s="620">
        <v>0</v>
      </c>
      <c r="DS233" s="620">
        <v>0</v>
      </c>
      <c r="DT233" s="620">
        <v>0</v>
      </c>
      <c r="DU233" s="620">
        <v>0</v>
      </c>
      <c r="DV233" s="620">
        <v>0</v>
      </c>
      <c r="DW233" s="621">
        <v>0</v>
      </c>
    </row>
    <row r="234" spans="2:127" x14ac:dyDescent="0.2">
      <c r="B234" s="638"/>
      <c r="C234" s="639"/>
      <c r="D234" s="640"/>
      <c r="E234" s="640"/>
      <c r="F234" s="640"/>
      <c r="G234" s="640"/>
      <c r="H234" s="640"/>
      <c r="I234" s="641"/>
      <c r="J234" s="641"/>
      <c r="K234" s="641"/>
      <c r="L234" s="641"/>
      <c r="M234" s="641"/>
      <c r="N234" s="641"/>
      <c r="O234" s="641"/>
      <c r="P234" s="641"/>
      <c r="Q234" s="641"/>
      <c r="R234" s="642"/>
      <c r="S234" s="641"/>
      <c r="T234" s="641"/>
      <c r="U234" s="628" t="s">
        <v>497</v>
      </c>
      <c r="V234" s="613" t="s">
        <v>124</v>
      </c>
      <c r="W234" s="643" t="s">
        <v>495</v>
      </c>
      <c r="X234" s="615">
        <v>0</v>
      </c>
      <c r="Y234" s="615">
        <v>0</v>
      </c>
      <c r="Z234" s="615">
        <v>0</v>
      </c>
      <c r="AA234" s="615">
        <v>0</v>
      </c>
      <c r="AB234" s="615">
        <v>0</v>
      </c>
      <c r="AC234" s="615">
        <v>9.9</v>
      </c>
      <c r="AD234" s="615">
        <v>9.9</v>
      </c>
      <c r="AE234" s="615">
        <v>9.9</v>
      </c>
      <c r="AF234" s="615">
        <v>9.9</v>
      </c>
      <c r="AG234" s="615">
        <v>9.9</v>
      </c>
      <c r="AH234" s="615">
        <v>9.9</v>
      </c>
      <c r="AI234" s="615">
        <v>9.9</v>
      </c>
      <c r="AJ234" s="615">
        <v>9.9</v>
      </c>
      <c r="AK234" s="615">
        <v>9.9</v>
      </c>
      <c r="AL234" s="615">
        <v>9.9</v>
      </c>
      <c r="AM234" s="615">
        <v>9.9</v>
      </c>
      <c r="AN234" s="615">
        <v>9.9</v>
      </c>
      <c r="AO234" s="615">
        <v>9.9</v>
      </c>
      <c r="AP234" s="615">
        <v>9.9</v>
      </c>
      <c r="AQ234" s="615">
        <v>9.9</v>
      </c>
      <c r="AR234" s="615">
        <v>9.9</v>
      </c>
      <c r="AS234" s="615">
        <v>9.9</v>
      </c>
      <c r="AT234" s="615">
        <v>9.9</v>
      </c>
      <c r="AU234" s="615">
        <v>9.9</v>
      </c>
      <c r="AV234" s="615">
        <v>9.9</v>
      </c>
      <c r="AW234" s="615">
        <v>9.9</v>
      </c>
      <c r="AX234" s="615">
        <v>9.9</v>
      </c>
      <c r="AY234" s="615">
        <v>9.9</v>
      </c>
      <c r="AZ234" s="615">
        <v>9.9</v>
      </c>
      <c r="BA234" s="615">
        <v>9.9</v>
      </c>
      <c r="BB234" s="615">
        <v>9.9</v>
      </c>
      <c r="BC234" s="615">
        <v>9.9</v>
      </c>
      <c r="BD234" s="615">
        <v>9.9</v>
      </c>
      <c r="BE234" s="615">
        <v>9.9</v>
      </c>
      <c r="BF234" s="615">
        <v>9.9</v>
      </c>
      <c r="BG234" s="615">
        <v>9.9</v>
      </c>
      <c r="BH234" s="615">
        <v>9.9</v>
      </c>
      <c r="BI234" s="615">
        <v>9.9</v>
      </c>
      <c r="BJ234" s="615">
        <v>9.9</v>
      </c>
      <c r="BK234" s="615">
        <v>9.9</v>
      </c>
      <c r="BL234" s="615">
        <v>9.9</v>
      </c>
      <c r="BM234" s="615">
        <v>9.9</v>
      </c>
      <c r="BN234" s="615">
        <v>9.9</v>
      </c>
      <c r="BO234" s="615">
        <v>9.9</v>
      </c>
      <c r="BP234" s="615">
        <v>9.9</v>
      </c>
      <c r="BQ234" s="615">
        <v>9.9</v>
      </c>
      <c r="BR234" s="615">
        <v>9.9</v>
      </c>
      <c r="BS234" s="615">
        <v>9.9</v>
      </c>
      <c r="BT234" s="615">
        <v>9.9</v>
      </c>
      <c r="BU234" s="615">
        <v>9.9</v>
      </c>
      <c r="BV234" s="615">
        <v>9.9</v>
      </c>
      <c r="BW234" s="615">
        <v>9.9</v>
      </c>
      <c r="BX234" s="615">
        <v>9.9</v>
      </c>
      <c r="BY234" s="615">
        <v>9.9</v>
      </c>
      <c r="BZ234" s="615">
        <v>9.9</v>
      </c>
      <c r="CA234" s="615">
        <v>9.9</v>
      </c>
      <c r="CB234" s="615">
        <v>9.9</v>
      </c>
      <c r="CC234" s="615">
        <v>9.9</v>
      </c>
      <c r="CD234" s="615">
        <v>9.9</v>
      </c>
      <c r="CE234" s="629">
        <v>9.9</v>
      </c>
      <c r="CF234" s="629">
        <v>9.9</v>
      </c>
      <c r="CG234" s="629">
        <v>9.9</v>
      </c>
      <c r="CH234" s="629">
        <v>9.9</v>
      </c>
      <c r="CI234" s="629">
        <v>9.9</v>
      </c>
      <c r="CJ234" s="629">
        <v>9.9</v>
      </c>
      <c r="CK234" s="629">
        <v>9.9</v>
      </c>
      <c r="CL234" s="629">
        <v>9.9</v>
      </c>
      <c r="CM234" s="629">
        <v>9.9</v>
      </c>
      <c r="CN234" s="629">
        <v>9.9</v>
      </c>
      <c r="CO234" s="629">
        <v>9.9</v>
      </c>
      <c r="CP234" s="629">
        <v>9.9</v>
      </c>
      <c r="CQ234" s="629">
        <v>9.9</v>
      </c>
      <c r="CR234" s="629">
        <v>9.9</v>
      </c>
      <c r="CS234" s="629">
        <v>9.9</v>
      </c>
      <c r="CT234" s="629">
        <v>9.9</v>
      </c>
      <c r="CU234" s="629">
        <v>9.9</v>
      </c>
      <c r="CV234" s="629">
        <v>9.9</v>
      </c>
      <c r="CW234" s="629">
        <v>9.9</v>
      </c>
      <c r="CX234" s="629">
        <v>9.9</v>
      </c>
      <c r="CY234" s="630">
        <v>9.9</v>
      </c>
      <c r="CZ234" s="619">
        <v>0</v>
      </c>
      <c r="DA234" s="620">
        <v>0</v>
      </c>
      <c r="DB234" s="620">
        <v>0</v>
      </c>
      <c r="DC234" s="620">
        <v>0</v>
      </c>
      <c r="DD234" s="620">
        <v>0</v>
      </c>
      <c r="DE234" s="620">
        <v>0</v>
      </c>
      <c r="DF234" s="620">
        <v>0</v>
      </c>
      <c r="DG234" s="620">
        <v>0</v>
      </c>
      <c r="DH234" s="620">
        <v>0</v>
      </c>
      <c r="DI234" s="620">
        <v>0</v>
      </c>
      <c r="DJ234" s="620">
        <v>0</v>
      </c>
      <c r="DK234" s="620">
        <v>0</v>
      </c>
      <c r="DL234" s="620">
        <v>0</v>
      </c>
      <c r="DM234" s="620">
        <v>0</v>
      </c>
      <c r="DN234" s="620">
        <v>0</v>
      </c>
      <c r="DO234" s="620">
        <v>0</v>
      </c>
      <c r="DP234" s="620">
        <v>0</v>
      </c>
      <c r="DQ234" s="620">
        <v>0</v>
      </c>
      <c r="DR234" s="620">
        <v>0</v>
      </c>
      <c r="DS234" s="620">
        <v>0</v>
      </c>
      <c r="DT234" s="620">
        <v>0</v>
      </c>
      <c r="DU234" s="620">
        <v>0</v>
      </c>
      <c r="DV234" s="620">
        <v>0</v>
      </c>
      <c r="DW234" s="621">
        <v>0</v>
      </c>
    </row>
    <row r="235" spans="2:127" x14ac:dyDescent="0.2">
      <c r="B235" s="644"/>
      <c r="C235" s="645"/>
      <c r="D235" s="646"/>
      <c r="E235" s="646"/>
      <c r="F235" s="646"/>
      <c r="G235" s="646"/>
      <c r="H235" s="646"/>
      <c r="I235" s="647"/>
      <c r="J235" s="647"/>
      <c r="K235" s="647"/>
      <c r="L235" s="647"/>
      <c r="M235" s="647"/>
      <c r="N235" s="647"/>
      <c r="O235" s="647"/>
      <c r="P235" s="647"/>
      <c r="Q235" s="647"/>
      <c r="R235" s="648"/>
      <c r="S235" s="647"/>
      <c r="T235" s="647"/>
      <c r="U235" s="636" t="s">
        <v>498</v>
      </c>
      <c r="V235" s="637" t="s">
        <v>124</v>
      </c>
      <c r="W235" s="643" t="s">
        <v>495</v>
      </c>
      <c r="X235" s="615">
        <v>0</v>
      </c>
      <c r="Y235" s="615">
        <v>0</v>
      </c>
      <c r="Z235" s="615">
        <v>0</v>
      </c>
      <c r="AA235" s="615">
        <v>0</v>
      </c>
      <c r="AB235" s="615">
        <v>0</v>
      </c>
      <c r="AC235" s="615">
        <v>293.3</v>
      </c>
      <c r="AD235" s="615">
        <v>293.3</v>
      </c>
      <c r="AE235" s="615">
        <v>293.3</v>
      </c>
      <c r="AF235" s="615">
        <v>293.3</v>
      </c>
      <c r="AG235" s="615">
        <v>293.3</v>
      </c>
      <c r="AH235" s="615">
        <v>293.3</v>
      </c>
      <c r="AI235" s="615">
        <v>293.3</v>
      </c>
      <c r="AJ235" s="615">
        <v>293.3</v>
      </c>
      <c r="AK235" s="615">
        <v>293.3</v>
      </c>
      <c r="AL235" s="615">
        <v>293.3</v>
      </c>
      <c r="AM235" s="615">
        <v>293.3</v>
      </c>
      <c r="AN235" s="615">
        <v>293.3</v>
      </c>
      <c r="AO235" s="615">
        <v>293.3</v>
      </c>
      <c r="AP235" s="615">
        <v>293.3</v>
      </c>
      <c r="AQ235" s="615">
        <v>293.3</v>
      </c>
      <c r="AR235" s="615">
        <v>293.3</v>
      </c>
      <c r="AS235" s="615">
        <v>293.3</v>
      </c>
      <c r="AT235" s="615">
        <v>293.3</v>
      </c>
      <c r="AU235" s="615">
        <v>293.3</v>
      </c>
      <c r="AV235" s="615">
        <v>293.3</v>
      </c>
      <c r="AW235" s="615">
        <v>293.3</v>
      </c>
      <c r="AX235" s="615">
        <v>293.3</v>
      </c>
      <c r="AY235" s="615">
        <v>293.3</v>
      </c>
      <c r="AZ235" s="615">
        <v>293.3</v>
      </c>
      <c r="BA235" s="615">
        <v>293.3</v>
      </c>
      <c r="BB235" s="615">
        <v>293.3</v>
      </c>
      <c r="BC235" s="615">
        <v>293.3</v>
      </c>
      <c r="BD235" s="615">
        <v>293.3</v>
      </c>
      <c r="BE235" s="615">
        <v>293.3</v>
      </c>
      <c r="BF235" s="615">
        <v>293.3</v>
      </c>
      <c r="BG235" s="615">
        <v>293.3</v>
      </c>
      <c r="BH235" s="615">
        <v>293.3</v>
      </c>
      <c r="BI235" s="615">
        <v>293.3</v>
      </c>
      <c r="BJ235" s="615">
        <v>293.3</v>
      </c>
      <c r="BK235" s="615">
        <v>293.3</v>
      </c>
      <c r="BL235" s="615">
        <v>293.3</v>
      </c>
      <c r="BM235" s="615">
        <v>293.3</v>
      </c>
      <c r="BN235" s="615">
        <v>293.3</v>
      </c>
      <c r="BO235" s="615">
        <v>293.3</v>
      </c>
      <c r="BP235" s="615">
        <v>293.3</v>
      </c>
      <c r="BQ235" s="615">
        <v>293.3</v>
      </c>
      <c r="BR235" s="615">
        <v>293.3</v>
      </c>
      <c r="BS235" s="615">
        <v>293.3</v>
      </c>
      <c r="BT235" s="615">
        <v>293.3</v>
      </c>
      <c r="BU235" s="615">
        <v>293.3</v>
      </c>
      <c r="BV235" s="615">
        <v>293.3</v>
      </c>
      <c r="BW235" s="615">
        <v>293.3</v>
      </c>
      <c r="BX235" s="615">
        <v>293.3</v>
      </c>
      <c r="BY235" s="615">
        <v>293.3</v>
      </c>
      <c r="BZ235" s="615">
        <v>293.3</v>
      </c>
      <c r="CA235" s="615">
        <v>293.3</v>
      </c>
      <c r="CB235" s="615">
        <v>293.3</v>
      </c>
      <c r="CC235" s="615">
        <v>293.3</v>
      </c>
      <c r="CD235" s="615">
        <v>293.3</v>
      </c>
      <c r="CE235" s="629">
        <v>293.3</v>
      </c>
      <c r="CF235" s="629">
        <v>293.3</v>
      </c>
      <c r="CG235" s="629">
        <v>293.3</v>
      </c>
      <c r="CH235" s="629">
        <v>293.3</v>
      </c>
      <c r="CI235" s="629">
        <v>293.3</v>
      </c>
      <c r="CJ235" s="629">
        <v>293.3</v>
      </c>
      <c r="CK235" s="629">
        <v>293.3</v>
      </c>
      <c r="CL235" s="629">
        <v>293.3</v>
      </c>
      <c r="CM235" s="629">
        <v>293.3</v>
      </c>
      <c r="CN235" s="629">
        <v>293.3</v>
      </c>
      <c r="CO235" s="629">
        <v>293.3</v>
      </c>
      <c r="CP235" s="629">
        <v>293.3</v>
      </c>
      <c r="CQ235" s="629">
        <v>293.3</v>
      </c>
      <c r="CR235" s="629">
        <v>293.3</v>
      </c>
      <c r="CS235" s="629">
        <v>293.3</v>
      </c>
      <c r="CT235" s="629">
        <v>293.3</v>
      </c>
      <c r="CU235" s="629">
        <v>293.3</v>
      </c>
      <c r="CV235" s="629">
        <v>293.3</v>
      </c>
      <c r="CW235" s="629">
        <v>293.3</v>
      </c>
      <c r="CX235" s="629">
        <v>293.3</v>
      </c>
      <c r="CY235" s="630">
        <v>293.3</v>
      </c>
      <c r="CZ235" s="619">
        <v>0</v>
      </c>
      <c r="DA235" s="620">
        <v>0</v>
      </c>
      <c r="DB235" s="620">
        <v>0</v>
      </c>
      <c r="DC235" s="620">
        <v>0</v>
      </c>
      <c r="DD235" s="620">
        <v>0</v>
      </c>
      <c r="DE235" s="620">
        <v>0</v>
      </c>
      <c r="DF235" s="620">
        <v>0</v>
      </c>
      <c r="DG235" s="620">
        <v>0</v>
      </c>
      <c r="DH235" s="620">
        <v>0</v>
      </c>
      <c r="DI235" s="620">
        <v>0</v>
      </c>
      <c r="DJ235" s="620">
        <v>0</v>
      </c>
      <c r="DK235" s="620">
        <v>0</v>
      </c>
      <c r="DL235" s="620">
        <v>0</v>
      </c>
      <c r="DM235" s="620">
        <v>0</v>
      </c>
      <c r="DN235" s="620">
        <v>0</v>
      </c>
      <c r="DO235" s="620">
        <v>0</v>
      </c>
      <c r="DP235" s="620">
        <v>0</v>
      </c>
      <c r="DQ235" s="620">
        <v>0</v>
      </c>
      <c r="DR235" s="620">
        <v>0</v>
      </c>
      <c r="DS235" s="620">
        <v>0</v>
      </c>
      <c r="DT235" s="620">
        <v>0</v>
      </c>
      <c r="DU235" s="620">
        <v>0</v>
      </c>
      <c r="DV235" s="620">
        <v>0</v>
      </c>
      <c r="DW235" s="621">
        <v>0</v>
      </c>
    </row>
    <row r="236" spans="2:127" x14ac:dyDescent="0.2">
      <c r="B236" s="644"/>
      <c r="C236" s="645"/>
      <c r="D236" s="646"/>
      <c r="E236" s="646"/>
      <c r="F236" s="646"/>
      <c r="G236" s="646"/>
      <c r="H236" s="646"/>
      <c r="I236" s="647"/>
      <c r="J236" s="647"/>
      <c r="K236" s="647"/>
      <c r="L236" s="647"/>
      <c r="M236" s="647"/>
      <c r="N236" s="647"/>
      <c r="O236" s="647"/>
      <c r="P236" s="647"/>
      <c r="Q236" s="647"/>
      <c r="R236" s="648"/>
      <c r="S236" s="647"/>
      <c r="T236" s="647"/>
      <c r="U236" s="649" t="s">
        <v>499</v>
      </c>
      <c r="V236" s="650" t="s">
        <v>124</v>
      </c>
      <c r="W236" s="643" t="s">
        <v>495</v>
      </c>
      <c r="X236" s="615">
        <v>0</v>
      </c>
      <c r="Y236" s="615">
        <v>0</v>
      </c>
      <c r="Z236" s="615">
        <v>0</v>
      </c>
      <c r="AA236" s="615">
        <v>0</v>
      </c>
      <c r="AB236" s="615">
        <v>0</v>
      </c>
      <c r="AC236" s="615">
        <v>0</v>
      </c>
      <c r="AD236" s="615">
        <v>0</v>
      </c>
      <c r="AE236" s="615">
        <v>0</v>
      </c>
      <c r="AF236" s="615">
        <v>0</v>
      </c>
      <c r="AG236" s="615">
        <v>0</v>
      </c>
      <c r="AH236" s="615">
        <v>0</v>
      </c>
      <c r="AI236" s="615">
        <v>0</v>
      </c>
      <c r="AJ236" s="615">
        <v>0</v>
      </c>
      <c r="AK236" s="615">
        <v>0</v>
      </c>
      <c r="AL236" s="615">
        <v>0</v>
      </c>
      <c r="AM236" s="615">
        <v>0</v>
      </c>
      <c r="AN236" s="615">
        <v>0</v>
      </c>
      <c r="AO236" s="615">
        <v>0</v>
      </c>
      <c r="AP236" s="615">
        <v>0</v>
      </c>
      <c r="AQ236" s="615">
        <v>0</v>
      </c>
      <c r="AR236" s="615">
        <v>0</v>
      </c>
      <c r="AS236" s="615">
        <v>0</v>
      </c>
      <c r="AT236" s="615">
        <v>0</v>
      </c>
      <c r="AU236" s="615">
        <v>0</v>
      </c>
      <c r="AV236" s="615">
        <v>0</v>
      </c>
      <c r="AW236" s="615">
        <v>0</v>
      </c>
      <c r="AX236" s="615">
        <v>0</v>
      </c>
      <c r="AY236" s="615">
        <v>0</v>
      </c>
      <c r="AZ236" s="615">
        <v>0</v>
      </c>
      <c r="BA236" s="615">
        <v>0</v>
      </c>
      <c r="BB236" s="615">
        <v>0</v>
      </c>
      <c r="BC236" s="615">
        <v>0</v>
      </c>
      <c r="BD236" s="615">
        <v>0</v>
      </c>
      <c r="BE236" s="615">
        <v>0</v>
      </c>
      <c r="BF236" s="615">
        <v>0</v>
      </c>
      <c r="BG236" s="615">
        <v>0</v>
      </c>
      <c r="BH236" s="615">
        <v>0</v>
      </c>
      <c r="BI236" s="615">
        <v>0</v>
      </c>
      <c r="BJ236" s="615">
        <v>0</v>
      </c>
      <c r="BK236" s="615">
        <v>0</v>
      </c>
      <c r="BL236" s="615">
        <v>0</v>
      </c>
      <c r="BM236" s="615">
        <v>0</v>
      </c>
      <c r="BN236" s="615">
        <v>0</v>
      </c>
      <c r="BO236" s="615">
        <v>0</v>
      </c>
      <c r="BP236" s="615">
        <v>0</v>
      </c>
      <c r="BQ236" s="615">
        <v>0</v>
      </c>
      <c r="BR236" s="615">
        <v>0</v>
      </c>
      <c r="BS236" s="615">
        <v>0</v>
      </c>
      <c r="BT236" s="615">
        <v>0</v>
      </c>
      <c r="BU236" s="615">
        <v>0</v>
      </c>
      <c r="BV236" s="615">
        <v>0</v>
      </c>
      <c r="BW236" s="615">
        <v>0</v>
      </c>
      <c r="BX236" s="615">
        <v>0</v>
      </c>
      <c r="BY236" s="615">
        <v>0</v>
      </c>
      <c r="BZ236" s="615">
        <v>0</v>
      </c>
      <c r="CA236" s="615">
        <v>0</v>
      </c>
      <c r="CB236" s="615">
        <v>0</v>
      </c>
      <c r="CC236" s="615">
        <v>0</v>
      </c>
      <c r="CD236" s="615">
        <v>0</v>
      </c>
      <c r="CE236" s="629">
        <v>0</v>
      </c>
      <c r="CF236" s="629">
        <v>0</v>
      </c>
      <c r="CG236" s="629">
        <v>0</v>
      </c>
      <c r="CH236" s="629">
        <v>0</v>
      </c>
      <c r="CI236" s="629">
        <v>0</v>
      </c>
      <c r="CJ236" s="629">
        <v>0</v>
      </c>
      <c r="CK236" s="629">
        <v>0</v>
      </c>
      <c r="CL236" s="629">
        <v>0</v>
      </c>
      <c r="CM236" s="629">
        <v>0</v>
      </c>
      <c r="CN236" s="629">
        <v>0</v>
      </c>
      <c r="CO236" s="629">
        <v>0</v>
      </c>
      <c r="CP236" s="629">
        <v>0</v>
      </c>
      <c r="CQ236" s="629">
        <v>0</v>
      </c>
      <c r="CR236" s="629">
        <v>0</v>
      </c>
      <c r="CS236" s="629">
        <v>0</v>
      </c>
      <c r="CT236" s="629">
        <v>0</v>
      </c>
      <c r="CU236" s="629">
        <v>0</v>
      </c>
      <c r="CV236" s="629">
        <v>0</v>
      </c>
      <c r="CW236" s="629">
        <v>0</v>
      </c>
      <c r="CX236" s="629">
        <v>0</v>
      </c>
      <c r="CY236" s="630">
        <v>0</v>
      </c>
      <c r="CZ236" s="619">
        <v>0</v>
      </c>
      <c r="DA236" s="620">
        <v>0</v>
      </c>
      <c r="DB236" s="620">
        <v>0</v>
      </c>
      <c r="DC236" s="620">
        <v>0</v>
      </c>
      <c r="DD236" s="620">
        <v>0</v>
      </c>
      <c r="DE236" s="620">
        <v>0</v>
      </c>
      <c r="DF236" s="620">
        <v>0</v>
      </c>
      <c r="DG236" s="620">
        <v>0</v>
      </c>
      <c r="DH236" s="620">
        <v>0</v>
      </c>
      <c r="DI236" s="620">
        <v>0</v>
      </c>
      <c r="DJ236" s="620">
        <v>0</v>
      </c>
      <c r="DK236" s="620">
        <v>0</v>
      </c>
      <c r="DL236" s="620">
        <v>0</v>
      </c>
      <c r="DM236" s="620">
        <v>0</v>
      </c>
      <c r="DN236" s="620">
        <v>0</v>
      </c>
      <c r="DO236" s="620">
        <v>0</v>
      </c>
      <c r="DP236" s="620">
        <v>0</v>
      </c>
      <c r="DQ236" s="620">
        <v>0</v>
      </c>
      <c r="DR236" s="620">
        <v>0</v>
      </c>
      <c r="DS236" s="620">
        <v>0</v>
      </c>
      <c r="DT236" s="620">
        <v>0</v>
      </c>
      <c r="DU236" s="620">
        <v>0</v>
      </c>
      <c r="DV236" s="620">
        <v>0</v>
      </c>
      <c r="DW236" s="621">
        <v>0</v>
      </c>
    </row>
    <row r="237" spans="2:127" x14ac:dyDescent="0.2">
      <c r="B237" s="644"/>
      <c r="C237" s="645"/>
      <c r="D237" s="646"/>
      <c r="E237" s="646"/>
      <c r="F237" s="646"/>
      <c r="G237" s="646"/>
      <c r="H237" s="646"/>
      <c r="I237" s="647"/>
      <c r="J237" s="647"/>
      <c r="K237" s="647"/>
      <c r="L237" s="647"/>
      <c r="M237" s="647"/>
      <c r="N237" s="647"/>
      <c r="O237" s="647"/>
      <c r="P237" s="647"/>
      <c r="Q237" s="647"/>
      <c r="R237" s="648"/>
      <c r="S237" s="647"/>
      <c r="T237" s="647"/>
      <c r="U237" s="636" t="s">
        <v>500</v>
      </c>
      <c r="V237" s="637" t="s">
        <v>124</v>
      </c>
      <c r="W237" s="643" t="s">
        <v>495</v>
      </c>
      <c r="X237" s="615">
        <v>3.9032000000000004</v>
      </c>
      <c r="Y237" s="615">
        <v>4.4607999999999999</v>
      </c>
      <c r="Z237" s="615">
        <v>5.5759999999999996</v>
      </c>
      <c r="AA237" s="615">
        <v>22.303999999999998</v>
      </c>
      <c r="AB237" s="615">
        <v>19.515999999999998</v>
      </c>
      <c r="AC237" s="615">
        <v>0</v>
      </c>
      <c r="AD237" s="615">
        <v>0</v>
      </c>
      <c r="AE237" s="615">
        <v>0</v>
      </c>
      <c r="AF237" s="615">
        <v>0</v>
      </c>
      <c r="AG237" s="615">
        <v>0</v>
      </c>
      <c r="AH237" s="615">
        <v>0</v>
      </c>
      <c r="AI237" s="615">
        <v>0</v>
      </c>
      <c r="AJ237" s="615">
        <v>0</v>
      </c>
      <c r="AK237" s="615">
        <v>0</v>
      </c>
      <c r="AL237" s="615">
        <v>0</v>
      </c>
      <c r="AM237" s="615">
        <v>0</v>
      </c>
      <c r="AN237" s="615">
        <v>0</v>
      </c>
      <c r="AO237" s="615">
        <v>0</v>
      </c>
      <c r="AP237" s="615">
        <v>0</v>
      </c>
      <c r="AQ237" s="615">
        <v>0</v>
      </c>
      <c r="AR237" s="615">
        <v>0.1195809635650807</v>
      </c>
      <c r="AS237" s="615">
        <v>0.13666395836009224</v>
      </c>
      <c r="AT237" s="615">
        <v>0.1708299479501153</v>
      </c>
      <c r="AU237" s="615">
        <v>0.68331979180046121</v>
      </c>
      <c r="AV237" s="615">
        <v>0.59790481782540361</v>
      </c>
      <c r="AW237" s="615">
        <v>0</v>
      </c>
      <c r="AX237" s="615">
        <v>0</v>
      </c>
      <c r="AY237" s="615">
        <v>0</v>
      </c>
      <c r="AZ237" s="615">
        <v>0</v>
      </c>
      <c r="BA237" s="615">
        <v>0</v>
      </c>
      <c r="BB237" s="615">
        <v>0</v>
      </c>
      <c r="BC237" s="615">
        <v>0</v>
      </c>
      <c r="BD237" s="615">
        <v>0</v>
      </c>
      <c r="BE237" s="615">
        <v>0</v>
      </c>
      <c r="BF237" s="615">
        <v>0</v>
      </c>
      <c r="BG237" s="615">
        <v>0</v>
      </c>
      <c r="BH237" s="615">
        <v>0</v>
      </c>
      <c r="BI237" s="615">
        <v>0</v>
      </c>
      <c r="BJ237" s="615">
        <v>0</v>
      </c>
      <c r="BK237" s="615">
        <v>0</v>
      </c>
      <c r="BL237" s="615">
        <v>0.1195809635650807</v>
      </c>
      <c r="BM237" s="615">
        <v>0.13666395836009224</v>
      </c>
      <c r="BN237" s="615">
        <v>0.1708299479501153</v>
      </c>
      <c r="BO237" s="615">
        <v>0.68331979180046121</v>
      </c>
      <c r="BP237" s="615">
        <v>0.59790481782540361</v>
      </c>
      <c r="BQ237" s="615">
        <v>0</v>
      </c>
      <c r="BR237" s="615">
        <v>0</v>
      </c>
      <c r="BS237" s="615">
        <v>0</v>
      </c>
      <c r="BT237" s="615">
        <v>0</v>
      </c>
      <c r="BU237" s="615">
        <v>0</v>
      </c>
      <c r="BV237" s="615">
        <v>0</v>
      </c>
      <c r="BW237" s="615">
        <v>0</v>
      </c>
      <c r="BX237" s="615">
        <v>0</v>
      </c>
      <c r="BY237" s="615">
        <v>0</v>
      </c>
      <c r="BZ237" s="615">
        <v>0</v>
      </c>
      <c r="CA237" s="615">
        <v>0</v>
      </c>
      <c r="CB237" s="615">
        <v>0</v>
      </c>
      <c r="CC237" s="615">
        <v>0</v>
      </c>
      <c r="CD237" s="615">
        <v>0</v>
      </c>
      <c r="CE237" s="629">
        <v>0</v>
      </c>
      <c r="CF237" s="629">
        <v>0.26652063829917372</v>
      </c>
      <c r="CG237" s="629">
        <v>0.30459501519905563</v>
      </c>
      <c r="CH237" s="629">
        <v>0.38074376899881951</v>
      </c>
      <c r="CI237" s="629">
        <v>1.522975075995278</v>
      </c>
      <c r="CJ237" s="629">
        <v>1.3326031914958683</v>
      </c>
      <c r="CK237" s="629">
        <v>0</v>
      </c>
      <c r="CL237" s="629">
        <v>0</v>
      </c>
      <c r="CM237" s="629">
        <v>0</v>
      </c>
      <c r="CN237" s="629">
        <v>0</v>
      </c>
      <c r="CO237" s="629">
        <v>0</v>
      </c>
      <c r="CP237" s="629">
        <v>0</v>
      </c>
      <c r="CQ237" s="629">
        <v>0</v>
      </c>
      <c r="CR237" s="629">
        <v>0</v>
      </c>
      <c r="CS237" s="629">
        <v>0</v>
      </c>
      <c r="CT237" s="629">
        <v>0</v>
      </c>
      <c r="CU237" s="629">
        <v>0</v>
      </c>
      <c r="CV237" s="629">
        <v>0</v>
      </c>
      <c r="CW237" s="629">
        <v>0</v>
      </c>
      <c r="CX237" s="629">
        <v>0</v>
      </c>
      <c r="CY237" s="630">
        <v>0</v>
      </c>
      <c r="CZ237" s="619">
        <v>0</v>
      </c>
      <c r="DA237" s="620">
        <v>0</v>
      </c>
      <c r="DB237" s="620">
        <v>0</v>
      </c>
      <c r="DC237" s="620">
        <v>0</v>
      </c>
      <c r="DD237" s="620">
        <v>0</v>
      </c>
      <c r="DE237" s="620">
        <v>0</v>
      </c>
      <c r="DF237" s="620">
        <v>0</v>
      </c>
      <c r="DG237" s="620">
        <v>0</v>
      </c>
      <c r="DH237" s="620">
        <v>0</v>
      </c>
      <c r="DI237" s="620">
        <v>0</v>
      </c>
      <c r="DJ237" s="620">
        <v>0</v>
      </c>
      <c r="DK237" s="620">
        <v>0</v>
      </c>
      <c r="DL237" s="620">
        <v>0</v>
      </c>
      <c r="DM237" s="620">
        <v>0</v>
      </c>
      <c r="DN237" s="620">
        <v>0</v>
      </c>
      <c r="DO237" s="620">
        <v>0</v>
      </c>
      <c r="DP237" s="620">
        <v>0</v>
      </c>
      <c r="DQ237" s="620">
        <v>0</v>
      </c>
      <c r="DR237" s="620">
        <v>0</v>
      </c>
      <c r="DS237" s="620">
        <v>0</v>
      </c>
      <c r="DT237" s="620">
        <v>0</v>
      </c>
      <c r="DU237" s="620">
        <v>0</v>
      </c>
      <c r="DV237" s="620">
        <v>0</v>
      </c>
      <c r="DW237" s="621">
        <v>0</v>
      </c>
    </row>
    <row r="238" spans="2:127" x14ac:dyDescent="0.2">
      <c r="B238" s="651"/>
      <c r="C238" s="645"/>
      <c r="D238" s="646"/>
      <c r="E238" s="646"/>
      <c r="F238" s="646"/>
      <c r="G238" s="646"/>
      <c r="H238" s="646"/>
      <c r="I238" s="647"/>
      <c r="J238" s="647"/>
      <c r="K238" s="647"/>
      <c r="L238" s="647"/>
      <c r="M238" s="647"/>
      <c r="N238" s="647"/>
      <c r="O238" s="647"/>
      <c r="P238" s="647"/>
      <c r="Q238" s="647"/>
      <c r="R238" s="648"/>
      <c r="S238" s="647"/>
      <c r="T238" s="647"/>
      <c r="U238" s="636" t="s">
        <v>501</v>
      </c>
      <c r="V238" s="637" t="s">
        <v>124</v>
      </c>
      <c r="W238" s="643" t="s">
        <v>495</v>
      </c>
      <c r="X238" s="615">
        <v>0</v>
      </c>
      <c r="Y238" s="615">
        <v>0</v>
      </c>
      <c r="Z238" s="615">
        <v>0</v>
      </c>
      <c r="AA238" s="615">
        <v>0</v>
      </c>
      <c r="AB238" s="615">
        <v>0</v>
      </c>
      <c r="AC238" s="615">
        <v>3.52</v>
      </c>
      <c r="AD238" s="615">
        <v>3.52</v>
      </c>
      <c r="AE238" s="615">
        <v>3.52</v>
      </c>
      <c r="AF238" s="615">
        <v>3.52</v>
      </c>
      <c r="AG238" s="615">
        <v>3.52</v>
      </c>
      <c r="AH238" s="615">
        <v>3.52</v>
      </c>
      <c r="AI238" s="615">
        <v>3.52</v>
      </c>
      <c r="AJ238" s="615">
        <v>3.52</v>
      </c>
      <c r="AK238" s="615">
        <v>3.52</v>
      </c>
      <c r="AL238" s="615">
        <v>3.52</v>
      </c>
      <c r="AM238" s="615">
        <v>3.52</v>
      </c>
      <c r="AN238" s="615">
        <v>3.52</v>
      </c>
      <c r="AO238" s="615">
        <v>3.52</v>
      </c>
      <c r="AP238" s="615">
        <v>3.52</v>
      </c>
      <c r="AQ238" s="615">
        <v>3.52</v>
      </c>
      <c r="AR238" s="615">
        <v>3.52</v>
      </c>
      <c r="AS238" s="615">
        <v>3.52</v>
      </c>
      <c r="AT238" s="615">
        <v>3.52</v>
      </c>
      <c r="AU238" s="615">
        <v>3.52</v>
      </c>
      <c r="AV238" s="615">
        <v>3.52</v>
      </c>
      <c r="AW238" s="615">
        <v>3.52</v>
      </c>
      <c r="AX238" s="615">
        <v>3.52</v>
      </c>
      <c r="AY238" s="615">
        <v>3.52</v>
      </c>
      <c r="AZ238" s="615">
        <v>3.52</v>
      </c>
      <c r="BA238" s="615">
        <v>3.52</v>
      </c>
      <c r="BB238" s="615">
        <v>3.52</v>
      </c>
      <c r="BC238" s="615">
        <v>3.52</v>
      </c>
      <c r="BD238" s="615">
        <v>3.52</v>
      </c>
      <c r="BE238" s="615">
        <v>3.52</v>
      </c>
      <c r="BF238" s="615">
        <v>3.52</v>
      </c>
      <c r="BG238" s="615">
        <v>3.52</v>
      </c>
      <c r="BH238" s="615">
        <v>3.52</v>
      </c>
      <c r="BI238" s="615">
        <v>3.52</v>
      </c>
      <c r="BJ238" s="615">
        <v>3.52</v>
      </c>
      <c r="BK238" s="615">
        <v>3.52</v>
      </c>
      <c r="BL238" s="615">
        <v>3.52</v>
      </c>
      <c r="BM238" s="615">
        <v>3.52</v>
      </c>
      <c r="BN238" s="615">
        <v>3.52</v>
      </c>
      <c r="BO238" s="615">
        <v>3.52</v>
      </c>
      <c r="BP238" s="615">
        <v>3.52</v>
      </c>
      <c r="BQ238" s="615">
        <v>3.52</v>
      </c>
      <c r="BR238" s="615">
        <v>3.52</v>
      </c>
      <c r="BS238" s="615">
        <v>3.52</v>
      </c>
      <c r="BT238" s="615">
        <v>3.52</v>
      </c>
      <c r="BU238" s="615">
        <v>3.52</v>
      </c>
      <c r="BV238" s="615">
        <v>3.52</v>
      </c>
      <c r="BW238" s="615">
        <v>3.52</v>
      </c>
      <c r="BX238" s="615">
        <v>3.52</v>
      </c>
      <c r="BY238" s="615">
        <v>3.52</v>
      </c>
      <c r="BZ238" s="615">
        <v>3.52</v>
      </c>
      <c r="CA238" s="615">
        <v>3.52</v>
      </c>
      <c r="CB238" s="615">
        <v>3.52</v>
      </c>
      <c r="CC238" s="615">
        <v>3.52</v>
      </c>
      <c r="CD238" s="615">
        <v>3.52</v>
      </c>
      <c r="CE238" s="629">
        <v>3.52</v>
      </c>
      <c r="CF238" s="629">
        <v>3.52</v>
      </c>
      <c r="CG238" s="629">
        <v>3.52</v>
      </c>
      <c r="CH238" s="629">
        <v>3.52</v>
      </c>
      <c r="CI238" s="629">
        <v>3.52</v>
      </c>
      <c r="CJ238" s="629">
        <v>3.52</v>
      </c>
      <c r="CK238" s="629">
        <v>3.52</v>
      </c>
      <c r="CL238" s="629">
        <v>3.52</v>
      </c>
      <c r="CM238" s="629">
        <v>3.52</v>
      </c>
      <c r="CN238" s="629">
        <v>3.52</v>
      </c>
      <c r="CO238" s="629">
        <v>3.52</v>
      </c>
      <c r="CP238" s="629">
        <v>3.52</v>
      </c>
      <c r="CQ238" s="629">
        <v>3.52</v>
      </c>
      <c r="CR238" s="629">
        <v>3.52</v>
      </c>
      <c r="CS238" s="629">
        <v>3.52</v>
      </c>
      <c r="CT238" s="629">
        <v>3.52</v>
      </c>
      <c r="CU238" s="629">
        <v>3.52</v>
      </c>
      <c r="CV238" s="629">
        <v>3.52</v>
      </c>
      <c r="CW238" s="629">
        <v>3.52</v>
      </c>
      <c r="CX238" s="629">
        <v>3.52</v>
      </c>
      <c r="CY238" s="630">
        <v>3.52</v>
      </c>
      <c r="CZ238" s="619">
        <v>0</v>
      </c>
      <c r="DA238" s="620">
        <v>0</v>
      </c>
      <c r="DB238" s="620">
        <v>0</v>
      </c>
      <c r="DC238" s="620">
        <v>0</v>
      </c>
      <c r="DD238" s="620">
        <v>0</v>
      </c>
      <c r="DE238" s="620">
        <v>0</v>
      </c>
      <c r="DF238" s="620">
        <v>0</v>
      </c>
      <c r="DG238" s="620">
        <v>0</v>
      </c>
      <c r="DH238" s="620">
        <v>0</v>
      </c>
      <c r="DI238" s="620">
        <v>0</v>
      </c>
      <c r="DJ238" s="620">
        <v>0</v>
      </c>
      <c r="DK238" s="620">
        <v>0</v>
      </c>
      <c r="DL238" s="620">
        <v>0</v>
      </c>
      <c r="DM238" s="620">
        <v>0</v>
      </c>
      <c r="DN238" s="620">
        <v>0</v>
      </c>
      <c r="DO238" s="620">
        <v>0</v>
      </c>
      <c r="DP238" s="620">
        <v>0</v>
      </c>
      <c r="DQ238" s="620">
        <v>0</v>
      </c>
      <c r="DR238" s="620">
        <v>0</v>
      </c>
      <c r="DS238" s="620">
        <v>0</v>
      </c>
      <c r="DT238" s="620">
        <v>0</v>
      </c>
      <c r="DU238" s="620">
        <v>0</v>
      </c>
      <c r="DV238" s="620">
        <v>0</v>
      </c>
      <c r="DW238" s="621">
        <v>0</v>
      </c>
    </row>
    <row r="239" spans="2:127" x14ac:dyDescent="0.2">
      <c r="B239" s="651"/>
      <c r="C239" s="645"/>
      <c r="D239" s="646"/>
      <c r="E239" s="646"/>
      <c r="F239" s="646"/>
      <c r="G239" s="646"/>
      <c r="H239" s="646"/>
      <c r="I239" s="647"/>
      <c r="J239" s="647"/>
      <c r="K239" s="647"/>
      <c r="L239" s="647"/>
      <c r="M239" s="647"/>
      <c r="N239" s="647"/>
      <c r="O239" s="647"/>
      <c r="P239" s="647"/>
      <c r="Q239" s="647"/>
      <c r="R239" s="648"/>
      <c r="S239" s="647"/>
      <c r="T239" s="647"/>
      <c r="U239" s="636" t="s">
        <v>502</v>
      </c>
      <c r="V239" s="637" t="s">
        <v>124</v>
      </c>
      <c r="W239" s="643" t="s">
        <v>495</v>
      </c>
      <c r="X239" s="615">
        <v>30.991856000000002</v>
      </c>
      <c r="Y239" s="615">
        <v>35.419264000000005</v>
      </c>
      <c r="Z239" s="615">
        <v>44.274080000000005</v>
      </c>
      <c r="AA239" s="615">
        <v>177.09632000000002</v>
      </c>
      <c r="AB239" s="615">
        <v>154.95928000000001</v>
      </c>
      <c r="AC239" s="615">
        <v>0</v>
      </c>
      <c r="AD239" s="615">
        <v>0</v>
      </c>
      <c r="AE239" s="615">
        <v>0</v>
      </c>
      <c r="AF239" s="615">
        <v>0</v>
      </c>
      <c r="AG239" s="615">
        <v>0</v>
      </c>
      <c r="AH239" s="615">
        <v>0</v>
      </c>
      <c r="AI239" s="615">
        <v>0</v>
      </c>
      <c r="AJ239" s="615">
        <v>0</v>
      </c>
      <c r="AK239" s="615">
        <v>0</v>
      </c>
      <c r="AL239" s="615">
        <v>0</v>
      </c>
      <c r="AM239" s="615">
        <v>0</v>
      </c>
      <c r="AN239" s="615">
        <v>0</v>
      </c>
      <c r="AO239" s="615">
        <v>0</v>
      </c>
      <c r="AP239" s="615">
        <v>0</v>
      </c>
      <c r="AQ239" s="615">
        <v>0</v>
      </c>
      <c r="AR239" s="615">
        <v>0.94948657592494057</v>
      </c>
      <c r="AS239" s="615">
        <v>1.0851275153427891</v>
      </c>
      <c r="AT239" s="615">
        <v>1.3564093941784865</v>
      </c>
      <c r="AU239" s="615">
        <v>5.425637576713946</v>
      </c>
      <c r="AV239" s="615">
        <v>4.7474328796247027</v>
      </c>
      <c r="AW239" s="615">
        <v>0</v>
      </c>
      <c r="AX239" s="615">
        <v>0</v>
      </c>
      <c r="AY239" s="615">
        <v>0</v>
      </c>
      <c r="AZ239" s="615">
        <v>0</v>
      </c>
      <c r="BA239" s="615">
        <v>0</v>
      </c>
      <c r="BB239" s="615">
        <v>0</v>
      </c>
      <c r="BC239" s="615">
        <v>0</v>
      </c>
      <c r="BD239" s="615">
        <v>0</v>
      </c>
      <c r="BE239" s="615">
        <v>0</v>
      </c>
      <c r="BF239" s="615">
        <v>0</v>
      </c>
      <c r="BG239" s="615">
        <v>0</v>
      </c>
      <c r="BH239" s="615">
        <v>0</v>
      </c>
      <c r="BI239" s="615">
        <v>0</v>
      </c>
      <c r="BJ239" s="615">
        <v>0</v>
      </c>
      <c r="BK239" s="615">
        <v>0</v>
      </c>
      <c r="BL239" s="615">
        <v>0.94948657592494057</v>
      </c>
      <c r="BM239" s="615">
        <v>1.0851275153427891</v>
      </c>
      <c r="BN239" s="615">
        <v>1.3564093941784865</v>
      </c>
      <c r="BO239" s="615">
        <v>5.425637576713946</v>
      </c>
      <c r="BP239" s="615">
        <v>4.7474328796247027</v>
      </c>
      <c r="BQ239" s="615">
        <v>0</v>
      </c>
      <c r="BR239" s="615">
        <v>0</v>
      </c>
      <c r="BS239" s="615">
        <v>0</v>
      </c>
      <c r="BT239" s="615">
        <v>0</v>
      </c>
      <c r="BU239" s="615">
        <v>0</v>
      </c>
      <c r="BV239" s="615">
        <v>0</v>
      </c>
      <c r="BW239" s="615">
        <v>0</v>
      </c>
      <c r="BX239" s="615">
        <v>0</v>
      </c>
      <c r="BY239" s="615">
        <v>0</v>
      </c>
      <c r="BZ239" s="615">
        <v>0</v>
      </c>
      <c r="CA239" s="615">
        <v>0</v>
      </c>
      <c r="CB239" s="615">
        <v>0</v>
      </c>
      <c r="CC239" s="615">
        <v>0</v>
      </c>
      <c r="CD239" s="615">
        <v>0</v>
      </c>
      <c r="CE239" s="629">
        <v>0</v>
      </c>
      <c r="CF239" s="629">
        <v>2.1162044586995479</v>
      </c>
      <c r="CG239" s="629">
        <v>2.418519381370912</v>
      </c>
      <c r="CH239" s="629">
        <v>3.0231492267136399</v>
      </c>
      <c r="CI239" s="629">
        <v>12.09259690685456</v>
      </c>
      <c r="CJ239" s="629">
        <v>10.581022293497739</v>
      </c>
      <c r="CK239" s="629">
        <v>0</v>
      </c>
      <c r="CL239" s="629">
        <v>0</v>
      </c>
      <c r="CM239" s="629">
        <v>0</v>
      </c>
      <c r="CN239" s="629">
        <v>0</v>
      </c>
      <c r="CO239" s="629">
        <v>0</v>
      </c>
      <c r="CP239" s="629">
        <v>0</v>
      </c>
      <c r="CQ239" s="629">
        <v>0</v>
      </c>
      <c r="CR239" s="629">
        <v>0</v>
      </c>
      <c r="CS239" s="629">
        <v>0</v>
      </c>
      <c r="CT239" s="629">
        <v>0</v>
      </c>
      <c r="CU239" s="629">
        <v>0</v>
      </c>
      <c r="CV239" s="629">
        <v>0</v>
      </c>
      <c r="CW239" s="629">
        <v>0</v>
      </c>
      <c r="CX239" s="629">
        <v>0</v>
      </c>
      <c r="CY239" s="630">
        <v>0</v>
      </c>
      <c r="CZ239" s="619">
        <v>0</v>
      </c>
      <c r="DA239" s="620">
        <v>0</v>
      </c>
      <c r="DB239" s="620">
        <v>0</v>
      </c>
      <c r="DC239" s="620">
        <v>0</v>
      </c>
      <c r="DD239" s="620">
        <v>0</v>
      </c>
      <c r="DE239" s="620">
        <v>0</v>
      </c>
      <c r="DF239" s="620">
        <v>0</v>
      </c>
      <c r="DG239" s="620">
        <v>0</v>
      </c>
      <c r="DH239" s="620">
        <v>0</v>
      </c>
      <c r="DI239" s="620">
        <v>0</v>
      </c>
      <c r="DJ239" s="620">
        <v>0</v>
      </c>
      <c r="DK239" s="620">
        <v>0</v>
      </c>
      <c r="DL239" s="620">
        <v>0</v>
      </c>
      <c r="DM239" s="620">
        <v>0</v>
      </c>
      <c r="DN239" s="620">
        <v>0</v>
      </c>
      <c r="DO239" s="620">
        <v>0</v>
      </c>
      <c r="DP239" s="620">
        <v>0</v>
      </c>
      <c r="DQ239" s="620">
        <v>0</v>
      </c>
      <c r="DR239" s="620">
        <v>0</v>
      </c>
      <c r="DS239" s="620">
        <v>0</v>
      </c>
      <c r="DT239" s="620">
        <v>0</v>
      </c>
      <c r="DU239" s="620">
        <v>0</v>
      </c>
      <c r="DV239" s="620">
        <v>0</v>
      </c>
      <c r="DW239" s="621">
        <v>0</v>
      </c>
    </row>
    <row r="240" spans="2:127" x14ac:dyDescent="0.2">
      <c r="B240" s="651"/>
      <c r="C240" s="645"/>
      <c r="D240" s="646"/>
      <c r="E240" s="646"/>
      <c r="F240" s="646"/>
      <c r="G240" s="646"/>
      <c r="H240" s="646"/>
      <c r="I240" s="647"/>
      <c r="J240" s="647"/>
      <c r="K240" s="647"/>
      <c r="L240" s="647"/>
      <c r="M240" s="647"/>
      <c r="N240" s="647"/>
      <c r="O240" s="647"/>
      <c r="P240" s="647"/>
      <c r="Q240" s="647"/>
      <c r="R240" s="648"/>
      <c r="S240" s="647"/>
      <c r="T240" s="647"/>
      <c r="U240" s="636" t="s">
        <v>503</v>
      </c>
      <c r="V240" s="637" t="s">
        <v>124</v>
      </c>
      <c r="W240" s="643" t="s">
        <v>495</v>
      </c>
      <c r="X240" s="615">
        <v>0</v>
      </c>
      <c r="Y240" s="615">
        <v>0</v>
      </c>
      <c r="Z240" s="615">
        <v>0</v>
      </c>
      <c r="AA240" s="615">
        <v>0</v>
      </c>
      <c r="AB240" s="615">
        <v>0</v>
      </c>
      <c r="AC240" s="615">
        <v>63.828166670207082</v>
      </c>
      <c r="AD240" s="615">
        <v>59.128345076826164</v>
      </c>
      <c r="AE240" s="615">
        <v>56.199104857026121</v>
      </c>
      <c r="AF240" s="615">
        <v>55.201017843986953</v>
      </c>
      <c r="AG240" s="615">
        <v>51.439149450879697</v>
      </c>
      <c r="AH240" s="615">
        <v>48.558182126152943</v>
      </c>
      <c r="AI240" s="615">
        <v>45.677214801426175</v>
      </c>
      <c r="AJ240" s="615">
        <v>42.796247476699428</v>
      </c>
      <c r="AK240" s="615">
        <v>39.915280151972674</v>
      </c>
      <c r="AL240" s="615">
        <v>37.034312827245905</v>
      </c>
      <c r="AM240" s="615">
        <v>34.153345502519159</v>
      </c>
      <c r="AN240" s="615">
        <v>31.27237817779239</v>
      </c>
      <c r="AO240" s="615">
        <v>28.391410853065629</v>
      </c>
      <c r="AP240" s="615">
        <v>25.510443528338882</v>
      </c>
      <c r="AQ240" s="615">
        <v>22.629476203612125</v>
      </c>
      <c r="AR240" s="615">
        <v>19.748508878885371</v>
      </c>
      <c r="AS240" s="615">
        <v>16.867541554158617</v>
      </c>
      <c r="AT240" s="615">
        <v>13.986574229431859</v>
      </c>
      <c r="AU240" s="615">
        <v>11.105606904705104</v>
      </c>
      <c r="AV240" s="615">
        <v>8.2246395799783478</v>
      </c>
      <c r="AW240" s="615">
        <v>8.2246395799783478</v>
      </c>
      <c r="AX240" s="615">
        <v>8.2246395799783478</v>
      </c>
      <c r="AY240" s="615">
        <v>8.2246395799783478</v>
      </c>
      <c r="AZ240" s="615">
        <v>8.2246395799783478</v>
      </c>
      <c r="BA240" s="615">
        <v>8.2246395799783478</v>
      </c>
      <c r="BB240" s="615">
        <v>8.2246395799783478</v>
      </c>
      <c r="BC240" s="615">
        <v>8.2246395799783478</v>
      </c>
      <c r="BD240" s="615">
        <v>8.2246395799783478</v>
      </c>
      <c r="BE240" s="615">
        <v>8.2246395799783478</v>
      </c>
      <c r="BF240" s="615">
        <v>8.2246395799783478</v>
      </c>
      <c r="BG240" s="615">
        <v>8.2246395799783478</v>
      </c>
      <c r="BH240" s="615">
        <v>8.2246395799783478</v>
      </c>
      <c r="BI240" s="615">
        <v>8.2246395799783478</v>
      </c>
      <c r="BJ240" s="615">
        <v>8.2246395799783478</v>
      </c>
      <c r="BK240" s="615">
        <v>8.2246395799783478</v>
      </c>
      <c r="BL240" s="615">
        <v>8.2246395799783478</v>
      </c>
      <c r="BM240" s="615">
        <v>8.2246395799783478</v>
      </c>
      <c r="BN240" s="615">
        <v>8.2246395799783478</v>
      </c>
      <c r="BO240" s="615">
        <v>8.2246395799783478</v>
      </c>
      <c r="BP240" s="615">
        <v>8.2246395799783478</v>
      </c>
      <c r="BQ240" s="615">
        <v>8.2246395799783478</v>
      </c>
      <c r="BR240" s="615">
        <v>8.2246395799783478</v>
      </c>
      <c r="BS240" s="615">
        <v>8.2246395799783478</v>
      </c>
      <c r="BT240" s="615">
        <v>8.2246395799783478</v>
      </c>
      <c r="BU240" s="615">
        <v>8.2246395799783478</v>
      </c>
      <c r="BV240" s="615">
        <v>8.2246395799783478</v>
      </c>
      <c r="BW240" s="615">
        <v>8.2246395799783478</v>
      </c>
      <c r="BX240" s="615">
        <v>8.2246395799783478</v>
      </c>
      <c r="BY240" s="615">
        <v>8.2246395799783478</v>
      </c>
      <c r="BZ240" s="615">
        <v>8.2246395799783478</v>
      </c>
      <c r="CA240" s="615">
        <v>8.2246395799783478</v>
      </c>
      <c r="CB240" s="615">
        <v>8.2246395799783478</v>
      </c>
      <c r="CC240" s="615">
        <v>8.2246395799783478</v>
      </c>
      <c r="CD240" s="615">
        <v>8.2246395799783478</v>
      </c>
      <c r="CE240" s="629">
        <v>8.2246395799783478</v>
      </c>
      <c r="CF240" s="629">
        <v>8.2246395799783478</v>
      </c>
      <c r="CG240" s="629">
        <v>8.2246395799783478</v>
      </c>
      <c r="CH240" s="629">
        <v>8.2246395799783478</v>
      </c>
      <c r="CI240" s="629">
        <v>8.2246395799783478</v>
      </c>
      <c r="CJ240" s="629">
        <v>8.2246395799783478</v>
      </c>
      <c r="CK240" s="629">
        <v>8.2246395799783478</v>
      </c>
      <c r="CL240" s="629">
        <v>8.2246395799783478</v>
      </c>
      <c r="CM240" s="629">
        <v>8.2246395799783478</v>
      </c>
      <c r="CN240" s="629">
        <v>8.2246395799783478</v>
      </c>
      <c r="CO240" s="629">
        <v>8.2246395799783478</v>
      </c>
      <c r="CP240" s="629">
        <v>8.2246395799783478</v>
      </c>
      <c r="CQ240" s="629">
        <v>8.2246395799783478</v>
      </c>
      <c r="CR240" s="629">
        <v>8.2246395799783478</v>
      </c>
      <c r="CS240" s="629">
        <v>8.2246395799783478</v>
      </c>
      <c r="CT240" s="629">
        <v>8.2246395799783478</v>
      </c>
      <c r="CU240" s="629">
        <v>8.2246395799783478</v>
      </c>
      <c r="CV240" s="629">
        <v>8.2246395799783478</v>
      </c>
      <c r="CW240" s="629">
        <v>8.2246395799783478</v>
      </c>
      <c r="CX240" s="629">
        <v>8.2246395799783478</v>
      </c>
      <c r="CY240" s="630">
        <v>8.2246395799783478</v>
      </c>
      <c r="CZ240" s="619">
        <v>0</v>
      </c>
      <c r="DA240" s="620">
        <v>0</v>
      </c>
      <c r="DB240" s="620">
        <v>0</v>
      </c>
      <c r="DC240" s="620">
        <v>0</v>
      </c>
      <c r="DD240" s="620">
        <v>0</v>
      </c>
      <c r="DE240" s="620">
        <v>0</v>
      </c>
      <c r="DF240" s="620">
        <v>0</v>
      </c>
      <c r="DG240" s="620">
        <v>0</v>
      </c>
      <c r="DH240" s="620">
        <v>0</v>
      </c>
      <c r="DI240" s="620">
        <v>0</v>
      </c>
      <c r="DJ240" s="620">
        <v>0</v>
      </c>
      <c r="DK240" s="620">
        <v>0</v>
      </c>
      <c r="DL240" s="620">
        <v>0</v>
      </c>
      <c r="DM240" s="620">
        <v>0</v>
      </c>
      <c r="DN240" s="620">
        <v>0</v>
      </c>
      <c r="DO240" s="620">
        <v>0</v>
      </c>
      <c r="DP240" s="620">
        <v>0</v>
      </c>
      <c r="DQ240" s="620">
        <v>0</v>
      </c>
      <c r="DR240" s="620">
        <v>0</v>
      </c>
      <c r="DS240" s="620">
        <v>0</v>
      </c>
      <c r="DT240" s="620">
        <v>0</v>
      </c>
      <c r="DU240" s="620">
        <v>0</v>
      </c>
      <c r="DV240" s="620">
        <v>0</v>
      </c>
      <c r="DW240" s="621">
        <v>0</v>
      </c>
    </row>
    <row r="241" spans="2:127" x14ac:dyDescent="0.2">
      <c r="B241" s="651"/>
      <c r="C241" s="645"/>
      <c r="D241" s="646"/>
      <c r="E241" s="646"/>
      <c r="F241" s="646"/>
      <c r="G241" s="646"/>
      <c r="H241" s="646"/>
      <c r="I241" s="647"/>
      <c r="J241" s="647"/>
      <c r="K241" s="647"/>
      <c r="L241" s="647"/>
      <c r="M241" s="647"/>
      <c r="N241" s="647"/>
      <c r="O241" s="647"/>
      <c r="P241" s="647"/>
      <c r="Q241" s="647"/>
      <c r="R241" s="648"/>
      <c r="S241" s="647"/>
      <c r="T241" s="647"/>
      <c r="U241" s="652" t="s">
        <v>504</v>
      </c>
      <c r="V241" s="637" t="s">
        <v>124</v>
      </c>
      <c r="W241" s="643" t="s">
        <v>495</v>
      </c>
      <c r="X241" s="615">
        <v>0</v>
      </c>
      <c r="Y241" s="615">
        <v>0</v>
      </c>
      <c r="Z241" s="615">
        <v>0</v>
      </c>
      <c r="AA241" s="615">
        <v>0</v>
      </c>
      <c r="AB241" s="615">
        <v>0</v>
      </c>
      <c r="AC241" s="615">
        <v>0</v>
      </c>
      <c r="AD241" s="615">
        <v>0</v>
      </c>
      <c r="AE241" s="615">
        <v>0</v>
      </c>
      <c r="AF241" s="615">
        <v>0</v>
      </c>
      <c r="AG241" s="615">
        <v>0</v>
      </c>
      <c r="AH241" s="615">
        <v>0</v>
      </c>
      <c r="AI241" s="615">
        <v>0</v>
      </c>
      <c r="AJ241" s="615">
        <v>0</v>
      </c>
      <c r="AK241" s="615">
        <v>0</v>
      </c>
      <c r="AL241" s="615">
        <v>0</v>
      </c>
      <c r="AM241" s="615">
        <v>0</v>
      </c>
      <c r="AN241" s="615">
        <v>0</v>
      </c>
      <c r="AO241" s="615">
        <v>0</v>
      </c>
      <c r="AP241" s="615">
        <v>0</v>
      </c>
      <c r="AQ241" s="615">
        <v>0</v>
      </c>
      <c r="AR241" s="615">
        <v>0</v>
      </c>
      <c r="AS241" s="615">
        <v>0</v>
      </c>
      <c r="AT241" s="615">
        <v>0</v>
      </c>
      <c r="AU241" s="615">
        <v>0</v>
      </c>
      <c r="AV241" s="615">
        <v>0</v>
      </c>
      <c r="AW241" s="615">
        <v>0</v>
      </c>
      <c r="AX241" s="615">
        <v>0</v>
      </c>
      <c r="AY241" s="615">
        <v>0</v>
      </c>
      <c r="AZ241" s="615">
        <v>0</v>
      </c>
      <c r="BA241" s="615">
        <v>0</v>
      </c>
      <c r="BB241" s="615">
        <v>0</v>
      </c>
      <c r="BC241" s="615">
        <v>0</v>
      </c>
      <c r="BD241" s="615">
        <v>0</v>
      </c>
      <c r="BE241" s="615">
        <v>0</v>
      </c>
      <c r="BF241" s="615">
        <v>0</v>
      </c>
      <c r="BG241" s="615">
        <v>0</v>
      </c>
      <c r="BH241" s="615">
        <v>0</v>
      </c>
      <c r="BI241" s="615">
        <v>0</v>
      </c>
      <c r="BJ241" s="615">
        <v>0</v>
      </c>
      <c r="BK241" s="615">
        <v>0</v>
      </c>
      <c r="BL241" s="615">
        <v>0</v>
      </c>
      <c r="BM241" s="615">
        <v>0</v>
      </c>
      <c r="BN241" s="615">
        <v>0</v>
      </c>
      <c r="BO241" s="615">
        <v>0</v>
      </c>
      <c r="BP241" s="615">
        <v>0</v>
      </c>
      <c r="BQ241" s="615">
        <v>0</v>
      </c>
      <c r="BR241" s="615">
        <v>0</v>
      </c>
      <c r="BS241" s="615">
        <v>0</v>
      </c>
      <c r="BT241" s="615">
        <v>0</v>
      </c>
      <c r="BU241" s="615">
        <v>0</v>
      </c>
      <c r="BV241" s="615">
        <v>0</v>
      </c>
      <c r="BW241" s="615">
        <v>0</v>
      </c>
      <c r="BX241" s="615">
        <v>0</v>
      </c>
      <c r="BY241" s="615">
        <v>0</v>
      </c>
      <c r="BZ241" s="615">
        <v>0</v>
      </c>
      <c r="CA241" s="615">
        <v>0</v>
      </c>
      <c r="CB241" s="615">
        <v>0</v>
      </c>
      <c r="CC241" s="615">
        <v>0</v>
      </c>
      <c r="CD241" s="615">
        <v>0</v>
      </c>
      <c r="CE241" s="615">
        <v>0</v>
      </c>
      <c r="CF241" s="615">
        <v>0</v>
      </c>
      <c r="CG241" s="615">
        <v>0</v>
      </c>
      <c r="CH241" s="615">
        <v>0</v>
      </c>
      <c r="CI241" s="615">
        <v>0</v>
      </c>
      <c r="CJ241" s="615">
        <v>0</v>
      </c>
      <c r="CK241" s="615">
        <v>0</v>
      </c>
      <c r="CL241" s="615">
        <v>0</v>
      </c>
      <c r="CM241" s="615">
        <v>0</v>
      </c>
      <c r="CN241" s="615">
        <v>0</v>
      </c>
      <c r="CO241" s="615">
        <v>0</v>
      </c>
      <c r="CP241" s="615">
        <v>0</v>
      </c>
      <c r="CQ241" s="615">
        <v>0</v>
      </c>
      <c r="CR241" s="615">
        <v>0</v>
      </c>
      <c r="CS241" s="615">
        <v>0</v>
      </c>
      <c r="CT241" s="615">
        <v>0</v>
      </c>
      <c r="CU241" s="615">
        <v>0</v>
      </c>
      <c r="CV241" s="615">
        <v>0</v>
      </c>
      <c r="CW241" s="615">
        <v>0</v>
      </c>
      <c r="CX241" s="615">
        <v>0</v>
      </c>
      <c r="CY241" s="615">
        <v>0</v>
      </c>
      <c r="CZ241" s="619">
        <v>0</v>
      </c>
      <c r="DA241" s="620">
        <v>0</v>
      </c>
      <c r="DB241" s="620">
        <v>0</v>
      </c>
      <c r="DC241" s="620">
        <v>0</v>
      </c>
      <c r="DD241" s="620">
        <v>0</v>
      </c>
      <c r="DE241" s="620">
        <v>0</v>
      </c>
      <c r="DF241" s="620">
        <v>0</v>
      </c>
      <c r="DG241" s="620">
        <v>0</v>
      </c>
      <c r="DH241" s="620">
        <v>0</v>
      </c>
      <c r="DI241" s="620">
        <v>0</v>
      </c>
      <c r="DJ241" s="620">
        <v>0</v>
      </c>
      <c r="DK241" s="620">
        <v>0</v>
      </c>
      <c r="DL241" s="620">
        <v>0</v>
      </c>
      <c r="DM241" s="620">
        <v>0</v>
      </c>
      <c r="DN241" s="620">
        <v>0</v>
      </c>
      <c r="DO241" s="620">
        <v>0</v>
      </c>
      <c r="DP241" s="620">
        <v>0</v>
      </c>
      <c r="DQ241" s="620">
        <v>0</v>
      </c>
      <c r="DR241" s="620">
        <v>0</v>
      </c>
      <c r="DS241" s="620">
        <v>0</v>
      </c>
      <c r="DT241" s="620">
        <v>0</v>
      </c>
      <c r="DU241" s="620">
        <v>0</v>
      </c>
      <c r="DV241" s="620">
        <v>0</v>
      </c>
      <c r="DW241" s="621">
        <v>0</v>
      </c>
    </row>
    <row r="242" spans="2:127" ht="15.75" thickBot="1" x14ac:dyDescent="0.25">
      <c r="B242" s="653"/>
      <c r="C242" s="654"/>
      <c r="D242" s="655"/>
      <c r="E242" s="655"/>
      <c r="F242" s="655"/>
      <c r="G242" s="655"/>
      <c r="H242" s="655"/>
      <c r="I242" s="656"/>
      <c r="J242" s="656"/>
      <c r="K242" s="656"/>
      <c r="L242" s="656"/>
      <c r="M242" s="656"/>
      <c r="N242" s="656"/>
      <c r="O242" s="656"/>
      <c r="P242" s="656"/>
      <c r="Q242" s="656"/>
      <c r="R242" s="657"/>
      <c r="S242" s="656"/>
      <c r="T242" s="656"/>
      <c r="U242" s="658" t="s">
        <v>127</v>
      </c>
      <c r="V242" s="659" t="s">
        <v>505</v>
      </c>
      <c r="W242" s="660" t="s">
        <v>495</v>
      </c>
      <c r="X242" s="661">
        <f>SUM(X231:X241)</f>
        <v>11479.685056000004</v>
      </c>
      <c r="Y242" s="661">
        <f t="shared" ref="Y242:CJ242" si="57">SUM(Y231:Y241)</f>
        <v>13119.640064000001</v>
      </c>
      <c r="Z242" s="661">
        <f t="shared" si="57"/>
        <v>16399.550080000001</v>
      </c>
      <c r="AA242" s="661">
        <f t="shared" si="57"/>
        <v>65598.200320000004</v>
      </c>
      <c r="AB242" s="661">
        <f t="shared" si="57"/>
        <v>57398.425280000003</v>
      </c>
      <c r="AC242" s="661">
        <f t="shared" si="57"/>
        <v>370.54816667020702</v>
      </c>
      <c r="AD242" s="661">
        <f t="shared" si="57"/>
        <v>365.84834507682615</v>
      </c>
      <c r="AE242" s="661">
        <f t="shared" si="57"/>
        <v>362.91910485702607</v>
      </c>
      <c r="AF242" s="661">
        <f t="shared" si="57"/>
        <v>361.92101784398693</v>
      </c>
      <c r="AG242" s="661">
        <f t="shared" si="57"/>
        <v>358.15914945087968</v>
      </c>
      <c r="AH242" s="661">
        <f t="shared" si="57"/>
        <v>355.2781821261529</v>
      </c>
      <c r="AI242" s="661">
        <f t="shared" si="57"/>
        <v>352.39721480142612</v>
      </c>
      <c r="AJ242" s="661">
        <f t="shared" si="57"/>
        <v>349.51624747669939</v>
      </c>
      <c r="AK242" s="661">
        <f t="shared" si="57"/>
        <v>346.63528015197267</v>
      </c>
      <c r="AL242" s="661">
        <f t="shared" si="57"/>
        <v>343.75431282724588</v>
      </c>
      <c r="AM242" s="661">
        <f t="shared" si="57"/>
        <v>340.8733455025191</v>
      </c>
      <c r="AN242" s="661">
        <f t="shared" si="57"/>
        <v>337.99237817779238</v>
      </c>
      <c r="AO242" s="661">
        <f t="shared" si="57"/>
        <v>335.11141085306559</v>
      </c>
      <c r="AP242" s="661">
        <f t="shared" si="57"/>
        <v>332.23044352833887</v>
      </c>
      <c r="AQ242" s="661">
        <f t="shared" si="57"/>
        <v>329.34947620361208</v>
      </c>
      <c r="AR242" s="661">
        <f t="shared" si="57"/>
        <v>678.16757641837535</v>
      </c>
      <c r="AS242" s="661">
        <f t="shared" si="57"/>
        <v>725.52933302786164</v>
      </c>
      <c r="AT242" s="661">
        <f t="shared" si="57"/>
        <v>823.13381357156038</v>
      </c>
      <c r="AU242" s="661">
        <f t="shared" si="57"/>
        <v>2327.5345642732195</v>
      </c>
      <c r="AV242" s="661">
        <f t="shared" si="57"/>
        <v>2073.4399772774291</v>
      </c>
      <c r="AW242" s="661">
        <f t="shared" si="57"/>
        <v>314.94463957997834</v>
      </c>
      <c r="AX242" s="661">
        <f t="shared" si="57"/>
        <v>314.94463957997834</v>
      </c>
      <c r="AY242" s="661">
        <f t="shared" si="57"/>
        <v>314.94463957997834</v>
      </c>
      <c r="AZ242" s="661">
        <f t="shared" si="57"/>
        <v>314.94463957997834</v>
      </c>
      <c r="BA242" s="661">
        <f t="shared" si="57"/>
        <v>314.94463957997834</v>
      </c>
      <c r="BB242" s="661">
        <f t="shared" si="57"/>
        <v>314.94463957997834</v>
      </c>
      <c r="BC242" s="661">
        <f t="shared" si="57"/>
        <v>314.94463957997834</v>
      </c>
      <c r="BD242" s="661">
        <f t="shared" si="57"/>
        <v>314.94463957997834</v>
      </c>
      <c r="BE242" s="661">
        <f t="shared" si="57"/>
        <v>314.94463957997834</v>
      </c>
      <c r="BF242" s="661">
        <f t="shared" si="57"/>
        <v>314.94463957997834</v>
      </c>
      <c r="BG242" s="661">
        <f t="shared" si="57"/>
        <v>314.94463957997834</v>
      </c>
      <c r="BH242" s="661">
        <f t="shared" si="57"/>
        <v>314.94463957997834</v>
      </c>
      <c r="BI242" s="661">
        <f t="shared" si="57"/>
        <v>314.94463957997834</v>
      </c>
      <c r="BJ242" s="661">
        <f t="shared" si="57"/>
        <v>314.94463957997834</v>
      </c>
      <c r="BK242" s="661">
        <f t="shared" si="57"/>
        <v>314.94463957997834</v>
      </c>
      <c r="BL242" s="661">
        <f t="shared" si="57"/>
        <v>666.64370711946833</v>
      </c>
      <c r="BM242" s="661">
        <f t="shared" si="57"/>
        <v>716.88643105368135</v>
      </c>
      <c r="BN242" s="661">
        <f t="shared" si="57"/>
        <v>817.37187892210682</v>
      </c>
      <c r="BO242" s="661">
        <f t="shared" si="57"/>
        <v>2324.653596948493</v>
      </c>
      <c r="BP242" s="661">
        <f t="shared" si="57"/>
        <v>2073.4399772774291</v>
      </c>
      <c r="BQ242" s="661">
        <f t="shared" si="57"/>
        <v>314.94463957997834</v>
      </c>
      <c r="BR242" s="661">
        <f t="shared" si="57"/>
        <v>314.94463957997834</v>
      </c>
      <c r="BS242" s="661">
        <f t="shared" si="57"/>
        <v>314.94463957997834</v>
      </c>
      <c r="BT242" s="661">
        <f t="shared" si="57"/>
        <v>314.94463957997834</v>
      </c>
      <c r="BU242" s="661">
        <f t="shared" si="57"/>
        <v>314.94463957997834</v>
      </c>
      <c r="BV242" s="661">
        <f t="shared" si="57"/>
        <v>314.94463957997834</v>
      </c>
      <c r="BW242" s="661">
        <f t="shared" si="57"/>
        <v>314.94463957997834</v>
      </c>
      <c r="BX242" s="661">
        <f t="shared" si="57"/>
        <v>314.94463957997834</v>
      </c>
      <c r="BY242" s="661">
        <f t="shared" si="57"/>
        <v>314.94463957997834</v>
      </c>
      <c r="BZ242" s="661">
        <f t="shared" si="57"/>
        <v>314.94463957997834</v>
      </c>
      <c r="CA242" s="661">
        <f t="shared" si="57"/>
        <v>314.94463957997834</v>
      </c>
      <c r="CB242" s="661">
        <f t="shared" si="57"/>
        <v>314.94463957997834</v>
      </c>
      <c r="CC242" s="661">
        <f t="shared" si="57"/>
        <v>314.94463957997834</v>
      </c>
      <c r="CD242" s="661">
        <f t="shared" si="57"/>
        <v>314.94463957997834</v>
      </c>
      <c r="CE242" s="661">
        <f t="shared" si="57"/>
        <v>314.94463957997834</v>
      </c>
      <c r="CF242" s="661">
        <f t="shared" si="57"/>
        <v>1098.8073646769772</v>
      </c>
      <c r="CG242" s="661">
        <f t="shared" si="57"/>
        <v>1210.7877539765484</v>
      </c>
      <c r="CH242" s="661">
        <f t="shared" si="57"/>
        <v>1434.7485325756911</v>
      </c>
      <c r="CI242" s="661">
        <f t="shared" si="57"/>
        <v>4794.1602115628293</v>
      </c>
      <c r="CJ242" s="661">
        <f t="shared" si="57"/>
        <v>4234.2582650649729</v>
      </c>
      <c r="CK242" s="661">
        <f t="shared" ref="CK242:DW242" si="58">SUM(CK231:CK241)</f>
        <v>314.94463957997834</v>
      </c>
      <c r="CL242" s="661">
        <f t="shared" si="58"/>
        <v>314.94463957997834</v>
      </c>
      <c r="CM242" s="661">
        <f t="shared" si="58"/>
        <v>314.94463957997834</v>
      </c>
      <c r="CN242" s="661">
        <f t="shared" si="58"/>
        <v>314.94463957997834</v>
      </c>
      <c r="CO242" s="661">
        <f t="shared" si="58"/>
        <v>314.94463957997834</v>
      </c>
      <c r="CP242" s="661">
        <f t="shared" si="58"/>
        <v>314.94463957997834</v>
      </c>
      <c r="CQ242" s="661">
        <f t="shared" si="58"/>
        <v>314.94463957997834</v>
      </c>
      <c r="CR242" s="661">
        <f t="shared" si="58"/>
        <v>314.94463957997834</v>
      </c>
      <c r="CS242" s="661">
        <f t="shared" si="58"/>
        <v>314.94463957997834</v>
      </c>
      <c r="CT242" s="661">
        <f t="shared" si="58"/>
        <v>314.94463957997834</v>
      </c>
      <c r="CU242" s="661">
        <f t="shared" si="58"/>
        <v>314.94463957997834</v>
      </c>
      <c r="CV242" s="661">
        <f t="shared" si="58"/>
        <v>314.94463957997834</v>
      </c>
      <c r="CW242" s="661">
        <f t="shared" si="58"/>
        <v>314.94463957997834</v>
      </c>
      <c r="CX242" s="661">
        <f t="shared" si="58"/>
        <v>314.94463957997834</v>
      </c>
      <c r="CY242" s="662">
        <f t="shared" si="58"/>
        <v>314.94463957997834</v>
      </c>
      <c r="CZ242" s="663">
        <f t="shared" si="58"/>
        <v>0</v>
      </c>
      <c r="DA242" s="664">
        <f t="shared" si="58"/>
        <v>0</v>
      </c>
      <c r="DB242" s="664">
        <f t="shared" si="58"/>
        <v>0</v>
      </c>
      <c r="DC242" s="664">
        <f t="shared" si="58"/>
        <v>0</v>
      </c>
      <c r="DD242" s="664">
        <f t="shared" si="58"/>
        <v>0</v>
      </c>
      <c r="DE242" s="664">
        <f t="shared" si="58"/>
        <v>0</v>
      </c>
      <c r="DF242" s="664">
        <f t="shared" si="58"/>
        <v>0</v>
      </c>
      <c r="DG242" s="664">
        <f t="shared" si="58"/>
        <v>0</v>
      </c>
      <c r="DH242" s="664">
        <f t="shared" si="58"/>
        <v>0</v>
      </c>
      <c r="DI242" s="664">
        <f t="shared" si="58"/>
        <v>0</v>
      </c>
      <c r="DJ242" s="664">
        <f t="shared" si="58"/>
        <v>0</v>
      </c>
      <c r="DK242" s="664">
        <f t="shared" si="58"/>
        <v>0</v>
      </c>
      <c r="DL242" s="664">
        <f t="shared" si="58"/>
        <v>0</v>
      </c>
      <c r="DM242" s="664">
        <f t="shared" si="58"/>
        <v>0</v>
      </c>
      <c r="DN242" s="664">
        <f t="shared" si="58"/>
        <v>0</v>
      </c>
      <c r="DO242" s="664">
        <f t="shared" si="58"/>
        <v>0</v>
      </c>
      <c r="DP242" s="664">
        <f t="shared" si="58"/>
        <v>0</v>
      </c>
      <c r="DQ242" s="664">
        <f t="shared" si="58"/>
        <v>0</v>
      </c>
      <c r="DR242" s="664">
        <f t="shared" si="58"/>
        <v>0</v>
      </c>
      <c r="DS242" s="664">
        <f t="shared" si="58"/>
        <v>0</v>
      </c>
      <c r="DT242" s="664">
        <f t="shared" si="58"/>
        <v>0</v>
      </c>
      <c r="DU242" s="664">
        <f t="shared" si="58"/>
        <v>0</v>
      </c>
      <c r="DV242" s="664">
        <f t="shared" si="58"/>
        <v>0</v>
      </c>
      <c r="DW242" s="665">
        <f t="shared" si="58"/>
        <v>0</v>
      </c>
    </row>
    <row r="243" spans="2:127" x14ac:dyDescent="0.2">
      <c r="B243" s="591" t="s">
        <v>510</v>
      </c>
      <c r="C243" s="592" t="s">
        <v>843</v>
      </c>
      <c r="D243" s="584"/>
      <c r="E243" s="585"/>
      <c r="F243" s="585"/>
      <c r="G243" s="585"/>
      <c r="H243" s="585"/>
      <c r="I243" s="585"/>
      <c r="J243" s="585"/>
      <c r="K243" s="585"/>
      <c r="L243" s="585"/>
      <c r="M243" s="585"/>
      <c r="N243" s="585"/>
      <c r="O243" s="585"/>
      <c r="P243" s="585"/>
      <c r="Q243" s="585"/>
      <c r="R243" s="587"/>
      <c r="S243" s="668"/>
      <c r="T243" s="587"/>
      <c r="U243" s="668"/>
      <c r="V243" s="585"/>
      <c r="W243" s="585"/>
      <c r="X243" s="583">
        <f t="shared" ref="X243:BC243" si="59">SUMIF($C:$C,"58.4x",X:X)</f>
        <v>0</v>
      </c>
      <c r="Y243" s="583">
        <f t="shared" si="59"/>
        <v>0</v>
      </c>
      <c r="Z243" s="583">
        <f t="shared" si="59"/>
        <v>0</v>
      </c>
      <c r="AA243" s="583">
        <f t="shared" si="59"/>
        <v>0</v>
      </c>
      <c r="AB243" s="583">
        <f t="shared" si="59"/>
        <v>0</v>
      </c>
      <c r="AC243" s="583">
        <f t="shared" si="59"/>
        <v>0</v>
      </c>
      <c r="AD243" s="583">
        <f t="shared" si="59"/>
        <v>0</v>
      </c>
      <c r="AE243" s="583">
        <f t="shared" si="59"/>
        <v>0</v>
      </c>
      <c r="AF243" s="583">
        <f t="shared" si="59"/>
        <v>0</v>
      </c>
      <c r="AG243" s="583">
        <f t="shared" si="59"/>
        <v>0</v>
      </c>
      <c r="AH243" s="583">
        <f t="shared" si="59"/>
        <v>0</v>
      </c>
      <c r="AI243" s="583">
        <f t="shared" si="59"/>
        <v>0</v>
      </c>
      <c r="AJ243" s="583">
        <f t="shared" si="59"/>
        <v>0</v>
      </c>
      <c r="AK243" s="583">
        <f t="shared" si="59"/>
        <v>0</v>
      </c>
      <c r="AL243" s="583">
        <f t="shared" si="59"/>
        <v>0</v>
      </c>
      <c r="AM243" s="583">
        <f t="shared" si="59"/>
        <v>0</v>
      </c>
      <c r="AN243" s="583">
        <f t="shared" si="59"/>
        <v>0</v>
      </c>
      <c r="AO243" s="583">
        <f t="shared" si="59"/>
        <v>0</v>
      </c>
      <c r="AP243" s="583">
        <f t="shared" si="59"/>
        <v>0</v>
      </c>
      <c r="AQ243" s="583">
        <f t="shared" si="59"/>
        <v>0</v>
      </c>
      <c r="AR243" s="583">
        <f t="shared" si="59"/>
        <v>0</v>
      </c>
      <c r="AS243" s="583">
        <f t="shared" si="59"/>
        <v>0</v>
      </c>
      <c r="AT243" s="583">
        <f t="shared" si="59"/>
        <v>0</v>
      </c>
      <c r="AU243" s="583">
        <f t="shared" si="59"/>
        <v>0</v>
      </c>
      <c r="AV243" s="583">
        <f t="shared" si="59"/>
        <v>0</v>
      </c>
      <c r="AW243" s="583">
        <f t="shared" si="59"/>
        <v>0</v>
      </c>
      <c r="AX243" s="583">
        <f t="shared" si="59"/>
        <v>0</v>
      </c>
      <c r="AY243" s="583">
        <f t="shared" si="59"/>
        <v>0</v>
      </c>
      <c r="AZ243" s="583">
        <f t="shared" si="59"/>
        <v>0</v>
      </c>
      <c r="BA243" s="583">
        <f t="shared" si="59"/>
        <v>0</v>
      </c>
      <c r="BB243" s="583">
        <f t="shared" si="59"/>
        <v>0</v>
      </c>
      <c r="BC243" s="583">
        <f t="shared" si="59"/>
        <v>0</v>
      </c>
      <c r="BD243" s="583">
        <f t="shared" ref="BD243:CI243" si="60">SUMIF($C:$C,"58.4x",BD:BD)</f>
        <v>0</v>
      </c>
      <c r="BE243" s="583">
        <f t="shared" si="60"/>
        <v>0</v>
      </c>
      <c r="BF243" s="583">
        <f t="shared" si="60"/>
        <v>0</v>
      </c>
      <c r="BG243" s="583">
        <f t="shared" si="60"/>
        <v>0</v>
      </c>
      <c r="BH243" s="583">
        <f t="shared" si="60"/>
        <v>0</v>
      </c>
      <c r="BI243" s="583">
        <f t="shared" si="60"/>
        <v>0</v>
      </c>
      <c r="BJ243" s="583">
        <f t="shared" si="60"/>
        <v>0</v>
      </c>
      <c r="BK243" s="583">
        <f t="shared" si="60"/>
        <v>0</v>
      </c>
      <c r="BL243" s="583">
        <f t="shared" si="60"/>
        <v>0</v>
      </c>
      <c r="BM243" s="583">
        <f t="shared" si="60"/>
        <v>0</v>
      </c>
      <c r="BN243" s="583">
        <f t="shared" si="60"/>
        <v>0</v>
      </c>
      <c r="BO243" s="583">
        <f t="shared" si="60"/>
        <v>0</v>
      </c>
      <c r="BP243" s="583">
        <f t="shared" si="60"/>
        <v>0</v>
      </c>
      <c r="BQ243" s="583">
        <f t="shared" si="60"/>
        <v>0</v>
      </c>
      <c r="BR243" s="583">
        <f t="shared" si="60"/>
        <v>0</v>
      </c>
      <c r="BS243" s="583">
        <f t="shared" si="60"/>
        <v>0</v>
      </c>
      <c r="BT243" s="583">
        <f t="shared" si="60"/>
        <v>0</v>
      </c>
      <c r="BU243" s="583">
        <f t="shared" si="60"/>
        <v>0</v>
      </c>
      <c r="BV243" s="583">
        <f t="shared" si="60"/>
        <v>0</v>
      </c>
      <c r="BW243" s="583">
        <f t="shared" si="60"/>
        <v>0</v>
      </c>
      <c r="BX243" s="583">
        <f t="shared" si="60"/>
        <v>0</v>
      </c>
      <c r="BY243" s="583">
        <f t="shared" si="60"/>
        <v>0</v>
      </c>
      <c r="BZ243" s="583">
        <f t="shared" si="60"/>
        <v>0</v>
      </c>
      <c r="CA243" s="583">
        <f t="shared" si="60"/>
        <v>0</v>
      </c>
      <c r="CB243" s="583">
        <f t="shared" si="60"/>
        <v>0</v>
      </c>
      <c r="CC243" s="583">
        <f t="shared" si="60"/>
        <v>0</v>
      </c>
      <c r="CD243" s="583">
        <f t="shared" si="60"/>
        <v>0</v>
      </c>
      <c r="CE243" s="583">
        <f t="shared" si="60"/>
        <v>0</v>
      </c>
      <c r="CF243" s="583">
        <f t="shared" si="60"/>
        <v>0</v>
      </c>
      <c r="CG243" s="583">
        <f t="shared" si="60"/>
        <v>0</v>
      </c>
      <c r="CH243" s="583">
        <f t="shared" si="60"/>
        <v>0</v>
      </c>
      <c r="CI243" s="583">
        <f t="shared" si="60"/>
        <v>0</v>
      </c>
      <c r="CJ243" s="583">
        <f t="shared" ref="CJ243:DO243" si="61">SUMIF($C:$C,"58.4x",CJ:CJ)</f>
        <v>0</v>
      </c>
      <c r="CK243" s="583">
        <f t="shared" si="61"/>
        <v>0</v>
      </c>
      <c r="CL243" s="583">
        <f t="shared" si="61"/>
        <v>0</v>
      </c>
      <c r="CM243" s="583">
        <f t="shared" si="61"/>
        <v>0</v>
      </c>
      <c r="CN243" s="583">
        <f t="shared" si="61"/>
        <v>0</v>
      </c>
      <c r="CO243" s="583">
        <f t="shared" si="61"/>
        <v>0</v>
      </c>
      <c r="CP243" s="583">
        <f t="shared" si="61"/>
        <v>0</v>
      </c>
      <c r="CQ243" s="583">
        <f t="shared" si="61"/>
        <v>0</v>
      </c>
      <c r="CR243" s="583">
        <f t="shared" si="61"/>
        <v>0</v>
      </c>
      <c r="CS243" s="583">
        <f t="shared" si="61"/>
        <v>0</v>
      </c>
      <c r="CT243" s="583">
        <f t="shared" si="61"/>
        <v>0</v>
      </c>
      <c r="CU243" s="583">
        <f t="shared" si="61"/>
        <v>0</v>
      </c>
      <c r="CV243" s="583">
        <f t="shared" si="61"/>
        <v>0</v>
      </c>
      <c r="CW243" s="583">
        <f t="shared" si="61"/>
        <v>0</v>
      </c>
      <c r="CX243" s="583">
        <f t="shared" si="61"/>
        <v>0</v>
      </c>
      <c r="CY243" s="598">
        <f t="shared" si="61"/>
        <v>0</v>
      </c>
      <c r="CZ243" s="599">
        <f t="shared" si="61"/>
        <v>0</v>
      </c>
      <c r="DA243" s="599">
        <f t="shared" si="61"/>
        <v>0</v>
      </c>
      <c r="DB243" s="599">
        <f t="shared" si="61"/>
        <v>0</v>
      </c>
      <c r="DC243" s="599">
        <f t="shared" si="61"/>
        <v>0</v>
      </c>
      <c r="DD243" s="599">
        <f t="shared" si="61"/>
        <v>0</v>
      </c>
      <c r="DE243" s="599">
        <f t="shared" si="61"/>
        <v>0</v>
      </c>
      <c r="DF243" s="599">
        <f t="shared" si="61"/>
        <v>0</v>
      </c>
      <c r="DG243" s="599">
        <f t="shared" si="61"/>
        <v>0</v>
      </c>
      <c r="DH243" s="599">
        <f t="shared" si="61"/>
        <v>0</v>
      </c>
      <c r="DI243" s="599">
        <f t="shared" si="61"/>
        <v>0</v>
      </c>
      <c r="DJ243" s="599">
        <f t="shared" si="61"/>
        <v>0</v>
      </c>
      <c r="DK243" s="599">
        <f t="shared" si="61"/>
        <v>0</v>
      </c>
      <c r="DL243" s="599">
        <f t="shared" si="61"/>
        <v>0</v>
      </c>
      <c r="DM243" s="599">
        <f t="shared" si="61"/>
        <v>0</v>
      </c>
      <c r="DN243" s="599">
        <f t="shared" si="61"/>
        <v>0</v>
      </c>
      <c r="DO243" s="599">
        <f t="shared" si="61"/>
        <v>0</v>
      </c>
      <c r="DP243" s="599">
        <f t="shared" ref="DP243:DW243" si="62">SUMIF($C:$C,"58.4x",DP:DP)</f>
        <v>0</v>
      </c>
      <c r="DQ243" s="599">
        <f t="shared" si="62"/>
        <v>0</v>
      </c>
      <c r="DR243" s="599">
        <f t="shared" si="62"/>
        <v>0</v>
      </c>
      <c r="DS243" s="599">
        <f t="shared" si="62"/>
        <v>0</v>
      </c>
      <c r="DT243" s="599">
        <f t="shared" si="62"/>
        <v>0</v>
      </c>
      <c r="DU243" s="599">
        <f t="shared" si="62"/>
        <v>0</v>
      </c>
      <c r="DV243" s="599">
        <f t="shared" si="62"/>
        <v>0</v>
      </c>
      <c r="DW243" s="669">
        <f t="shared" si="62"/>
        <v>0</v>
      </c>
    </row>
    <row r="244" spans="2:127" x14ac:dyDescent="0.2">
      <c r="B244" s="591" t="s">
        <v>511</v>
      </c>
      <c r="C244" s="592" t="s">
        <v>512</v>
      </c>
      <c r="D244" s="584"/>
      <c r="E244" s="585"/>
      <c r="F244" s="585"/>
      <c r="G244" s="585"/>
      <c r="H244" s="585"/>
      <c r="I244" s="585"/>
      <c r="J244" s="585"/>
      <c r="K244" s="585"/>
      <c r="L244" s="585"/>
      <c r="M244" s="585"/>
      <c r="N244" s="585"/>
      <c r="O244" s="585"/>
      <c r="P244" s="585"/>
      <c r="Q244" s="585"/>
      <c r="R244" s="587"/>
      <c r="S244" s="668"/>
      <c r="T244" s="587"/>
      <c r="U244" s="668"/>
      <c r="V244" s="585"/>
      <c r="W244" s="585"/>
      <c r="X244" s="583">
        <f t="shared" ref="X244:BC244" si="63">SUMIF($C:$C,"58.5x",X:X)</f>
        <v>0</v>
      </c>
      <c r="Y244" s="583">
        <f t="shared" si="63"/>
        <v>0</v>
      </c>
      <c r="Z244" s="583">
        <f t="shared" si="63"/>
        <v>0</v>
      </c>
      <c r="AA244" s="583">
        <f t="shared" si="63"/>
        <v>0</v>
      </c>
      <c r="AB244" s="583">
        <f t="shared" si="63"/>
        <v>0</v>
      </c>
      <c r="AC244" s="583">
        <f t="shared" si="63"/>
        <v>0</v>
      </c>
      <c r="AD244" s="583">
        <f t="shared" si="63"/>
        <v>0</v>
      </c>
      <c r="AE244" s="583">
        <f t="shared" si="63"/>
        <v>0</v>
      </c>
      <c r="AF244" s="583">
        <f t="shared" si="63"/>
        <v>0</v>
      </c>
      <c r="AG244" s="583">
        <f t="shared" si="63"/>
        <v>0</v>
      </c>
      <c r="AH244" s="583">
        <f t="shared" si="63"/>
        <v>0</v>
      </c>
      <c r="AI244" s="583">
        <f t="shared" si="63"/>
        <v>0</v>
      </c>
      <c r="AJ244" s="583">
        <f t="shared" si="63"/>
        <v>0</v>
      </c>
      <c r="AK244" s="583">
        <f t="shared" si="63"/>
        <v>0</v>
      </c>
      <c r="AL244" s="583">
        <f t="shared" si="63"/>
        <v>0</v>
      </c>
      <c r="AM244" s="583">
        <f t="shared" si="63"/>
        <v>0</v>
      </c>
      <c r="AN244" s="583">
        <f t="shared" si="63"/>
        <v>0</v>
      </c>
      <c r="AO244" s="583">
        <f t="shared" si="63"/>
        <v>0</v>
      </c>
      <c r="AP244" s="583">
        <f t="shared" si="63"/>
        <v>0</v>
      </c>
      <c r="AQ244" s="583">
        <f t="shared" si="63"/>
        <v>0</v>
      </c>
      <c r="AR244" s="583">
        <f t="shared" si="63"/>
        <v>0</v>
      </c>
      <c r="AS244" s="583">
        <f t="shared" si="63"/>
        <v>0</v>
      </c>
      <c r="AT244" s="583">
        <f t="shared" si="63"/>
        <v>0</v>
      </c>
      <c r="AU244" s="583">
        <f t="shared" si="63"/>
        <v>0</v>
      </c>
      <c r="AV244" s="583">
        <f t="shared" si="63"/>
        <v>0</v>
      </c>
      <c r="AW244" s="583">
        <f t="shared" si="63"/>
        <v>0</v>
      </c>
      <c r="AX244" s="583">
        <f t="shared" si="63"/>
        <v>0</v>
      </c>
      <c r="AY244" s="583">
        <f t="shared" si="63"/>
        <v>0</v>
      </c>
      <c r="AZ244" s="583">
        <f t="shared" si="63"/>
        <v>0</v>
      </c>
      <c r="BA244" s="583">
        <f t="shared" si="63"/>
        <v>0</v>
      </c>
      <c r="BB244" s="583">
        <f t="shared" si="63"/>
        <v>0</v>
      </c>
      <c r="BC244" s="583">
        <f t="shared" si="63"/>
        <v>0</v>
      </c>
      <c r="BD244" s="583">
        <f t="shared" ref="BD244:CI244" si="64">SUMIF($C:$C,"58.5x",BD:BD)</f>
        <v>0</v>
      </c>
      <c r="BE244" s="583">
        <f t="shared" si="64"/>
        <v>0</v>
      </c>
      <c r="BF244" s="583">
        <f t="shared" si="64"/>
        <v>0</v>
      </c>
      <c r="BG244" s="583">
        <f t="shared" si="64"/>
        <v>0</v>
      </c>
      <c r="BH244" s="583">
        <f t="shared" si="64"/>
        <v>0</v>
      </c>
      <c r="BI244" s="583">
        <f t="shared" si="64"/>
        <v>0</v>
      </c>
      <c r="BJ244" s="583">
        <f t="shared" si="64"/>
        <v>0</v>
      </c>
      <c r="BK244" s="583">
        <f t="shared" si="64"/>
        <v>0</v>
      </c>
      <c r="BL244" s="583">
        <f t="shared" si="64"/>
        <v>0</v>
      </c>
      <c r="BM244" s="583">
        <f t="shared" si="64"/>
        <v>0</v>
      </c>
      <c r="BN244" s="583">
        <f t="shared" si="64"/>
        <v>0</v>
      </c>
      <c r="BO244" s="583">
        <f t="shared" si="64"/>
        <v>0</v>
      </c>
      <c r="BP244" s="583">
        <f t="shared" si="64"/>
        <v>0</v>
      </c>
      <c r="BQ244" s="583">
        <f t="shared" si="64"/>
        <v>0</v>
      </c>
      <c r="BR244" s="583">
        <f t="shared" si="64"/>
        <v>0</v>
      </c>
      <c r="BS244" s="583">
        <f t="shared" si="64"/>
        <v>0</v>
      </c>
      <c r="BT244" s="583">
        <f t="shared" si="64"/>
        <v>0</v>
      </c>
      <c r="BU244" s="583">
        <f t="shared" si="64"/>
        <v>0</v>
      </c>
      <c r="BV244" s="583">
        <f t="shared" si="64"/>
        <v>0</v>
      </c>
      <c r="BW244" s="583">
        <f t="shared" si="64"/>
        <v>0</v>
      </c>
      <c r="BX244" s="583">
        <f t="shared" si="64"/>
        <v>0</v>
      </c>
      <c r="BY244" s="583">
        <f t="shared" si="64"/>
        <v>0</v>
      </c>
      <c r="BZ244" s="583">
        <f t="shared" si="64"/>
        <v>0</v>
      </c>
      <c r="CA244" s="583">
        <f t="shared" si="64"/>
        <v>0</v>
      </c>
      <c r="CB244" s="583">
        <f t="shared" si="64"/>
        <v>0</v>
      </c>
      <c r="CC244" s="583">
        <f t="shared" si="64"/>
        <v>0</v>
      </c>
      <c r="CD244" s="583">
        <f t="shared" si="64"/>
        <v>0</v>
      </c>
      <c r="CE244" s="583">
        <f t="shared" si="64"/>
        <v>0</v>
      </c>
      <c r="CF244" s="583">
        <f t="shared" si="64"/>
        <v>0</v>
      </c>
      <c r="CG244" s="583">
        <f t="shared" si="64"/>
        <v>0</v>
      </c>
      <c r="CH244" s="583">
        <f t="shared" si="64"/>
        <v>0</v>
      </c>
      <c r="CI244" s="583">
        <f t="shared" si="64"/>
        <v>0</v>
      </c>
      <c r="CJ244" s="583">
        <f t="shared" ref="CJ244:DO244" si="65">SUMIF($C:$C,"58.5x",CJ:CJ)</f>
        <v>0</v>
      </c>
      <c r="CK244" s="583">
        <f t="shared" si="65"/>
        <v>0</v>
      </c>
      <c r="CL244" s="583">
        <f t="shared" si="65"/>
        <v>0</v>
      </c>
      <c r="CM244" s="583">
        <f t="shared" si="65"/>
        <v>0</v>
      </c>
      <c r="CN244" s="583">
        <f t="shared" si="65"/>
        <v>0</v>
      </c>
      <c r="CO244" s="583">
        <f t="shared" si="65"/>
        <v>0</v>
      </c>
      <c r="CP244" s="583">
        <f t="shared" si="65"/>
        <v>0</v>
      </c>
      <c r="CQ244" s="583">
        <f t="shared" si="65"/>
        <v>0</v>
      </c>
      <c r="CR244" s="583">
        <f t="shared" si="65"/>
        <v>0</v>
      </c>
      <c r="CS244" s="583">
        <f t="shared" si="65"/>
        <v>0</v>
      </c>
      <c r="CT244" s="583">
        <f t="shared" si="65"/>
        <v>0</v>
      </c>
      <c r="CU244" s="583">
        <f t="shared" si="65"/>
        <v>0</v>
      </c>
      <c r="CV244" s="583">
        <f t="shared" si="65"/>
        <v>0</v>
      </c>
      <c r="CW244" s="583">
        <f t="shared" si="65"/>
        <v>0</v>
      </c>
      <c r="CX244" s="583">
        <f t="shared" si="65"/>
        <v>0</v>
      </c>
      <c r="CY244" s="598">
        <f t="shared" si="65"/>
        <v>0</v>
      </c>
      <c r="CZ244" s="599">
        <f t="shared" si="65"/>
        <v>0</v>
      </c>
      <c r="DA244" s="599">
        <f t="shared" si="65"/>
        <v>0</v>
      </c>
      <c r="DB244" s="599">
        <f t="shared" si="65"/>
        <v>0</v>
      </c>
      <c r="DC244" s="599">
        <f t="shared" si="65"/>
        <v>0</v>
      </c>
      <c r="DD244" s="599">
        <f t="shared" si="65"/>
        <v>0</v>
      </c>
      <c r="DE244" s="599">
        <f t="shared" si="65"/>
        <v>0</v>
      </c>
      <c r="DF244" s="599">
        <f t="shared" si="65"/>
        <v>0</v>
      </c>
      <c r="DG244" s="599">
        <f t="shared" si="65"/>
        <v>0</v>
      </c>
      <c r="DH244" s="599">
        <f t="shared" si="65"/>
        <v>0</v>
      </c>
      <c r="DI244" s="599">
        <f t="shared" si="65"/>
        <v>0</v>
      </c>
      <c r="DJ244" s="599">
        <f t="shared" si="65"/>
        <v>0</v>
      </c>
      <c r="DK244" s="599">
        <f t="shared" si="65"/>
        <v>0</v>
      </c>
      <c r="DL244" s="599">
        <f t="shared" si="65"/>
        <v>0</v>
      </c>
      <c r="DM244" s="599">
        <f t="shared" si="65"/>
        <v>0</v>
      </c>
      <c r="DN244" s="599">
        <f t="shared" si="65"/>
        <v>0</v>
      </c>
      <c r="DO244" s="599">
        <f t="shared" si="65"/>
        <v>0</v>
      </c>
      <c r="DP244" s="599">
        <f t="shared" ref="DP244:DW244" si="66">SUMIF($C:$C,"58.5x",DP:DP)</f>
        <v>0</v>
      </c>
      <c r="DQ244" s="599">
        <f t="shared" si="66"/>
        <v>0</v>
      </c>
      <c r="DR244" s="599">
        <f t="shared" si="66"/>
        <v>0</v>
      </c>
      <c r="DS244" s="599">
        <f t="shared" si="66"/>
        <v>0</v>
      </c>
      <c r="DT244" s="599">
        <f t="shared" si="66"/>
        <v>0</v>
      </c>
      <c r="DU244" s="599">
        <f t="shared" si="66"/>
        <v>0</v>
      </c>
      <c r="DV244" s="599">
        <f t="shared" si="66"/>
        <v>0</v>
      </c>
      <c r="DW244" s="669">
        <f t="shared" si="66"/>
        <v>0</v>
      </c>
    </row>
    <row r="245" spans="2:127" x14ac:dyDescent="0.2">
      <c r="B245" s="591" t="s">
        <v>513</v>
      </c>
      <c r="C245" s="592" t="s">
        <v>514</v>
      </c>
      <c r="D245" s="584"/>
      <c r="E245" s="585"/>
      <c r="F245" s="585"/>
      <c r="G245" s="585"/>
      <c r="H245" s="585"/>
      <c r="I245" s="585"/>
      <c r="J245" s="585"/>
      <c r="K245" s="585"/>
      <c r="L245" s="585"/>
      <c r="M245" s="585"/>
      <c r="N245" s="585"/>
      <c r="O245" s="585"/>
      <c r="P245" s="585"/>
      <c r="Q245" s="585"/>
      <c r="R245" s="587"/>
      <c r="S245" s="668"/>
      <c r="T245" s="587"/>
      <c r="U245" s="668"/>
      <c r="V245" s="585"/>
      <c r="W245" s="585"/>
      <c r="X245" s="583">
        <f t="shared" ref="X245:BC245" si="67">SUMIF($C:$C,"58.6x",X:X)</f>
        <v>0</v>
      </c>
      <c r="Y245" s="583">
        <f t="shared" si="67"/>
        <v>0</v>
      </c>
      <c r="Z245" s="583">
        <f t="shared" si="67"/>
        <v>0</v>
      </c>
      <c r="AA245" s="583">
        <f t="shared" si="67"/>
        <v>0</v>
      </c>
      <c r="AB245" s="583">
        <f t="shared" si="67"/>
        <v>0</v>
      </c>
      <c r="AC245" s="583">
        <f t="shared" si="67"/>
        <v>0</v>
      </c>
      <c r="AD245" s="583">
        <f t="shared" si="67"/>
        <v>0</v>
      </c>
      <c r="AE245" s="583">
        <f t="shared" si="67"/>
        <v>0</v>
      </c>
      <c r="AF245" s="583">
        <f t="shared" si="67"/>
        <v>0</v>
      </c>
      <c r="AG245" s="583">
        <f t="shared" si="67"/>
        <v>0</v>
      </c>
      <c r="AH245" s="583">
        <f t="shared" si="67"/>
        <v>0</v>
      </c>
      <c r="AI245" s="583">
        <f t="shared" si="67"/>
        <v>0</v>
      </c>
      <c r="AJ245" s="583">
        <f t="shared" si="67"/>
        <v>0</v>
      </c>
      <c r="AK245" s="583">
        <f t="shared" si="67"/>
        <v>0</v>
      </c>
      <c r="AL245" s="583">
        <f t="shared" si="67"/>
        <v>0</v>
      </c>
      <c r="AM245" s="583">
        <f t="shared" si="67"/>
        <v>0</v>
      </c>
      <c r="AN245" s="583">
        <f t="shared" si="67"/>
        <v>0</v>
      </c>
      <c r="AO245" s="583">
        <f t="shared" si="67"/>
        <v>0</v>
      </c>
      <c r="AP245" s="583">
        <f t="shared" si="67"/>
        <v>0</v>
      </c>
      <c r="AQ245" s="583">
        <f t="shared" si="67"/>
        <v>0</v>
      </c>
      <c r="AR245" s="583">
        <f t="shared" si="67"/>
        <v>0</v>
      </c>
      <c r="AS245" s="583">
        <f t="shared" si="67"/>
        <v>0</v>
      </c>
      <c r="AT245" s="583">
        <f t="shared" si="67"/>
        <v>0</v>
      </c>
      <c r="AU245" s="583">
        <f t="shared" si="67"/>
        <v>0</v>
      </c>
      <c r="AV245" s="583">
        <f t="shared" si="67"/>
        <v>0</v>
      </c>
      <c r="AW245" s="583">
        <f t="shared" si="67"/>
        <v>0</v>
      </c>
      <c r="AX245" s="583">
        <f t="shared" si="67"/>
        <v>0</v>
      </c>
      <c r="AY245" s="583">
        <f t="shared" si="67"/>
        <v>0</v>
      </c>
      <c r="AZ245" s="583">
        <f t="shared" si="67"/>
        <v>0</v>
      </c>
      <c r="BA245" s="583">
        <f t="shared" si="67"/>
        <v>0</v>
      </c>
      <c r="BB245" s="583">
        <f t="shared" si="67"/>
        <v>0</v>
      </c>
      <c r="BC245" s="583">
        <f t="shared" si="67"/>
        <v>0</v>
      </c>
      <c r="BD245" s="583">
        <f t="shared" ref="BD245:CI245" si="68">SUMIF($C:$C,"58.6x",BD:BD)</f>
        <v>0</v>
      </c>
      <c r="BE245" s="583">
        <f t="shared" si="68"/>
        <v>0</v>
      </c>
      <c r="BF245" s="583">
        <f t="shared" si="68"/>
        <v>0</v>
      </c>
      <c r="BG245" s="583">
        <f t="shared" si="68"/>
        <v>0</v>
      </c>
      <c r="BH245" s="583">
        <f t="shared" si="68"/>
        <v>0</v>
      </c>
      <c r="BI245" s="583">
        <f t="shared" si="68"/>
        <v>0</v>
      </c>
      <c r="BJ245" s="583">
        <f t="shared" si="68"/>
        <v>0</v>
      </c>
      <c r="BK245" s="583">
        <f t="shared" si="68"/>
        <v>0</v>
      </c>
      <c r="BL245" s="583">
        <f t="shared" si="68"/>
        <v>0</v>
      </c>
      <c r="BM245" s="583">
        <f t="shared" si="68"/>
        <v>0</v>
      </c>
      <c r="BN245" s="583">
        <f t="shared" si="68"/>
        <v>0</v>
      </c>
      <c r="BO245" s="583">
        <f t="shared" si="68"/>
        <v>0</v>
      </c>
      <c r="BP245" s="583">
        <f t="shared" si="68"/>
        <v>0</v>
      </c>
      <c r="BQ245" s="583">
        <f t="shared" si="68"/>
        <v>0</v>
      </c>
      <c r="BR245" s="583">
        <f t="shared" si="68"/>
        <v>0</v>
      </c>
      <c r="BS245" s="583">
        <f t="shared" si="68"/>
        <v>0</v>
      </c>
      <c r="BT245" s="583">
        <f t="shared" si="68"/>
        <v>0</v>
      </c>
      <c r="BU245" s="583">
        <f t="shared" si="68"/>
        <v>0</v>
      </c>
      <c r="BV245" s="583">
        <f t="shared" si="68"/>
        <v>0</v>
      </c>
      <c r="BW245" s="583">
        <f t="shared" si="68"/>
        <v>0</v>
      </c>
      <c r="BX245" s="583">
        <f t="shared" si="68"/>
        <v>0</v>
      </c>
      <c r="BY245" s="583">
        <f t="shared" si="68"/>
        <v>0</v>
      </c>
      <c r="BZ245" s="583">
        <f t="shared" si="68"/>
        <v>0</v>
      </c>
      <c r="CA245" s="583">
        <f t="shared" si="68"/>
        <v>0</v>
      </c>
      <c r="CB245" s="583">
        <f t="shared" si="68"/>
        <v>0</v>
      </c>
      <c r="CC245" s="583">
        <f t="shared" si="68"/>
        <v>0</v>
      </c>
      <c r="CD245" s="583">
        <f t="shared" si="68"/>
        <v>0</v>
      </c>
      <c r="CE245" s="583">
        <f t="shared" si="68"/>
        <v>0</v>
      </c>
      <c r="CF245" s="583">
        <f t="shared" si="68"/>
        <v>0</v>
      </c>
      <c r="CG245" s="583">
        <f t="shared" si="68"/>
        <v>0</v>
      </c>
      <c r="CH245" s="583">
        <f t="shared" si="68"/>
        <v>0</v>
      </c>
      <c r="CI245" s="583">
        <f t="shared" si="68"/>
        <v>0</v>
      </c>
      <c r="CJ245" s="583">
        <f t="shared" ref="CJ245:DO245" si="69">SUMIF($C:$C,"58.6x",CJ:CJ)</f>
        <v>0</v>
      </c>
      <c r="CK245" s="583">
        <f t="shared" si="69"/>
        <v>0</v>
      </c>
      <c r="CL245" s="583">
        <f t="shared" si="69"/>
        <v>0</v>
      </c>
      <c r="CM245" s="583">
        <f t="shared" si="69"/>
        <v>0</v>
      </c>
      <c r="CN245" s="583">
        <f t="shared" si="69"/>
        <v>0</v>
      </c>
      <c r="CO245" s="583">
        <f t="shared" si="69"/>
        <v>0</v>
      </c>
      <c r="CP245" s="583">
        <f t="shared" si="69"/>
        <v>0</v>
      </c>
      <c r="CQ245" s="583">
        <f t="shared" si="69"/>
        <v>0</v>
      </c>
      <c r="CR245" s="583">
        <f t="shared" si="69"/>
        <v>0</v>
      </c>
      <c r="CS245" s="583">
        <f t="shared" si="69"/>
        <v>0</v>
      </c>
      <c r="CT245" s="583">
        <f t="shared" si="69"/>
        <v>0</v>
      </c>
      <c r="CU245" s="583">
        <f t="shared" si="69"/>
        <v>0</v>
      </c>
      <c r="CV245" s="583">
        <f t="shared" si="69"/>
        <v>0</v>
      </c>
      <c r="CW245" s="583">
        <f t="shared" si="69"/>
        <v>0</v>
      </c>
      <c r="CX245" s="583">
        <f t="shared" si="69"/>
        <v>0</v>
      </c>
      <c r="CY245" s="598">
        <f t="shared" si="69"/>
        <v>0</v>
      </c>
      <c r="CZ245" s="599">
        <f t="shared" si="69"/>
        <v>0</v>
      </c>
      <c r="DA245" s="599">
        <f t="shared" si="69"/>
        <v>0</v>
      </c>
      <c r="DB245" s="599">
        <f t="shared" si="69"/>
        <v>0</v>
      </c>
      <c r="DC245" s="599">
        <f t="shared" si="69"/>
        <v>0</v>
      </c>
      <c r="DD245" s="599">
        <f t="shared" si="69"/>
        <v>0</v>
      </c>
      <c r="DE245" s="599">
        <f t="shared" si="69"/>
        <v>0</v>
      </c>
      <c r="DF245" s="599">
        <f t="shared" si="69"/>
        <v>0</v>
      </c>
      <c r="DG245" s="599">
        <f t="shared" si="69"/>
        <v>0</v>
      </c>
      <c r="DH245" s="599">
        <f t="shared" si="69"/>
        <v>0</v>
      </c>
      <c r="DI245" s="599">
        <f t="shared" si="69"/>
        <v>0</v>
      </c>
      <c r="DJ245" s="599">
        <f t="shared" si="69"/>
        <v>0</v>
      </c>
      <c r="DK245" s="599">
        <f t="shared" si="69"/>
        <v>0</v>
      </c>
      <c r="DL245" s="599">
        <f t="shared" si="69"/>
        <v>0</v>
      </c>
      <c r="DM245" s="599">
        <f t="shared" si="69"/>
        <v>0</v>
      </c>
      <c r="DN245" s="599">
        <f t="shared" si="69"/>
        <v>0</v>
      </c>
      <c r="DO245" s="599">
        <f t="shared" si="69"/>
        <v>0</v>
      </c>
      <c r="DP245" s="599">
        <f t="shared" ref="DP245:DW245" si="70">SUMIF($C:$C,"58.6x",DP:DP)</f>
        <v>0</v>
      </c>
      <c r="DQ245" s="599">
        <f t="shared" si="70"/>
        <v>0</v>
      </c>
      <c r="DR245" s="599">
        <f t="shared" si="70"/>
        <v>0</v>
      </c>
      <c r="DS245" s="599">
        <f t="shared" si="70"/>
        <v>0</v>
      </c>
      <c r="DT245" s="599">
        <f t="shared" si="70"/>
        <v>0</v>
      </c>
      <c r="DU245" s="599">
        <f t="shared" si="70"/>
        <v>0</v>
      </c>
      <c r="DV245" s="599">
        <f t="shared" si="70"/>
        <v>0</v>
      </c>
      <c r="DW245" s="669">
        <f t="shared" si="70"/>
        <v>0</v>
      </c>
    </row>
    <row r="246" spans="2:127" x14ac:dyDescent="0.2">
      <c r="B246" s="591" t="s">
        <v>515</v>
      </c>
      <c r="C246" s="592" t="s">
        <v>516</v>
      </c>
      <c r="D246" s="584"/>
      <c r="E246" s="585"/>
      <c r="F246" s="585"/>
      <c r="G246" s="585"/>
      <c r="H246" s="585"/>
      <c r="I246" s="585"/>
      <c r="J246" s="585"/>
      <c r="K246" s="585"/>
      <c r="L246" s="585"/>
      <c r="M246" s="585"/>
      <c r="N246" s="585"/>
      <c r="O246" s="585"/>
      <c r="P246" s="585"/>
      <c r="Q246" s="585"/>
      <c r="R246" s="587"/>
      <c r="S246" s="668"/>
      <c r="T246" s="587"/>
      <c r="U246" s="668"/>
      <c r="V246" s="585"/>
      <c r="W246" s="585"/>
      <c r="X246" s="583">
        <f t="shared" ref="X246:BC246" si="71">SUMIF($C:$C,"58.7x",X:X)</f>
        <v>0</v>
      </c>
      <c r="Y246" s="583">
        <f t="shared" si="71"/>
        <v>0</v>
      </c>
      <c r="Z246" s="583">
        <f t="shared" si="71"/>
        <v>0</v>
      </c>
      <c r="AA246" s="583">
        <f t="shared" si="71"/>
        <v>0</v>
      </c>
      <c r="AB246" s="583">
        <f t="shared" si="71"/>
        <v>0</v>
      </c>
      <c r="AC246" s="583">
        <f t="shared" si="71"/>
        <v>0</v>
      </c>
      <c r="AD246" s="583">
        <f t="shared" si="71"/>
        <v>0</v>
      </c>
      <c r="AE246" s="583">
        <f t="shared" si="71"/>
        <v>0</v>
      </c>
      <c r="AF246" s="583">
        <f t="shared" si="71"/>
        <v>0</v>
      </c>
      <c r="AG246" s="583">
        <f t="shared" si="71"/>
        <v>0</v>
      </c>
      <c r="AH246" s="583">
        <f t="shared" si="71"/>
        <v>0</v>
      </c>
      <c r="AI246" s="583">
        <f t="shared" si="71"/>
        <v>0</v>
      </c>
      <c r="AJ246" s="583">
        <f t="shared" si="71"/>
        <v>0</v>
      </c>
      <c r="AK246" s="583">
        <f t="shared" si="71"/>
        <v>0</v>
      </c>
      <c r="AL246" s="583">
        <f t="shared" si="71"/>
        <v>0</v>
      </c>
      <c r="AM246" s="583">
        <f t="shared" si="71"/>
        <v>0</v>
      </c>
      <c r="AN246" s="583">
        <f t="shared" si="71"/>
        <v>0</v>
      </c>
      <c r="AO246" s="583">
        <f t="shared" si="71"/>
        <v>0</v>
      </c>
      <c r="AP246" s="583">
        <f t="shared" si="71"/>
        <v>0</v>
      </c>
      <c r="AQ246" s="583">
        <f t="shared" si="71"/>
        <v>0</v>
      </c>
      <c r="AR246" s="583">
        <f t="shared" si="71"/>
        <v>0</v>
      </c>
      <c r="AS246" s="583">
        <f t="shared" si="71"/>
        <v>0</v>
      </c>
      <c r="AT246" s="583">
        <f t="shared" si="71"/>
        <v>0</v>
      </c>
      <c r="AU246" s="583">
        <f t="shared" si="71"/>
        <v>0</v>
      </c>
      <c r="AV246" s="583">
        <f t="shared" si="71"/>
        <v>0</v>
      </c>
      <c r="AW246" s="583">
        <f t="shared" si="71"/>
        <v>0</v>
      </c>
      <c r="AX246" s="583">
        <f t="shared" si="71"/>
        <v>0</v>
      </c>
      <c r="AY246" s="583">
        <f t="shared" si="71"/>
        <v>0</v>
      </c>
      <c r="AZ246" s="583">
        <f t="shared" si="71"/>
        <v>0</v>
      </c>
      <c r="BA246" s="583">
        <f t="shared" si="71"/>
        <v>0</v>
      </c>
      <c r="BB246" s="583">
        <f t="shared" si="71"/>
        <v>0</v>
      </c>
      <c r="BC246" s="583">
        <f t="shared" si="71"/>
        <v>0</v>
      </c>
      <c r="BD246" s="583">
        <f t="shared" ref="BD246:CI246" si="72">SUMIF($C:$C,"58.7x",BD:BD)</f>
        <v>0</v>
      </c>
      <c r="BE246" s="583">
        <f t="shared" si="72"/>
        <v>0</v>
      </c>
      <c r="BF246" s="583">
        <f t="shared" si="72"/>
        <v>0</v>
      </c>
      <c r="BG246" s="583">
        <f t="shared" si="72"/>
        <v>0</v>
      </c>
      <c r="BH246" s="583">
        <f t="shared" si="72"/>
        <v>0</v>
      </c>
      <c r="BI246" s="583">
        <f t="shared" si="72"/>
        <v>0</v>
      </c>
      <c r="BJ246" s="583">
        <f t="shared" si="72"/>
        <v>0</v>
      </c>
      <c r="BK246" s="583">
        <f t="shared" si="72"/>
        <v>0</v>
      </c>
      <c r="BL246" s="583">
        <f t="shared" si="72"/>
        <v>0</v>
      </c>
      <c r="BM246" s="583">
        <f t="shared" si="72"/>
        <v>0</v>
      </c>
      <c r="BN246" s="583">
        <f t="shared" si="72"/>
        <v>0</v>
      </c>
      <c r="BO246" s="583">
        <f t="shared" si="72"/>
        <v>0</v>
      </c>
      <c r="BP246" s="583">
        <f t="shared" si="72"/>
        <v>0</v>
      </c>
      <c r="BQ246" s="583">
        <f t="shared" si="72"/>
        <v>0</v>
      </c>
      <c r="BR246" s="583">
        <f t="shared" si="72"/>
        <v>0</v>
      </c>
      <c r="BS246" s="583">
        <f t="shared" si="72"/>
        <v>0</v>
      </c>
      <c r="BT246" s="583">
        <f t="shared" si="72"/>
        <v>0</v>
      </c>
      <c r="BU246" s="583">
        <f t="shared" si="72"/>
        <v>0</v>
      </c>
      <c r="BV246" s="583">
        <f t="shared" si="72"/>
        <v>0</v>
      </c>
      <c r="BW246" s="583">
        <f t="shared" si="72"/>
        <v>0</v>
      </c>
      <c r="BX246" s="583">
        <f t="shared" si="72"/>
        <v>0</v>
      </c>
      <c r="BY246" s="583">
        <f t="shared" si="72"/>
        <v>0</v>
      </c>
      <c r="BZ246" s="583">
        <f t="shared" si="72"/>
        <v>0</v>
      </c>
      <c r="CA246" s="583">
        <f t="shared" si="72"/>
        <v>0</v>
      </c>
      <c r="CB246" s="583">
        <f t="shared" si="72"/>
        <v>0</v>
      </c>
      <c r="CC246" s="583">
        <f t="shared" si="72"/>
        <v>0</v>
      </c>
      <c r="CD246" s="583">
        <f t="shared" si="72"/>
        <v>0</v>
      </c>
      <c r="CE246" s="583">
        <f t="shared" si="72"/>
        <v>0</v>
      </c>
      <c r="CF246" s="583">
        <f t="shared" si="72"/>
        <v>0</v>
      </c>
      <c r="CG246" s="583">
        <f t="shared" si="72"/>
        <v>0</v>
      </c>
      <c r="CH246" s="583">
        <f t="shared" si="72"/>
        <v>0</v>
      </c>
      <c r="CI246" s="583">
        <f t="shared" si="72"/>
        <v>0</v>
      </c>
      <c r="CJ246" s="583">
        <f t="shared" ref="CJ246:DO246" si="73">SUMIF($C:$C,"58.7x",CJ:CJ)</f>
        <v>0</v>
      </c>
      <c r="CK246" s="583">
        <f t="shared" si="73"/>
        <v>0</v>
      </c>
      <c r="CL246" s="583">
        <f t="shared" si="73"/>
        <v>0</v>
      </c>
      <c r="CM246" s="583">
        <f t="shared" si="73"/>
        <v>0</v>
      </c>
      <c r="CN246" s="583">
        <f t="shared" si="73"/>
        <v>0</v>
      </c>
      <c r="CO246" s="583">
        <f t="shared" si="73"/>
        <v>0</v>
      </c>
      <c r="CP246" s="583">
        <f t="shared" si="73"/>
        <v>0</v>
      </c>
      <c r="CQ246" s="583">
        <f t="shared" si="73"/>
        <v>0</v>
      </c>
      <c r="CR246" s="583">
        <f t="shared" si="73"/>
        <v>0</v>
      </c>
      <c r="CS246" s="583">
        <f t="shared" si="73"/>
        <v>0</v>
      </c>
      <c r="CT246" s="583">
        <f t="shared" si="73"/>
        <v>0</v>
      </c>
      <c r="CU246" s="583">
        <f t="shared" si="73"/>
        <v>0</v>
      </c>
      <c r="CV246" s="583">
        <f t="shared" si="73"/>
        <v>0</v>
      </c>
      <c r="CW246" s="583">
        <f t="shared" si="73"/>
        <v>0</v>
      </c>
      <c r="CX246" s="583">
        <f t="shared" si="73"/>
        <v>0</v>
      </c>
      <c r="CY246" s="598">
        <f t="shared" si="73"/>
        <v>0</v>
      </c>
      <c r="CZ246" s="599">
        <f t="shared" si="73"/>
        <v>0</v>
      </c>
      <c r="DA246" s="599">
        <f t="shared" si="73"/>
        <v>0</v>
      </c>
      <c r="DB246" s="599">
        <f t="shared" si="73"/>
        <v>0</v>
      </c>
      <c r="DC246" s="599">
        <f t="shared" si="73"/>
        <v>0</v>
      </c>
      <c r="DD246" s="599">
        <f t="shared" si="73"/>
        <v>0</v>
      </c>
      <c r="DE246" s="599">
        <f t="shared" si="73"/>
        <v>0</v>
      </c>
      <c r="DF246" s="599">
        <f t="shared" si="73"/>
        <v>0</v>
      </c>
      <c r="DG246" s="599">
        <f t="shared" si="73"/>
        <v>0</v>
      </c>
      <c r="DH246" s="599">
        <f t="shared" si="73"/>
        <v>0</v>
      </c>
      <c r="DI246" s="599">
        <f t="shared" si="73"/>
        <v>0</v>
      </c>
      <c r="DJ246" s="599">
        <f t="shared" si="73"/>
        <v>0</v>
      </c>
      <c r="DK246" s="599">
        <f t="shared" si="73"/>
        <v>0</v>
      </c>
      <c r="DL246" s="599">
        <f t="shared" si="73"/>
        <v>0</v>
      </c>
      <c r="DM246" s="599">
        <f t="shared" si="73"/>
        <v>0</v>
      </c>
      <c r="DN246" s="599">
        <f t="shared" si="73"/>
        <v>0</v>
      </c>
      <c r="DO246" s="599">
        <f t="shared" si="73"/>
        <v>0</v>
      </c>
      <c r="DP246" s="599">
        <f t="shared" ref="DP246:DW246" si="74">SUMIF($C:$C,"58.7x",DP:DP)</f>
        <v>0</v>
      </c>
      <c r="DQ246" s="599">
        <f t="shared" si="74"/>
        <v>0</v>
      </c>
      <c r="DR246" s="599">
        <f t="shared" si="74"/>
        <v>0</v>
      </c>
      <c r="DS246" s="599">
        <f t="shared" si="74"/>
        <v>0</v>
      </c>
      <c r="DT246" s="599">
        <f t="shared" si="74"/>
        <v>0</v>
      </c>
      <c r="DU246" s="599">
        <f t="shared" si="74"/>
        <v>0</v>
      </c>
      <c r="DV246" s="599">
        <f t="shared" si="74"/>
        <v>0</v>
      </c>
      <c r="DW246" s="669">
        <f t="shared" si="74"/>
        <v>0</v>
      </c>
    </row>
    <row r="247" spans="2:127" ht="25.5" x14ac:dyDescent="0.2">
      <c r="B247" s="601" t="s">
        <v>490</v>
      </c>
      <c r="C247" s="602" t="s">
        <v>887</v>
      </c>
      <c r="D247" s="603" t="s">
        <v>806</v>
      </c>
      <c r="E247" s="604" t="s">
        <v>545</v>
      </c>
      <c r="F247" s="605" t="s">
        <v>742</v>
      </c>
      <c r="G247" s="606" t="s">
        <v>59</v>
      </c>
      <c r="H247" s="607" t="s">
        <v>492</v>
      </c>
      <c r="I247" s="608">
        <f>MAX(X247:AV247)</f>
        <v>7</v>
      </c>
      <c r="J247" s="608">
        <f>SUMPRODUCT($X$2:$CY$2,$X247:$CY247)*365</f>
        <v>60954.477533751968</v>
      </c>
      <c r="K247" s="608">
        <f>SUMPRODUCT($X$2:$CY$2,$X248:$CY248)+SUMPRODUCT($X$2:$CY$2,$X249:$CY249)+SUMPRODUCT($X$2:$CY$2,$X250:$CY250)</f>
        <v>15950.705036271924</v>
      </c>
      <c r="L247" s="608">
        <f>SUMPRODUCT($X$2:$CY$2,$X251:$CY251) +SUMPRODUCT($X$2:$CY$2,$X252:$CY252)</f>
        <v>11372.602520680846</v>
      </c>
      <c r="M247" s="608">
        <f>SUMPRODUCT($X$2:$CY$2,$X253:$CY253)</f>
        <v>0</v>
      </c>
      <c r="N247" s="608">
        <f>SUMPRODUCT($X$2:$CY$2,$X256:$CY256) +SUMPRODUCT($X$2:$CY$2,$X257:$CY257)</f>
        <v>284.25953073539068</v>
      </c>
      <c r="O247" s="608">
        <f>SUMPRODUCT($X$2:$CY$2,$X254:$CY254) +SUMPRODUCT($X$2:$CY$2,$X255:$CY255) +SUMPRODUCT($X$2:$CY$2,$X258:$CY258)</f>
        <v>22.634798984080149</v>
      </c>
      <c r="P247" s="608">
        <f>SUM(K247:O247)</f>
        <v>27630.201886672243</v>
      </c>
      <c r="Q247" s="608">
        <f>(SUM(K247:M247)*100000)/(J247*1000)</f>
        <v>44.825759587264443</v>
      </c>
      <c r="R247" s="609">
        <f>(P247*100000)/(J247*1000)</f>
        <v>45.329240778698718</v>
      </c>
      <c r="S247" s="610">
        <v>3</v>
      </c>
      <c r="T247" s="611">
        <v>3</v>
      </c>
      <c r="U247" s="612" t="s">
        <v>493</v>
      </c>
      <c r="V247" s="613" t="s">
        <v>124</v>
      </c>
      <c r="W247" s="614" t="s">
        <v>75</v>
      </c>
      <c r="X247" s="615">
        <v>0</v>
      </c>
      <c r="Y247" s="615">
        <v>0</v>
      </c>
      <c r="Z247" s="615">
        <v>0</v>
      </c>
      <c r="AA247" s="615">
        <v>0</v>
      </c>
      <c r="AB247" s="615">
        <v>0</v>
      </c>
      <c r="AC247" s="615">
        <v>7</v>
      </c>
      <c r="AD247" s="615">
        <v>7</v>
      </c>
      <c r="AE247" s="615">
        <v>7</v>
      </c>
      <c r="AF247" s="615">
        <v>7</v>
      </c>
      <c r="AG247" s="615">
        <v>7</v>
      </c>
      <c r="AH247" s="615">
        <v>7</v>
      </c>
      <c r="AI247" s="615">
        <v>7</v>
      </c>
      <c r="AJ247" s="615">
        <v>7</v>
      </c>
      <c r="AK247" s="615">
        <v>7</v>
      </c>
      <c r="AL247" s="615">
        <v>7</v>
      </c>
      <c r="AM247" s="615">
        <v>7</v>
      </c>
      <c r="AN247" s="615">
        <v>7</v>
      </c>
      <c r="AO247" s="615">
        <v>7</v>
      </c>
      <c r="AP247" s="615">
        <v>7</v>
      </c>
      <c r="AQ247" s="615">
        <v>7</v>
      </c>
      <c r="AR247" s="615">
        <v>7</v>
      </c>
      <c r="AS247" s="615">
        <v>7</v>
      </c>
      <c r="AT247" s="615">
        <v>7</v>
      </c>
      <c r="AU247" s="615">
        <v>7</v>
      </c>
      <c r="AV247" s="615">
        <v>7</v>
      </c>
      <c r="AW247" s="615">
        <v>7</v>
      </c>
      <c r="AX247" s="615">
        <v>7</v>
      </c>
      <c r="AY247" s="615">
        <v>7</v>
      </c>
      <c r="AZ247" s="615">
        <v>7</v>
      </c>
      <c r="BA247" s="615">
        <v>7</v>
      </c>
      <c r="BB247" s="615">
        <v>7</v>
      </c>
      <c r="BC247" s="615">
        <v>7</v>
      </c>
      <c r="BD247" s="615">
        <v>7</v>
      </c>
      <c r="BE247" s="615">
        <v>7</v>
      </c>
      <c r="BF247" s="615">
        <v>7</v>
      </c>
      <c r="BG247" s="615">
        <v>7</v>
      </c>
      <c r="BH247" s="615">
        <v>7</v>
      </c>
      <c r="BI247" s="615">
        <v>7</v>
      </c>
      <c r="BJ247" s="615">
        <v>7</v>
      </c>
      <c r="BK247" s="615">
        <v>7</v>
      </c>
      <c r="BL247" s="615">
        <v>7</v>
      </c>
      <c r="BM247" s="615">
        <v>7</v>
      </c>
      <c r="BN247" s="615">
        <v>7</v>
      </c>
      <c r="BO247" s="615">
        <v>7</v>
      </c>
      <c r="BP247" s="615">
        <v>7</v>
      </c>
      <c r="BQ247" s="615">
        <v>7</v>
      </c>
      <c r="BR247" s="615">
        <v>7</v>
      </c>
      <c r="BS247" s="615">
        <v>7</v>
      </c>
      <c r="BT247" s="615">
        <v>7</v>
      </c>
      <c r="BU247" s="615">
        <v>7</v>
      </c>
      <c r="BV247" s="615">
        <v>7</v>
      </c>
      <c r="BW247" s="615">
        <v>7</v>
      </c>
      <c r="BX247" s="615">
        <v>7</v>
      </c>
      <c r="BY247" s="615">
        <v>7</v>
      </c>
      <c r="BZ247" s="615">
        <v>7</v>
      </c>
      <c r="CA247" s="615">
        <v>7</v>
      </c>
      <c r="CB247" s="615">
        <v>7</v>
      </c>
      <c r="CC247" s="615">
        <v>7</v>
      </c>
      <c r="CD247" s="615">
        <v>7</v>
      </c>
      <c r="CE247" s="629">
        <v>7</v>
      </c>
      <c r="CF247" s="629">
        <v>7</v>
      </c>
      <c r="CG247" s="629">
        <v>7</v>
      </c>
      <c r="CH247" s="629">
        <v>7</v>
      </c>
      <c r="CI247" s="629">
        <v>7</v>
      </c>
      <c r="CJ247" s="629">
        <v>7</v>
      </c>
      <c r="CK247" s="629">
        <v>7</v>
      </c>
      <c r="CL247" s="629">
        <v>7</v>
      </c>
      <c r="CM247" s="629">
        <v>7</v>
      </c>
      <c r="CN247" s="629">
        <v>7</v>
      </c>
      <c r="CO247" s="629">
        <v>7</v>
      </c>
      <c r="CP247" s="629">
        <v>7</v>
      </c>
      <c r="CQ247" s="629">
        <v>7</v>
      </c>
      <c r="CR247" s="629">
        <v>7</v>
      </c>
      <c r="CS247" s="629">
        <v>7</v>
      </c>
      <c r="CT247" s="629">
        <v>7</v>
      </c>
      <c r="CU247" s="629">
        <v>7</v>
      </c>
      <c r="CV247" s="629">
        <v>7</v>
      </c>
      <c r="CW247" s="629">
        <v>7</v>
      </c>
      <c r="CX247" s="629">
        <v>7</v>
      </c>
      <c r="CY247" s="630">
        <v>7</v>
      </c>
      <c r="CZ247" s="619">
        <v>0</v>
      </c>
      <c r="DA247" s="620">
        <v>0</v>
      </c>
      <c r="DB247" s="620">
        <v>0</v>
      </c>
      <c r="DC247" s="620">
        <v>0</v>
      </c>
      <c r="DD247" s="620">
        <v>0</v>
      </c>
      <c r="DE247" s="620">
        <v>0</v>
      </c>
      <c r="DF247" s="620">
        <v>0</v>
      </c>
      <c r="DG247" s="620">
        <v>0</v>
      </c>
      <c r="DH247" s="620">
        <v>0</v>
      </c>
      <c r="DI247" s="620">
        <v>0</v>
      </c>
      <c r="DJ247" s="620">
        <v>0</v>
      </c>
      <c r="DK247" s="620">
        <v>0</v>
      </c>
      <c r="DL247" s="620">
        <v>0</v>
      </c>
      <c r="DM247" s="620">
        <v>0</v>
      </c>
      <c r="DN247" s="620">
        <v>0</v>
      </c>
      <c r="DO247" s="620">
        <v>0</v>
      </c>
      <c r="DP247" s="620">
        <v>0</v>
      </c>
      <c r="DQ247" s="620">
        <v>0</v>
      </c>
      <c r="DR247" s="620">
        <v>0</v>
      </c>
      <c r="DS247" s="620">
        <v>0</v>
      </c>
      <c r="DT247" s="620">
        <v>0</v>
      </c>
      <c r="DU247" s="620">
        <v>0</v>
      </c>
      <c r="DV247" s="620">
        <v>0</v>
      </c>
      <c r="DW247" s="621">
        <v>0</v>
      </c>
    </row>
    <row r="248" spans="2:127" x14ac:dyDescent="0.2">
      <c r="B248" s="622"/>
      <c r="C248" s="623"/>
      <c r="D248" s="624"/>
      <c r="E248" s="625"/>
      <c r="F248" s="625"/>
      <c r="G248" s="624"/>
      <c r="H248" s="625"/>
      <c r="I248" s="626"/>
      <c r="J248" s="626"/>
      <c r="K248" s="626"/>
      <c r="L248" s="626"/>
      <c r="M248" s="626"/>
      <c r="N248" s="626"/>
      <c r="O248" s="626"/>
      <c r="P248" s="626"/>
      <c r="Q248" s="626"/>
      <c r="R248" s="627"/>
      <c r="S248" s="626"/>
      <c r="T248" s="626"/>
      <c r="U248" s="628" t="s">
        <v>494</v>
      </c>
      <c r="V248" s="613" t="s">
        <v>124</v>
      </c>
      <c r="W248" s="614" t="s">
        <v>495</v>
      </c>
      <c r="X248" s="615">
        <v>713.22594000000004</v>
      </c>
      <c r="Y248" s="615">
        <v>815.11536000000001</v>
      </c>
      <c r="Z248" s="615">
        <v>1018.8942000000001</v>
      </c>
      <c r="AA248" s="615">
        <v>4075.5768000000003</v>
      </c>
      <c r="AB248" s="615">
        <v>3566.1296999999995</v>
      </c>
      <c r="AC248" s="615">
        <v>0</v>
      </c>
      <c r="AD248" s="615">
        <v>0</v>
      </c>
      <c r="AE248" s="615">
        <v>0</v>
      </c>
      <c r="AF248" s="615">
        <v>0</v>
      </c>
      <c r="AG248" s="615">
        <v>0</v>
      </c>
      <c r="AH248" s="615">
        <v>0</v>
      </c>
      <c r="AI248" s="615">
        <v>0</v>
      </c>
      <c r="AJ248" s="615">
        <v>0</v>
      </c>
      <c r="AK248" s="615">
        <v>0</v>
      </c>
      <c r="AL248" s="615">
        <v>0</v>
      </c>
      <c r="AM248" s="615">
        <v>0</v>
      </c>
      <c r="AN248" s="615">
        <v>0</v>
      </c>
      <c r="AO248" s="615">
        <v>0</v>
      </c>
      <c r="AP248" s="615">
        <v>0</v>
      </c>
      <c r="AQ248" s="615">
        <v>0</v>
      </c>
      <c r="AR248" s="615">
        <v>537.14836000000003</v>
      </c>
      <c r="AS248" s="615">
        <v>613.88383999999996</v>
      </c>
      <c r="AT248" s="615">
        <v>767.35480000000007</v>
      </c>
      <c r="AU248" s="615">
        <v>3069.4192000000003</v>
      </c>
      <c r="AV248" s="615">
        <v>2685.7417999999998</v>
      </c>
      <c r="AW248" s="615">
        <v>0</v>
      </c>
      <c r="AX248" s="615">
        <v>0</v>
      </c>
      <c r="AY248" s="615">
        <v>0</v>
      </c>
      <c r="AZ248" s="615">
        <v>0</v>
      </c>
      <c r="BA248" s="615">
        <v>0</v>
      </c>
      <c r="BB248" s="615">
        <v>0</v>
      </c>
      <c r="BC248" s="615">
        <v>0</v>
      </c>
      <c r="BD248" s="615">
        <v>0</v>
      </c>
      <c r="BE248" s="615">
        <v>0</v>
      </c>
      <c r="BF248" s="615">
        <v>0</v>
      </c>
      <c r="BG248" s="615">
        <v>0</v>
      </c>
      <c r="BH248" s="615">
        <v>0</v>
      </c>
      <c r="BI248" s="615">
        <v>0</v>
      </c>
      <c r="BJ248" s="615">
        <v>0</v>
      </c>
      <c r="BK248" s="615">
        <v>0</v>
      </c>
      <c r="BL248" s="615">
        <v>537.14836000000003</v>
      </c>
      <c r="BM248" s="615">
        <v>613.88383999999996</v>
      </c>
      <c r="BN248" s="615">
        <v>767.35480000000007</v>
      </c>
      <c r="BO248" s="615">
        <v>3069.4192000000003</v>
      </c>
      <c r="BP248" s="615">
        <v>2685.7417999999998</v>
      </c>
      <c r="BQ248" s="615">
        <v>0</v>
      </c>
      <c r="BR248" s="615">
        <v>0</v>
      </c>
      <c r="BS248" s="615">
        <v>0</v>
      </c>
      <c r="BT248" s="615">
        <v>0</v>
      </c>
      <c r="BU248" s="615">
        <v>0</v>
      </c>
      <c r="BV248" s="615">
        <v>0</v>
      </c>
      <c r="BW248" s="615">
        <v>0</v>
      </c>
      <c r="BX248" s="615">
        <v>0</v>
      </c>
      <c r="BY248" s="615">
        <v>0</v>
      </c>
      <c r="BZ248" s="615">
        <v>0</v>
      </c>
      <c r="CA248" s="615">
        <v>0</v>
      </c>
      <c r="CB248" s="615">
        <v>0</v>
      </c>
      <c r="CC248" s="615">
        <v>0</v>
      </c>
      <c r="CD248" s="615">
        <v>0</v>
      </c>
      <c r="CE248" s="629">
        <v>0</v>
      </c>
      <c r="CF248" s="629">
        <v>692.58854000000008</v>
      </c>
      <c r="CG248" s="629">
        <v>791.52976000000001</v>
      </c>
      <c r="CH248" s="629">
        <v>989.4122000000001</v>
      </c>
      <c r="CI248" s="629">
        <v>3957.6488000000004</v>
      </c>
      <c r="CJ248" s="629">
        <v>3462.9426999999996</v>
      </c>
      <c r="CK248" s="629">
        <v>0</v>
      </c>
      <c r="CL248" s="629">
        <v>0</v>
      </c>
      <c r="CM248" s="629">
        <v>0</v>
      </c>
      <c r="CN248" s="629">
        <v>0</v>
      </c>
      <c r="CO248" s="629">
        <v>0</v>
      </c>
      <c r="CP248" s="629">
        <v>0</v>
      </c>
      <c r="CQ248" s="629">
        <v>0</v>
      </c>
      <c r="CR248" s="629">
        <v>0</v>
      </c>
      <c r="CS248" s="629">
        <v>0</v>
      </c>
      <c r="CT248" s="629">
        <v>0</v>
      </c>
      <c r="CU248" s="629">
        <v>0</v>
      </c>
      <c r="CV248" s="629">
        <v>0</v>
      </c>
      <c r="CW248" s="629">
        <v>0</v>
      </c>
      <c r="CX248" s="629">
        <v>0</v>
      </c>
      <c r="CY248" s="630">
        <v>0</v>
      </c>
      <c r="CZ248" s="619">
        <v>0</v>
      </c>
      <c r="DA248" s="620">
        <v>0</v>
      </c>
      <c r="DB248" s="620">
        <v>0</v>
      </c>
      <c r="DC248" s="620">
        <v>0</v>
      </c>
      <c r="DD248" s="620">
        <v>0</v>
      </c>
      <c r="DE248" s="620">
        <v>0</v>
      </c>
      <c r="DF248" s="620">
        <v>0</v>
      </c>
      <c r="DG248" s="620">
        <v>0</v>
      </c>
      <c r="DH248" s="620">
        <v>0</v>
      </c>
      <c r="DI248" s="620">
        <v>0</v>
      </c>
      <c r="DJ248" s="620">
        <v>0</v>
      </c>
      <c r="DK248" s="620">
        <v>0</v>
      </c>
      <c r="DL248" s="620">
        <v>0</v>
      </c>
      <c r="DM248" s="620">
        <v>0</v>
      </c>
      <c r="DN248" s="620">
        <v>0</v>
      </c>
      <c r="DO248" s="620">
        <v>0</v>
      </c>
      <c r="DP248" s="620">
        <v>0</v>
      </c>
      <c r="DQ248" s="620">
        <v>0</v>
      </c>
      <c r="DR248" s="620">
        <v>0</v>
      </c>
      <c r="DS248" s="620">
        <v>0</v>
      </c>
      <c r="DT248" s="620">
        <v>0</v>
      </c>
      <c r="DU248" s="620">
        <v>0</v>
      </c>
      <c r="DV248" s="620">
        <v>0</v>
      </c>
      <c r="DW248" s="621">
        <v>0</v>
      </c>
    </row>
    <row r="249" spans="2:127" x14ac:dyDescent="0.2">
      <c r="B249" s="631"/>
      <c r="C249" s="632"/>
      <c r="D249" s="633"/>
      <c r="E249" s="633"/>
      <c r="F249" s="633"/>
      <c r="G249" s="633"/>
      <c r="H249" s="633"/>
      <c r="I249" s="634"/>
      <c r="J249" s="634"/>
      <c r="K249" s="634"/>
      <c r="L249" s="634"/>
      <c r="M249" s="634"/>
      <c r="N249" s="634"/>
      <c r="O249" s="634"/>
      <c r="P249" s="634"/>
      <c r="Q249" s="634"/>
      <c r="R249" s="635"/>
      <c r="S249" s="634"/>
      <c r="T249" s="634"/>
      <c r="U249" s="628" t="s">
        <v>496</v>
      </c>
      <c r="V249" s="613" t="s">
        <v>124</v>
      </c>
      <c r="W249" s="614" t="s">
        <v>495</v>
      </c>
      <c r="X249" s="615">
        <v>0</v>
      </c>
      <c r="Y249" s="615">
        <v>0</v>
      </c>
      <c r="Z249" s="615">
        <v>0</v>
      </c>
      <c r="AA249" s="615">
        <v>0</v>
      </c>
      <c r="AB249" s="615">
        <v>0</v>
      </c>
      <c r="AC249" s="615">
        <v>0</v>
      </c>
      <c r="AD249" s="615">
        <v>0</v>
      </c>
      <c r="AE249" s="615">
        <v>0</v>
      </c>
      <c r="AF249" s="615">
        <v>0</v>
      </c>
      <c r="AG249" s="615">
        <v>0</v>
      </c>
      <c r="AH249" s="615">
        <v>0</v>
      </c>
      <c r="AI249" s="615">
        <v>0</v>
      </c>
      <c r="AJ249" s="615">
        <v>0</v>
      </c>
      <c r="AK249" s="615">
        <v>0</v>
      </c>
      <c r="AL249" s="615">
        <v>0</v>
      </c>
      <c r="AM249" s="615">
        <v>0</v>
      </c>
      <c r="AN249" s="615">
        <v>0</v>
      </c>
      <c r="AO249" s="615">
        <v>0</v>
      </c>
      <c r="AP249" s="615">
        <v>0</v>
      </c>
      <c r="AQ249" s="615">
        <v>0</v>
      </c>
      <c r="AR249" s="615">
        <v>0</v>
      </c>
      <c r="AS249" s="615">
        <v>0</v>
      </c>
      <c r="AT249" s="615">
        <v>0</v>
      </c>
      <c r="AU249" s="615">
        <v>0</v>
      </c>
      <c r="AV249" s="615">
        <v>0</v>
      </c>
      <c r="AW249" s="615">
        <v>0</v>
      </c>
      <c r="AX249" s="615">
        <v>0</v>
      </c>
      <c r="AY249" s="615">
        <v>0</v>
      </c>
      <c r="AZ249" s="615">
        <v>0</v>
      </c>
      <c r="BA249" s="615">
        <v>0</v>
      </c>
      <c r="BB249" s="615">
        <v>0</v>
      </c>
      <c r="BC249" s="615">
        <v>0</v>
      </c>
      <c r="BD249" s="615">
        <v>0</v>
      </c>
      <c r="BE249" s="615">
        <v>0</v>
      </c>
      <c r="BF249" s="615">
        <v>0</v>
      </c>
      <c r="BG249" s="615">
        <v>0</v>
      </c>
      <c r="BH249" s="615">
        <v>0</v>
      </c>
      <c r="BI249" s="615">
        <v>0</v>
      </c>
      <c r="BJ249" s="615">
        <v>0</v>
      </c>
      <c r="BK249" s="615">
        <v>0</v>
      </c>
      <c r="BL249" s="615">
        <v>0</v>
      </c>
      <c r="BM249" s="615">
        <v>0</v>
      </c>
      <c r="BN249" s="615">
        <v>0</v>
      </c>
      <c r="BO249" s="615">
        <v>0</v>
      </c>
      <c r="BP249" s="615">
        <v>0</v>
      </c>
      <c r="BQ249" s="615">
        <v>0</v>
      </c>
      <c r="BR249" s="615">
        <v>0</v>
      </c>
      <c r="BS249" s="615">
        <v>0</v>
      </c>
      <c r="BT249" s="615">
        <v>0</v>
      </c>
      <c r="BU249" s="615">
        <v>0</v>
      </c>
      <c r="BV249" s="615">
        <v>0</v>
      </c>
      <c r="BW249" s="615">
        <v>0</v>
      </c>
      <c r="BX249" s="615">
        <v>0</v>
      </c>
      <c r="BY249" s="615">
        <v>0</v>
      </c>
      <c r="BZ249" s="615">
        <v>0</v>
      </c>
      <c r="CA249" s="615">
        <v>0</v>
      </c>
      <c r="CB249" s="615">
        <v>0</v>
      </c>
      <c r="CC249" s="615">
        <v>0</v>
      </c>
      <c r="CD249" s="615">
        <v>0</v>
      </c>
      <c r="CE249" s="629">
        <v>0</v>
      </c>
      <c r="CF249" s="629">
        <v>0</v>
      </c>
      <c r="CG249" s="629">
        <v>0</v>
      </c>
      <c r="CH249" s="629">
        <v>0</v>
      </c>
      <c r="CI249" s="629">
        <v>0</v>
      </c>
      <c r="CJ249" s="629">
        <v>0</v>
      </c>
      <c r="CK249" s="629">
        <v>0</v>
      </c>
      <c r="CL249" s="629">
        <v>0</v>
      </c>
      <c r="CM249" s="629">
        <v>0</v>
      </c>
      <c r="CN249" s="629">
        <v>0</v>
      </c>
      <c r="CO249" s="629">
        <v>0</v>
      </c>
      <c r="CP249" s="629">
        <v>0</v>
      </c>
      <c r="CQ249" s="629">
        <v>0</v>
      </c>
      <c r="CR249" s="629">
        <v>0</v>
      </c>
      <c r="CS249" s="629">
        <v>0</v>
      </c>
      <c r="CT249" s="629">
        <v>0</v>
      </c>
      <c r="CU249" s="629">
        <v>0</v>
      </c>
      <c r="CV249" s="629">
        <v>0</v>
      </c>
      <c r="CW249" s="629">
        <v>0</v>
      </c>
      <c r="CX249" s="629">
        <v>0</v>
      </c>
      <c r="CY249" s="630">
        <v>0</v>
      </c>
      <c r="CZ249" s="619">
        <v>0</v>
      </c>
      <c r="DA249" s="620">
        <v>0</v>
      </c>
      <c r="DB249" s="620">
        <v>0</v>
      </c>
      <c r="DC249" s="620">
        <v>0</v>
      </c>
      <c r="DD249" s="620">
        <v>0</v>
      </c>
      <c r="DE249" s="620">
        <v>0</v>
      </c>
      <c r="DF249" s="620">
        <v>0</v>
      </c>
      <c r="DG249" s="620">
        <v>0</v>
      </c>
      <c r="DH249" s="620">
        <v>0</v>
      </c>
      <c r="DI249" s="620">
        <v>0</v>
      </c>
      <c r="DJ249" s="620">
        <v>0</v>
      </c>
      <c r="DK249" s="620">
        <v>0</v>
      </c>
      <c r="DL249" s="620">
        <v>0</v>
      </c>
      <c r="DM249" s="620">
        <v>0</v>
      </c>
      <c r="DN249" s="620">
        <v>0</v>
      </c>
      <c r="DO249" s="620">
        <v>0</v>
      </c>
      <c r="DP249" s="620">
        <v>0</v>
      </c>
      <c r="DQ249" s="620">
        <v>0</v>
      </c>
      <c r="DR249" s="620">
        <v>0</v>
      </c>
      <c r="DS249" s="620">
        <v>0</v>
      </c>
      <c r="DT249" s="620">
        <v>0</v>
      </c>
      <c r="DU249" s="620">
        <v>0</v>
      </c>
      <c r="DV249" s="620">
        <v>0</v>
      </c>
      <c r="DW249" s="621">
        <v>0</v>
      </c>
    </row>
    <row r="250" spans="2:127" x14ac:dyDescent="0.2">
      <c r="B250" s="631"/>
      <c r="C250" s="632"/>
      <c r="D250" s="633"/>
      <c r="E250" s="633"/>
      <c r="F250" s="633"/>
      <c r="G250" s="633"/>
      <c r="H250" s="633"/>
      <c r="I250" s="634"/>
      <c r="J250" s="634"/>
      <c r="K250" s="634"/>
      <c r="L250" s="634"/>
      <c r="M250" s="634"/>
      <c r="N250" s="634"/>
      <c r="O250" s="634"/>
      <c r="P250" s="634"/>
      <c r="Q250" s="634"/>
      <c r="R250" s="635"/>
      <c r="S250" s="634"/>
      <c r="T250" s="634"/>
      <c r="U250" s="636" t="s">
        <v>807</v>
      </c>
      <c r="V250" s="637" t="s">
        <v>124</v>
      </c>
      <c r="W250" s="614" t="s">
        <v>495</v>
      </c>
      <c r="X250" s="615">
        <v>0</v>
      </c>
      <c r="Y250" s="615">
        <v>0</v>
      </c>
      <c r="Z250" s="615">
        <v>0</v>
      </c>
      <c r="AA250" s="615">
        <v>0</v>
      </c>
      <c r="AB250" s="615">
        <v>0</v>
      </c>
      <c r="AC250" s="615">
        <v>0</v>
      </c>
      <c r="AD250" s="615">
        <v>0</v>
      </c>
      <c r="AE250" s="615">
        <v>0</v>
      </c>
      <c r="AF250" s="615">
        <v>0</v>
      </c>
      <c r="AG250" s="615">
        <v>0</v>
      </c>
      <c r="AH250" s="615">
        <v>0</v>
      </c>
      <c r="AI250" s="615">
        <v>0</v>
      </c>
      <c r="AJ250" s="615">
        <v>0</v>
      </c>
      <c r="AK250" s="615">
        <v>0</v>
      </c>
      <c r="AL250" s="615">
        <v>0</v>
      </c>
      <c r="AM250" s="615">
        <v>0</v>
      </c>
      <c r="AN250" s="615">
        <v>0</v>
      </c>
      <c r="AO250" s="615">
        <v>0</v>
      </c>
      <c r="AP250" s="615">
        <v>0</v>
      </c>
      <c r="AQ250" s="615">
        <v>0</v>
      </c>
      <c r="AR250" s="615">
        <v>0</v>
      </c>
      <c r="AS250" s="615">
        <v>0</v>
      </c>
      <c r="AT250" s="615">
        <v>0</v>
      </c>
      <c r="AU250" s="615">
        <v>0</v>
      </c>
      <c r="AV250" s="615">
        <v>0</v>
      </c>
      <c r="AW250" s="615">
        <v>0</v>
      </c>
      <c r="AX250" s="615">
        <v>0</v>
      </c>
      <c r="AY250" s="615">
        <v>0</v>
      </c>
      <c r="AZ250" s="615">
        <v>0</v>
      </c>
      <c r="BA250" s="615">
        <v>0</v>
      </c>
      <c r="BB250" s="615">
        <v>0</v>
      </c>
      <c r="BC250" s="615">
        <v>0</v>
      </c>
      <c r="BD250" s="615">
        <v>0</v>
      </c>
      <c r="BE250" s="615">
        <v>0</v>
      </c>
      <c r="BF250" s="615">
        <v>0</v>
      </c>
      <c r="BG250" s="615">
        <v>0</v>
      </c>
      <c r="BH250" s="615">
        <v>0</v>
      </c>
      <c r="BI250" s="615">
        <v>0</v>
      </c>
      <c r="BJ250" s="615">
        <v>0</v>
      </c>
      <c r="BK250" s="615">
        <v>0</v>
      </c>
      <c r="BL250" s="615">
        <v>0</v>
      </c>
      <c r="BM250" s="615">
        <v>0</v>
      </c>
      <c r="BN250" s="615">
        <v>0</v>
      </c>
      <c r="BO250" s="615">
        <v>0</v>
      </c>
      <c r="BP250" s="615">
        <v>0</v>
      </c>
      <c r="BQ250" s="615">
        <v>0</v>
      </c>
      <c r="BR250" s="615">
        <v>0</v>
      </c>
      <c r="BS250" s="615">
        <v>0</v>
      </c>
      <c r="BT250" s="615">
        <v>0</v>
      </c>
      <c r="BU250" s="615">
        <v>0</v>
      </c>
      <c r="BV250" s="615">
        <v>0</v>
      </c>
      <c r="BW250" s="615">
        <v>0</v>
      </c>
      <c r="BX250" s="615">
        <v>0</v>
      </c>
      <c r="BY250" s="615">
        <v>0</v>
      </c>
      <c r="BZ250" s="615">
        <v>0</v>
      </c>
      <c r="CA250" s="615">
        <v>0</v>
      </c>
      <c r="CB250" s="615">
        <v>0</v>
      </c>
      <c r="CC250" s="615">
        <v>0</v>
      </c>
      <c r="CD250" s="615">
        <v>0</v>
      </c>
      <c r="CE250" s="615">
        <v>0</v>
      </c>
      <c r="CF250" s="615">
        <v>0</v>
      </c>
      <c r="CG250" s="615">
        <v>0</v>
      </c>
      <c r="CH250" s="615">
        <v>0</v>
      </c>
      <c r="CI250" s="615">
        <v>0</v>
      </c>
      <c r="CJ250" s="615">
        <v>0</v>
      </c>
      <c r="CK250" s="615">
        <v>0</v>
      </c>
      <c r="CL250" s="615">
        <v>0</v>
      </c>
      <c r="CM250" s="615">
        <v>0</v>
      </c>
      <c r="CN250" s="615">
        <v>0</v>
      </c>
      <c r="CO250" s="615">
        <v>0</v>
      </c>
      <c r="CP250" s="615">
        <v>0</v>
      </c>
      <c r="CQ250" s="615">
        <v>0</v>
      </c>
      <c r="CR250" s="615">
        <v>0</v>
      </c>
      <c r="CS250" s="615">
        <v>0</v>
      </c>
      <c r="CT250" s="615">
        <v>0</v>
      </c>
      <c r="CU250" s="615">
        <v>0</v>
      </c>
      <c r="CV250" s="615">
        <v>0</v>
      </c>
      <c r="CW250" s="615">
        <v>0</v>
      </c>
      <c r="CX250" s="615">
        <v>0</v>
      </c>
      <c r="CY250" s="615">
        <v>0</v>
      </c>
      <c r="CZ250" s="619">
        <v>0</v>
      </c>
      <c r="DA250" s="620">
        <v>0</v>
      </c>
      <c r="DB250" s="620">
        <v>0</v>
      </c>
      <c r="DC250" s="620">
        <v>0</v>
      </c>
      <c r="DD250" s="620">
        <v>0</v>
      </c>
      <c r="DE250" s="620">
        <v>0</v>
      </c>
      <c r="DF250" s="620">
        <v>0</v>
      </c>
      <c r="DG250" s="620">
        <v>0</v>
      </c>
      <c r="DH250" s="620">
        <v>0</v>
      </c>
      <c r="DI250" s="620">
        <v>0</v>
      </c>
      <c r="DJ250" s="620">
        <v>0</v>
      </c>
      <c r="DK250" s="620">
        <v>0</v>
      </c>
      <c r="DL250" s="620">
        <v>0</v>
      </c>
      <c r="DM250" s="620">
        <v>0</v>
      </c>
      <c r="DN250" s="620">
        <v>0</v>
      </c>
      <c r="DO250" s="620">
        <v>0</v>
      </c>
      <c r="DP250" s="620">
        <v>0</v>
      </c>
      <c r="DQ250" s="620">
        <v>0</v>
      </c>
      <c r="DR250" s="620">
        <v>0</v>
      </c>
      <c r="DS250" s="620">
        <v>0</v>
      </c>
      <c r="DT250" s="620">
        <v>0</v>
      </c>
      <c r="DU250" s="620">
        <v>0</v>
      </c>
      <c r="DV250" s="620">
        <v>0</v>
      </c>
      <c r="DW250" s="621">
        <v>0</v>
      </c>
    </row>
    <row r="251" spans="2:127" x14ac:dyDescent="0.2">
      <c r="B251" s="638"/>
      <c r="C251" s="961" t="s">
        <v>888</v>
      </c>
      <c r="D251" s="640"/>
      <c r="E251" s="640"/>
      <c r="F251" s="640"/>
      <c r="G251" s="640"/>
      <c r="H251" s="640"/>
      <c r="I251" s="641"/>
      <c r="J251" s="641"/>
      <c r="K251" s="641"/>
      <c r="L251" s="641"/>
      <c r="M251" s="641"/>
      <c r="N251" s="641"/>
      <c r="O251" s="641"/>
      <c r="P251" s="641"/>
      <c r="Q251" s="641"/>
      <c r="R251" s="642"/>
      <c r="S251" s="641"/>
      <c r="T251" s="641"/>
      <c r="U251" s="628" t="s">
        <v>497</v>
      </c>
      <c r="V251" s="613" t="s">
        <v>124</v>
      </c>
      <c r="W251" s="643" t="s">
        <v>495</v>
      </c>
      <c r="X251" s="615">
        <v>0</v>
      </c>
      <c r="Y251" s="615">
        <v>0</v>
      </c>
      <c r="Z251" s="615">
        <v>0</v>
      </c>
      <c r="AA251" s="615">
        <v>0</v>
      </c>
      <c r="AB251" s="615">
        <v>0</v>
      </c>
      <c r="AC251" s="615">
        <v>77.5</v>
      </c>
      <c r="AD251" s="615">
        <v>77.5</v>
      </c>
      <c r="AE251" s="615">
        <v>77.5</v>
      </c>
      <c r="AF251" s="615">
        <v>77.5</v>
      </c>
      <c r="AG251" s="615">
        <v>77.5</v>
      </c>
      <c r="AH251" s="615">
        <v>77.5</v>
      </c>
      <c r="AI251" s="615">
        <v>77.5</v>
      </c>
      <c r="AJ251" s="615">
        <v>77.5</v>
      </c>
      <c r="AK251" s="615">
        <v>77.5</v>
      </c>
      <c r="AL251" s="615">
        <v>77.5</v>
      </c>
      <c r="AM251" s="615">
        <v>77.5</v>
      </c>
      <c r="AN251" s="615">
        <v>77.5</v>
      </c>
      <c r="AO251" s="615">
        <v>77.5</v>
      </c>
      <c r="AP251" s="615">
        <v>77.5</v>
      </c>
      <c r="AQ251" s="615">
        <v>77.5</v>
      </c>
      <c r="AR251" s="615">
        <v>77.5</v>
      </c>
      <c r="AS251" s="615">
        <v>77.5</v>
      </c>
      <c r="AT251" s="615">
        <v>77.5</v>
      </c>
      <c r="AU251" s="615">
        <v>77.5</v>
      </c>
      <c r="AV251" s="615">
        <v>77.5</v>
      </c>
      <c r="AW251" s="615">
        <v>77.5</v>
      </c>
      <c r="AX251" s="615">
        <v>77.5</v>
      </c>
      <c r="AY251" s="615">
        <v>77.5</v>
      </c>
      <c r="AZ251" s="615">
        <v>77.5</v>
      </c>
      <c r="BA251" s="615">
        <v>77.5</v>
      </c>
      <c r="BB251" s="615">
        <v>77.5</v>
      </c>
      <c r="BC251" s="615">
        <v>77.5</v>
      </c>
      <c r="BD251" s="615">
        <v>77.5</v>
      </c>
      <c r="BE251" s="615">
        <v>77.5</v>
      </c>
      <c r="BF251" s="615">
        <v>77.5</v>
      </c>
      <c r="BG251" s="615">
        <v>77.5</v>
      </c>
      <c r="BH251" s="615">
        <v>77.5</v>
      </c>
      <c r="BI251" s="615">
        <v>77.5</v>
      </c>
      <c r="BJ251" s="615">
        <v>77.5</v>
      </c>
      <c r="BK251" s="615">
        <v>77.5</v>
      </c>
      <c r="BL251" s="615">
        <v>77.5</v>
      </c>
      <c r="BM251" s="615">
        <v>77.5</v>
      </c>
      <c r="BN251" s="615">
        <v>77.5</v>
      </c>
      <c r="BO251" s="615">
        <v>77.5</v>
      </c>
      <c r="BP251" s="615">
        <v>77.5</v>
      </c>
      <c r="BQ251" s="615">
        <v>77.5</v>
      </c>
      <c r="BR251" s="615">
        <v>77.5</v>
      </c>
      <c r="BS251" s="615">
        <v>77.5</v>
      </c>
      <c r="BT251" s="615">
        <v>77.5</v>
      </c>
      <c r="BU251" s="615">
        <v>77.5</v>
      </c>
      <c r="BV251" s="615">
        <v>77.5</v>
      </c>
      <c r="BW251" s="615">
        <v>77.5</v>
      </c>
      <c r="BX251" s="615">
        <v>77.5</v>
      </c>
      <c r="BY251" s="615">
        <v>77.5</v>
      </c>
      <c r="BZ251" s="615">
        <v>77.5</v>
      </c>
      <c r="CA251" s="615">
        <v>77.5</v>
      </c>
      <c r="CB251" s="615">
        <v>77.5</v>
      </c>
      <c r="CC251" s="615">
        <v>77.5</v>
      </c>
      <c r="CD251" s="615">
        <v>77.5</v>
      </c>
      <c r="CE251" s="629">
        <v>77.5</v>
      </c>
      <c r="CF251" s="629">
        <v>77.5</v>
      </c>
      <c r="CG251" s="629">
        <v>77.5</v>
      </c>
      <c r="CH251" s="629">
        <v>77.5</v>
      </c>
      <c r="CI251" s="629">
        <v>77.5</v>
      </c>
      <c r="CJ251" s="629">
        <v>77.5</v>
      </c>
      <c r="CK251" s="629">
        <v>77.5</v>
      </c>
      <c r="CL251" s="629">
        <v>77.5</v>
      </c>
      <c r="CM251" s="629">
        <v>77.5</v>
      </c>
      <c r="CN251" s="629">
        <v>77.5</v>
      </c>
      <c r="CO251" s="629">
        <v>77.5</v>
      </c>
      <c r="CP251" s="629">
        <v>77.5</v>
      </c>
      <c r="CQ251" s="629">
        <v>77.5</v>
      </c>
      <c r="CR251" s="629">
        <v>77.5</v>
      </c>
      <c r="CS251" s="629">
        <v>77.5</v>
      </c>
      <c r="CT251" s="629">
        <v>77.5</v>
      </c>
      <c r="CU251" s="629">
        <v>77.5</v>
      </c>
      <c r="CV251" s="629">
        <v>77.5</v>
      </c>
      <c r="CW251" s="629">
        <v>77.5</v>
      </c>
      <c r="CX251" s="629">
        <v>77.5</v>
      </c>
      <c r="CY251" s="630">
        <v>77.5</v>
      </c>
      <c r="CZ251" s="619">
        <v>0</v>
      </c>
      <c r="DA251" s="620">
        <v>0</v>
      </c>
      <c r="DB251" s="620">
        <v>0</v>
      </c>
      <c r="DC251" s="620">
        <v>0</v>
      </c>
      <c r="DD251" s="620">
        <v>0</v>
      </c>
      <c r="DE251" s="620">
        <v>0</v>
      </c>
      <c r="DF251" s="620">
        <v>0</v>
      </c>
      <c r="DG251" s="620">
        <v>0</v>
      </c>
      <c r="DH251" s="620">
        <v>0</v>
      </c>
      <c r="DI251" s="620">
        <v>0</v>
      </c>
      <c r="DJ251" s="620">
        <v>0</v>
      </c>
      <c r="DK251" s="620">
        <v>0</v>
      </c>
      <c r="DL251" s="620">
        <v>0</v>
      </c>
      <c r="DM251" s="620">
        <v>0</v>
      </c>
      <c r="DN251" s="620">
        <v>0</v>
      </c>
      <c r="DO251" s="620">
        <v>0</v>
      </c>
      <c r="DP251" s="620">
        <v>0</v>
      </c>
      <c r="DQ251" s="620">
        <v>0</v>
      </c>
      <c r="DR251" s="620">
        <v>0</v>
      </c>
      <c r="DS251" s="620">
        <v>0</v>
      </c>
      <c r="DT251" s="620">
        <v>0</v>
      </c>
      <c r="DU251" s="620">
        <v>0</v>
      </c>
      <c r="DV251" s="620">
        <v>0</v>
      </c>
      <c r="DW251" s="621">
        <v>0</v>
      </c>
    </row>
    <row r="252" spans="2:127" x14ac:dyDescent="0.2">
      <c r="B252" s="644"/>
      <c r="C252" s="645"/>
      <c r="D252" s="646"/>
      <c r="E252" s="646"/>
      <c r="F252" s="646"/>
      <c r="G252" s="646"/>
      <c r="H252" s="646"/>
      <c r="I252" s="647"/>
      <c r="J252" s="647"/>
      <c r="K252" s="647"/>
      <c r="L252" s="647"/>
      <c r="M252" s="647"/>
      <c r="N252" s="647"/>
      <c r="O252" s="647"/>
      <c r="P252" s="647"/>
      <c r="Q252" s="647"/>
      <c r="R252" s="648"/>
      <c r="S252" s="647"/>
      <c r="T252" s="647"/>
      <c r="U252" s="636" t="s">
        <v>498</v>
      </c>
      <c r="V252" s="637" t="s">
        <v>124</v>
      </c>
      <c r="W252" s="643" t="s">
        <v>495</v>
      </c>
      <c r="X252" s="615">
        <v>0</v>
      </c>
      <c r="Y252" s="615">
        <v>0</v>
      </c>
      <c r="Z252" s="615">
        <v>0</v>
      </c>
      <c r="AA252" s="615">
        <v>0</v>
      </c>
      <c r="AB252" s="615">
        <v>0</v>
      </c>
      <c r="AC252" s="615">
        <v>399.2</v>
      </c>
      <c r="AD252" s="615">
        <v>399.2</v>
      </c>
      <c r="AE252" s="615">
        <v>399.2</v>
      </c>
      <c r="AF252" s="615">
        <v>399.2</v>
      </c>
      <c r="AG252" s="615">
        <v>399.2</v>
      </c>
      <c r="AH252" s="615">
        <v>399.2</v>
      </c>
      <c r="AI252" s="615">
        <v>399.2</v>
      </c>
      <c r="AJ252" s="615">
        <v>399.2</v>
      </c>
      <c r="AK252" s="615">
        <v>399.2</v>
      </c>
      <c r="AL252" s="615">
        <v>399.2</v>
      </c>
      <c r="AM252" s="615">
        <v>399.2</v>
      </c>
      <c r="AN252" s="615">
        <v>399.2</v>
      </c>
      <c r="AO252" s="615">
        <v>399.2</v>
      </c>
      <c r="AP252" s="615">
        <v>399.2</v>
      </c>
      <c r="AQ252" s="615">
        <v>399.2</v>
      </c>
      <c r="AR252" s="615">
        <v>399.2</v>
      </c>
      <c r="AS252" s="615">
        <v>399.2</v>
      </c>
      <c r="AT252" s="615">
        <v>399.2</v>
      </c>
      <c r="AU252" s="615">
        <v>399.2</v>
      </c>
      <c r="AV252" s="615">
        <v>399.2</v>
      </c>
      <c r="AW252" s="615">
        <v>399.2</v>
      </c>
      <c r="AX252" s="615">
        <v>399.2</v>
      </c>
      <c r="AY252" s="615">
        <v>399.2</v>
      </c>
      <c r="AZ252" s="615">
        <v>399.2</v>
      </c>
      <c r="BA252" s="615">
        <v>399.2</v>
      </c>
      <c r="BB252" s="615">
        <v>399.2</v>
      </c>
      <c r="BC252" s="615">
        <v>399.2</v>
      </c>
      <c r="BD252" s="615">
        <v>399.2</v>
      </c>
      <c r="BE252" s="615">
        <v>399.2</v>
      </c>
      <c r="BF252" s="615">
        <v>399.2</v>
      </c>
      <c r="BG252" s="615">
        <v>399.2</v>
      </c>
      <c r="BH252" s="615">
        <v>399.2</v>
      </c>
      <c r="BI252" s="615">
        <v>399.2</v>
      </c>
      <c r="BJ252" s="615">
        <v>399.2</v>
      </c>
      <c r="BK252" s="615">
        <v>399.2</v>
      </c>
      <c r="BL252" s="615">
        <v>399.2</v>
      </c>
      <c r="BM252" s="615">
        <v>399.2</v>
      </c>
      <c r="BN252" s="615">
        <v>399.2</v>
      </c>
      <c r="BO252" s="615">
        <v>399.2</v>
      </c>
      <c r="BP252" s="615">
        <v>399.2</v>
      </c>
      <c r="BQ252" s="615">
        <v>399.2</v>
      </c>
      <c r="BR252" s="615">
        <v>399.2</v>
      </c>
      <c r="BS252" s="615">
        <v>399.2</v>
      </c>
      <c r="BT252" s="615">
        <v>399.2</v>
      </c>
      <c r="BU252" s="615">
        <v>399.2</v>
      </c>
      <c r="BV252" s="615">
        <v>399.2</v>
      </c>
      <c r="BW252" s="615">
        <v>399.2</v>
      </c>
      <c r="BX252" s="615">
        <v>399.2</v>
      </c>
      <c r="BY252" s="615">
        <v>399.2</v>
      </c>
      <c r="BZ252" s="615">
        <v>399.2</v>
      </c>
      <c r="CA252" s="615">
        <v>399.2</v>
      </c>
      <c r="CB252" s="615">
        <v>399.2</v>
      </c>
      <c r="CC252" s="615">
        <v>399.2</v>
      </c>
      <c r="CD252" s="615">
        <v>399.2</v>
      </c>
      <c r="CE252" s="629">
        <v>399.2</v>
      </c>
      <c r="CF252" s="629">
        <v>399.2</v>
      </c>
      <c r="CG252" s="629">
        <v>399.2</v>
      </c>
      <c r="CH252" s="629">
        <v>399.2</v>
      </c>
      <c r="CI252" s="629">
        <v>399.2</v>
      </c>
      <c r="CJ252" s="629">
        <v>399.2</v>
      </c>
      <c r="CK252" s="629">
        <v>399.2</v>
      </c>
      <c r="CL252" s="629">
        <v>399.2</v>
      </c>
      <c r="CM252" s="629">
        <v>399.2</v>
      </c>
      <c r="CN252" s="629">
        <v>399.2</v>
      </c>
      <c r="CO252" s="629">
        <v>399.2</v>
      </c>
      <c r="CP252" s="629">
        <v>399.2</v>
      </c>
      <c r="CQ252" s="629">
        <v>399.2</v>
      </c>
      <c r="CR252" s="629">
        <v>399.2</v>
      </c>
      <c r="CS252" s="629">
        <v>399.2</v>
      </c>
      <c r="CT252" s="629">
        <v>399.2</v>
      </c>
      <c r="CU252" s="629">
        <v>399.2</v>
      </c>
      <c r="CV252" s="629">
        <v>399.2</v>
      </c>
      <c r="CW252" s="629">
        <v>399.2</v>
      </c>
      <c r="CX252" s="629">
        <v>399.2</v>
      </c>
      <c r="CY252" s="630">
        <v>399.2</v>
      </c>
      <c r="CZ252" s="619">
        <v>0</v>
      </c>
      <c r="DA252" s="620">
        <v>0</v>
      </c>
      <c r="DB252" s="620">
        <v>0</v>
      </c>
      <c r="DC252" s="620">
        <v>0</v>
      </c>
      <c r="DD252" s="620">
        <v>0</v>
      </c>
      <c r="DE252" s="620">
        <v>0</v>
      </c>
      <c r="DF252" s="620">
        <v>0</v>
      </c>
      <c r="DG252" s="620">
        <v>0</v>
      </c>
      <c r="DH252" s="620">
        <v>0</v>
      </c>
      <c r="DI252" s="620">
        <v>0</v>
      </c>
      <c r="DJ252" s="620">
        <v>0</v>
      </c>
      <c r="DK252" s="620">
        <v>0</v>
      </c>
      <c r="DL252" s="620">
        <v>0</v>
      </c>
      <c r="DM252" s="620">
        <v>0</v>
      </c>
      <c r="DN252" s="620">
        <v>0</v>
      </c>
      <c r="DO252" s="620">
        <v>0</v>
      </c>
      <c r="DP252" s="620">
        <v>0</v>
      </c>
      <c r="DQ252" s="620">
        <v>0</v>
      </c>
      <c r="DR252" s="620">
        <v>0</v>
      </c>
      <c r="DS252" s="620">
        <v>0</v>
      </c>
      <c r="DT252" s="620">
        <v>0</v>
      </c>
      <c r="DU252" s="620">
        <v>0</v>
      </c>
      <c r="DV252" s="620">
        <v>0</v>
      </c>
      <c r="DW252" s="621">
        <v>0</v>
      </c>
    </row>
    <row r="253" spans="2:127" x14ac:dyDescent="0.2">
      <c r="B253" s="644"/>
      <c r="C253" s="645"/>
      <c r="D253" s="646"/>
      <c r="E253" s="646"/>
      <c r="F253" s="646"/>
      <c r="G253" s="646"/>
      <c r="H253" s="646"/>
      <c r="I253" s="647"/>
      <c r="J253" s="647"/>
      <c r="K253" s="647"/>
      <c r="L253" s="647"/>
      <c r="M253" s="647"/>
      <c r="N253" s="647"/>
      <c r="O253" s="647"/>
      <c r="P253" s="647"/>
      <c r="Q253" s="647"/>
      <c r="R253" s="648"/>
      <c r="S253" s="647"/>
      <c r="T253" s="647"/>
      <c r="U253" s="649" t="s">
        <v>499</v>
      </c>
      <c r="V253" s="650" t="s">
        <v>124</v>
      </c>
      <c r="W253" s="643" t="s">
        <v>495</v>
      </c>
      <c r="X253" s="615">
        <v>0</v>
      </c>
      <c r="Y253" s="615">
        <v>0</v>
      </c>
      <c r="Z253" s="615">
        <v>0</v>
      </c>
      <c r="AA253" s="615">
        <v>0</v>
      </c>
      <c r="AB253" s="615">
        <v>0</v>
      </c>
      <c r="AC253" s="615">
        <v>0</v>
      </c>
      <c r="AD253" s="615">
        <v>0</v>
      </c>
      <c r="AE253" s="615">
        <v>0</v>
      </c>
      <c r="AF253" s="615">
        <v>0</v>
      </c>
      <c r="AG253" s="615">
        <v>0</v>
      </c>
      <c r="AH253" s="615">
        <v>0</v>
      </c>
      <c r="AI253" s="615">
        <v>0</v>
      </c>
      <c r="AJ253" s="615">
        <v>0</v>
      </c>
      <c r="AK253" s="615">
        <v>0</v>
      </c>
      <c r="AL253" s="615">
        <v>0</v>
      </c>
      <c r="AM253" s="615">
        <v>0</v>
      </c>
      <c r="AN253" s="615">
        <v>0</v>
      </c>
      <c r="AO253" s="615">
        <v>0</v>
      </c>
      <c r="AP253" s="615">
        <v>0</v>
      </c>
      <c r="AQ253" s="615">
        <v>0</v>
      </c>
      <c r="AR253" s="615">
        <v>0</v>
      </c>
      <c r="AS253" s="615">
        <v>0</v>
      </c>
      <c r="AT253" s="615">
        <v>0</v>
      </c>
      <c r="AU253" s="615">
        <v>0</v>
      </c>
      <c r="AV253" s="615">
        <v>0</v>
      </c>
      <c r="AW253" s="615">
        <v>0</v>
      </c>
      <c r="AX253" s="615">
        <v>0</v>
      </c>
      <c r="AY253" s="615">
        <v>0</v>
      </c>
      <c r="AZ253" s="615">
        <v>0</v>
      </c>
      <c r="BA253" s="615">
        <v>0</v>
      </c>
      <c r="BB253" s="615">
        <v>0</v>
      </c>
      <c r="BC253" s="615">
        <v>0</v>
      </c>
      <c r="BD253" s="615">
        <v>0</v>
      </c>
      <c r="BE253" s="615">
        <v>0</v>
      </c>
      <c r="BF253" s="615">
        <v>0</v>
      </c>
      <c r="BG253" s="615">
        <v>0</v>
      </c>
      <c r="BH253" s="615">
        <v>0</v>
      </c>
      <c r="BI253" s="615">
        <v>0</v>
      </c>
      <c r="BJ253" s="615">
        <v>0</v>
      </c>
      <c r="BK253" s="615">
        <v>0</v>
      </c>
      <c r="BL253" s="615">
        <v>0</v>
      </c>
      <c r="BM253" s="615">
        <v>0</v>
      </c>
      <c r="BN253" s="615">
        <v>0</v>
      </c>
      <c r="BO253" s="615">
        <v>0</v>
      </c>
      <c r="BP253" s="615">
        <v>0</v>
      </c>
      <c r="BQ253" s="615">
        <v>0</v>
      </c>
      <c r="BR253" s="615">
        <v>0</v>
      </c>
      <c r="BS253" s="615">
        <v>0</v>
      </c>
      <c r="BT253" s="615">
        <v>0</v>
      </c>
      <c r="BU253" s="615">
        <v>0</v>
      </c>
      <c r="BV253" s="615">
        <v>0</v>
      </c>
      <c r="BW253" s="615">
        <v>0</v>
      </c>
      <c r="BX253" s="615">
        <v>0</v>
      </c>
      <c r="BY253" s="615">
        <v>0</v>
      </c>
      <c r="BZ253" s="615">
        <v>0</v>
      </c>
      <c r="CA253" s="615">
        <v>0</v>
      </c>
      <c r="CB253" s="615">
        <v>0</v>
      </c>
      <c r="CC253" s="615">
        <v>0</v>
      </c>
      <c r="CD253" s="615">
        <v>0</v>
      </c>
      <c r="CE253" s="629">
        <v>0</v>
      </c>
      <c r="CF253" s="629">
        <v>0</v>
      </c>
      <c r="CG253" s="629">
        <v>0</v>
      </c>
      <c r="CH253" s="629">
        <v>0</v>
      </c>
      <c r="CI253" s="629">
        <v>0</v>
      </c>
      <c r="CJ253" s="629">
        <v>0</v>
      </c>
      <c r="CK253" s="629">
        <v>0</v>
      </c>
      <c r="CL253" s="629">
        <v>0</v>
      </c>
      <c r="CM253" s="629">
        <v>0</v>
      </c>
      <c r="CN253" s="629">
        <v>0</v>
      </c>
      <c r="CO253" s="629">
        <v>0</v>
      </c>
      <c r="CP253" s="629">
        <v>0</v>
      </c>
      <c r="CQ253" s="629">
        <v>0</v>
      </c>
      <c r="CR253" s="629">
        <v>0</v>
      </c>
      <c r="CS253" s="629">
        <v>0</v>
      </c>
      <c r="CT253" s="629">
        <v>0</v>
      </c>
      <c r="CU253" s="629">
        <v>0</v>
      </c>
      <c r="CV253" s="629">
        <v>0</v>
      </c>
      <c r="CW253" s="629">
        <v>0</v>
      </c>
      <c r="CX253" s="629">
        <v>0</v>
      </c>
      <c r="CY253" s="630">
        <v>0</v>
      </c>
      <c r="CZ253" s="619">
        <v>0</v>
      </c>
      <c r="DA253" s="620">
        <v>0</v>
      </c>
      <c r="DB253" s="620">
        <v>0</v>
      </c>
      <c r="DC253" s="620">
        <v>0</v>
      </c>
      <c r="DD253" s="620">
        <v>0</v>
      </c>
      <c r="DE253" s="620">
        <v>0</v>
      </c>
      <c r="DF253" s="620">
        <v>0</v>
      </c>
      <c r="DG253" s="620">
        <v>0</v>
      </c>
      <c r="DH253" s="620">
        <v>0</v>
      </c>
      <c r="DI253" s="620">
        <v>0</v>
      </c>
      <c r="DJ253" s="620">
        <v>0</v>
      </c>
      <c r="DK253" s="620">
        <v>0</v>
      </c>
      <c r="DL253" s="620">
        <v>0</v>
      </c>
      <c r="DM253" s="620">
        <v>0</v>
      </c>
      <c r="DN253" s="620">
        <v>0</v>
      </c>
      <c r="DO253" s="620">
        <v>0</v>
      </c>
      <c r="DP253" s="620">
        <v>0</v>
      </c>
      <c r="DQ253" s="620">
        <v>0</v>
      </c>
      <c r="DR253" s="620">
        <v>0</v>
      </c>
      <c r="DS253" s="620">
        <v>0</v>
      </c>
      <c r="DT253" s="620">
        <v>0</v>
      </c>
      <c r="DU253" s="620">
        <v>0</v>
      </c>
      <c r="DV253" s="620">
        <v>0</v>
      </c>
      <c r="DW253" s="621">
        <v>0</v>
      </c>
    </row>
    <row r="254" spans="2:127" x14ac:dyDescent="0.2">
      <c r="B254" s="644"/>
      <c r="C254" s="645"/>
      <c r="D254" s="646"/>
      <c r="E254" s="646"/>
      <c r="F254" s="646"/>
      <c r="G254" s="646"/>
      <c r="H254" s="646"/>
      <c r="I254" s="647"/>
      <c r="J254" s="647"/>
      <c r="K254" s="647"/>
      <c r="L254" s="647"/>
      <c r="M254" s="647"/>
      <c r="N254" s="647"/>
      <c r="O254" s="647"/>
      <c r="P254" s="647"/>
      <c r="Q254" s="647"/>
      <c r="R254" s="648"/>
      <c r="S254" s="647"/>
      <c r="T254" s="647"/>
      <c r="U254" s="636" t="s">
        <v>500</v>
      </c>
      <c r="V254" s="637" t="s">
        <v>124</v>
      </c>
      <c r="W254" s="643" t="s">
        <v>495</v>
      </c>
      <c r="X254" s="615">
        <v>0.12670000000000001</v>
      </c>
      <c r="Y254" s="615">
        <v>0.14480000000000001</v>
      </c>
      <c r="Z254" s="615">
        <v>0.18099999999999999</v>
      </c>
      <c r="AA254" s="615">
        <v>0.72399999999999998</v>
      </c>
      <c r="AB254" s="615">
        <v>0.63349999999999995</v>
      </c>
      <c r="AC254" s="615">
        <v>0</v>
      </c>
      <c r="AD254" s="615">
        <v>0</v>
      </c>
      <c r="AE254" s="615">
        <v>0</v>
      </c>
      <c r="AF254" s="615">
        <v>0</v>
      </c>
      <c r="AG254" s="615">
        <v>0</v>
      </c>
      <c r="AH254" s="615">
        <v>0</v>
      </c>
      <c r="AI254" s="615">
        <v>0</v>
      </c>
      <c r="AJ254" s="615">
        <v>0</v>
      </c>
      <c r="AK254" s="615">
        <v>0</v>
      </c>
      <c r="AL254" s="615">
        <v>0</v>
      </c>
      <c r="AM254" s="615">
        <v>0</v>
      </c>
      <c r="AN254" s="615">
        <v>0</v>
      </c>
      <c r="AO254" s="615">
        <v>0</v>
      </c>
      <c r="AP254" s="615">
        <v>0</v>
      </c>
      <c r="AQ254" s="615">
        <v>0</v>
      </c>
      <c r="AR254" s="615">
        <v>9.5420950634521218E-2</v>
      </c>
      <c r="AS254" s="615">
        <v>0.1090525150108814</v>
      </c>
      <c r="AT254" s="615">
        <v>0.13631564376360178</v>
      </c>
      <c r="AU254" s="615">
        <v>0.54526257505440712</v>
      </c>
      <c r="AV254" s="615">
        <v>0.47710475317260609</v>
      </c>
      <c r="AW254" s="615">
        <v>0</v>
      </c>
      <c r="AX254" s="615">
        <v>0</v>
      </c>
      <c r="AY254" s="615">
        <v>0</v>
      </c>
      <c r="AZ254" s="615">
        <v>0</v>
      </c>
      <c r="BA254" s="615">
        <v>0</v>
      </c>
      <c r="BB254" s="615">
        <v>0</v>
      </c>
      <c r="BC254" s="615">
        <v>0</v>
      </c>
      <c r="BD254" s="615">
        <v>0</v>
      </c>
      <c r="BE254" s="615">
        <v>0</v>
      </c>
      <c r="BF254" s="615">
        <v>0</v>
      </c>
      <c r="BG254" s="615">
        <v>0</v>
      </c>
      <c r="BH254" s="615">
        <v>0</v>
      </c>
      <c r="BI254" s="615">
        <v>0</v>
      </c>
      <c r="BJ254" s="615">
        <v>0</v>
      </c>
      <c r="BK254" s="615">
        <v>0</v>
      </c>
      <c r="BL254" s="615">
        <v>9.5420950634521218E-2</v>
      </c>
      <c r="BM254" s="615">
        <v>0.1090525150108814</v>
      </c>
      <c r="BN254" s="615">
        <v>0.13631564376360178</v>
      </c>
      <c r="BO254" s="615">
        <v>0.54526257505440712</v>
      </c>
      <c r="BP254" s="615">
        <v>0.47710475317260609</v>
      </c>
      <c r="BQ254" s="615">
        <v>0</v>
      </c>
      <c r="BR254" s="615">
        <v>0</v>
      </c>
      <c r="BS254" s="615">
        <v>0</v>
      </c>
      <c r="BT254" s="615">
        <v>0</v>
      </c>
      <c r="BU254" s="615">
        <v>0</v>
      </c>
      <c r="BV254" s="615">
        <v>0</v>
      </c>
      <c r="BW254" s="615">
        <v>0</v>
      </c>
      <c r="BX254" s="615">
        <v>0</v>
      </c>
      <c r="BY254" s="615">
        <v>0</v>
      </c>
      <c r="BZ254" s="615">
        <v>0</v>
      </c>
      <c r="CA254" s="615">
        <v>0</v>
      </c>
      <c r="CB254" s="615">
        <v>0</v>
      </c>
      <c r="CC254" s="615">
        <v>0</v>
      </c>
      <c r="CD254" s="615">
        <v>0</v>
      </c>
      <c r="CE254" s="629">
        <v>0</v>
      </c>
      <c r="CF254" s="629">
        <v>0.12303389865208772</v>
      </c>
      <c r="CG254" s="629">
        <v>0.14061016988810027</v>
      </c>
      <c r="CH254" s="629">
        <v>0.17576271236012533</v>
      </c>
      <c r="CI254" s="629">
        <v>0.70305084944050134</v>
      </c>
      <c r="CJ254" s="629">
        <v>0.61516949326043857</v>
      </c>
      <c r="CK254" s="629">
        <v>0</v>
      </c>
      <c r="CL254" s="629">
        <v>0</v>
      </c>
      <c r="CM254" s="629">
        <v>0</v>
      </c>
      <c r="CN254" s="629">
        <v>0</v>
      </c>
      <c r="CO254" s="629">
        <v>0</v>
      </c>
      <c r="CP254" s="629">
        <v>0</v>
      </c>
      <c r="CQ254" s="629">
        <v>0</v>
      </c>
      <c r="CR254" s="629">
        <v>0</v>
      </c>
      <c r="CS254" s="629">
        <v>0</v>
      </c>
      <c r="CT254" s="629">
        <v>0</v>
      </c>
      <c r="CU254" s="629">
        <v>0</v>
      </c>
      <c r="CV254" s="629">
        <v>0</v>
      </c>
      <c r="CW254" s="629">
        <v>0</v>
      </c>
      <c r="CX254" s="629">
        <v>0</v>
      </c>
      <c r="CY254" s="630">
        <v>0</v>
      </c>
      <c r="CZ254" s="619">
        <v>0</v>
      </c>
      <c r="DA254" s="620">
        <v>0</v>
      </c>
      <c r="DB254" s="620">
        <v>0</v>
      </c>
      <c r="DC254" s="620">
        <v>0</v>
      </c>
      <c r="DD254" s="620">
        <v>0</v>
      </c>
      <c r="DE254" s="620">
        <v>0</v>
      </c>
      <c r="DF254" s="620">
        <v>0</v>
      </c>
      <c r="DG254" s="620">
        <v>0</v>
      </c>
      <c r="DH254" s="620">
        <v>0</v>
      </c>
      <c r="DI254" s="620">
        <v>0</v>
      </c>
      <c r="DJ254" s="620">
        <v>0</v>
      </c>
      <c r="DK254" s="620">
        <v>0</v>
      </c>
      <c r="DL254" s="620">
        <v>0</v>
      </c>
      <c r="DM254" s="620">
        <v>0</v>
      </c>
      <c r="DN254" s="620">
        <v>0</v>
      </c>
      <c r="DO254" s="620">
        <v>0</v>
      </c>
      <c r="DP254" s="620">
        <v>0</v>
      </c>
      <c r="DQ254" s="620">
        <v>0</v>
      </c>
      <c r="DR254" s="620">
        <v>0</v>
      </c>
      <c r="DS254" s="620">
        <v>0</v>
      </c>
      <c r="DT254" s="620">
        <v>0</v>
      </c>
      <c r="DU254" s="620">
        <v>0</v>
      </c>
      <c r="DV254" s="620">
        <v>0</v>
      </c>
      <c r="DW254" s="621">
        <v>0</v>
      </c>
    </row>
    <row r="255" spans="2:127" x14ac:dyDescent="0.2">
      <c r="B255" s="651"/>
      <c r="C255" s="645"/>
      <c r="D255" s="646"/>
      <c r="E255" s="646"/>
      <c r="F255" s="646"/>
      <c r="G255" s="646"/>
      <c r="H255" s="646"/>
      <c r="I255" s="647"/>
      <c r="J255" s="647"/>
      <c r="K255" s="647"/>
      <c r="L255" s="647"/>
      <c r="M255" s="647"/>
      <c r="N255" s="647"/>
      <c r="O255" s="647"/>
      <c r="P255" s="647"/>
      <c r="Q255" s="647"/>
      <c r="R255" s="648"/>
      <c r="S255" s="647"/>
      <c r="T255" s="647"/>
      <c r="U255" s="636" t="s">
        <v>501</v>
      </c>
      <c r="V255" s="637" t="s">
        <v>124</v>
      </c>
      <c r="W255" s="643" t="s">
        <v>495</v>
      </c>
      <c r="X255" s="615">
        <v>0</v>
      </c>
      <c r="Y255" s="615">
        <v>0</v>
      </c>
      <c r="Z255" s="615">
        <v>0</v>
      </c>
      <c r="AA255" s="615">
        <v>0</v>
      </c>
      <c r="AB255" s="615">
        <v>0</v>
      </c>
      <c r="AC255" s="615">
        <v>0.83</v>
      </c>
      <c r="AD255" s="615">
        <v>0.83</v>
      </c>
      <c r="AE255" s="615">
        <v>0.83</v>
      </c>
      <c r="AF255" s="615">
        <v>0.83</v>
      </c>
      <c r="AG255" s="615">
        <v>0.83</v>
      </c>
      <c r="AH255" s="615">
        <v>0.83</v>
      </c>
      <c r="AI255" s="615">
        <v>0.83</v>
      </c>
      <c r="AJ255" s="615">
        <v>0.83</v>
      </c>
      <c r="AK255" s="615">
        <v>0.83</v>
      </c>
      <c r="AL255" s="615">
        <v>0.83</v>
      </c>
      <c r="AM255" s="615">
        <v>0.83</v>
      </c>
      <c r="AN255" s="615">
        <v>0.83</v>
      </c>
      <c r="AO255" s="615">
        <v>0.83</v>
      </c>
      <c r="AP255" s="615">
        <v>0.83</v>
      </c>
      <c r="AQ255" s="615">
        <v>0.83</v>
      </c>
      <c r="AR255" s="615">
        <v>0.83</v>
      </c>
      <c r="AS255" s="615">
        <v>0.83</v>
      </c>
      <c r="AT255" s="615">
        <v>0.83</v>
      </c>
      <c r="AU255" s="615">
        <v>0.83</v>
      </c>
      <c r="AV255" s="615">
        <v>0.83</v>
      </c>
      <c r="AW255" s="615">
        <v>0.83</v>
      </c>
      <c r="AX255" s="615">
        <v>0.83</v>
      </c>
      <c r="AY255" s="615">
        <v>0.83</v>
      </c>
      <c r="AZ255" s="615">
        <v>0.83</v>
      </c>
      <c r="BA255" s="615">
        <v>0.83</v>
      </c>
      <c r="BB255" s="615">
        <v>0.83</v>
      </c>
      <c r="BC255" s="615">
        <v>0.83</v>
      </c>
      <c r="BD255" s="615">
        <v>0.83</v>
      </c>
      <c r="BE255" s="615">
        <v>0.83</v>
      </c>
      <c r="BF255" s="615">
        <v>0.83</v>
      </c>
      <c r="BG255" s="615">
        <v>0.83</v>
      </c>
      <c r="BH255" s="615">
        <v>0.83</v>
      </c>
      <c r="BI255" s="615">
        <v>0.83</v>
      </c>
      <c r="BJ255" s="615">
        <v>0.83</v>
      </c>
      <c r="BK255" s="615">
        <v>0.83</v>
      </c>
      <c r="BL255" s="615">
        <v>0.83</v>
      </c>
      <c r="BM255" s="615">
        <v>0.83</v>
      </c>
      <c r="BN255" s="615">
        <v>0.83</v>
      </c>
      <c r="BO255" s="615">
        <v>0.83</v>
      </c>
      <c r="BP255" s="615">
        <v>0.83</v>
      </c>
      <c r="BQ255" s="615">
        <v>0.83</v>
      </c>
      <c r="BR255" s="615">
        <v>0.83</v>
      </c>
      <c r="BS255" s="615">
        <v>0.83</v>
      </c>
      <c r="BT255" s="615">
        <v>0.83</v>
      </c>
      <c r="BU255" s="615">
        <v>0.83</v>
      </c>
      <c r="BV255" s="615">
        <v>0.83</v>
      </c>
      <c r="BW255" s="615">
        <v>0.83</v>
      </c>
      <c r="BX255" s="615">
        <v>0.83</v>
      </c>
      <c r="BY255" s="615">
        <v>0.83</v>
      </c>
      <c r="BZ255" s="615">
        <v>0.83</v>
      </c>
      <c r="CA255" s="615">
        <v>0.83</v>
      </c>
      <c r="CB255" s="615">
        <v>0.83</v>
      </c>
      <c r="CC255" s="615">
        <v>0.83</v>
      </c>
      <c r="CD255" s="615">
        <v>0.83</v>
      </c>
      <c r="CE255" s="629">
        <v>0.83</v>
      </c>
      <c r="CF255" s="629">
        <v>0.83</v>
      </c>
      <c r="CG255" s="629">
        <v>0.83</v>
      </c>
      <c r="CH255" s="629">
        <v>0.83</v>
      </c>
      <c r="CI255" s="629">
        <v>0.83</v>
      </c>
      <c r="CJ255" s="629">
        <v>0.83</v>
      </c>
      <c r="CK255" s="629">
        <v>0.83</v>
      </c>
      <c r="CL255" s="629">
        <v>0.83</v>
      </c>
      <c r="CM255" s="629">
        <v>0.83</v>
      </c>
      <c r="CN255" s="629">
        <v>0.83</v>
      </c>
      <c r="CO255" s="629">
        <v>0.83</v>
      </c>
      <c r="CP255" s="629">
        <v>0.83</v>
      </c>
      <c r="CQ255" s="629">
        <v>0.83</v>
      </c>
      <c r="CR255" s="629">
        <v>0.83</v>
      </c>
      <c r="CS255" s="629">
        <v>0.83</v>
      </c>
      <c r="CT255" s="629">
        <v>0.83</v>
      </c>
      <c r="CU255" s="629">
        <v>0.83</v>
      </c>
      <c r="CV255" s="629">
        <v>0.83</v>
      </c>
      <c r="CW255" s="629">
        <v>0.83</v>
      </c>
      <c r="CX255" s="629">
        <v>0.83</v>
      </c>
      <c r="CY255" s="630">
        <v>0.83</v>
      </c>
      <c r="CZ255" s="619">
        <v>0</v>
      </c>
      <c r="DA255" s="620">
        <v>0</v>
      </c>
      <c r="DB255" s="620">
        <v>0</v>
      </c>
      <c r="DC255" s="620">
        <v>0</v>
      </c>
      <c r="DD255" s="620">
        <v>0</v>
      </c>
      <c r="DE255" s="620">
        <v>0</v>
      </c>
      <c r="DF255" s="620">
        <v>0</v>
      </c>
      <c r="DG255" s="620">
        <v>0</v>
      </c>
      <c r="DH255" s="620">
        <v>0</v>
      </c>
      <c r="DI255" s="620">
        <v>0</v>
      </c>
      <c r="DJ255" s="620">
        <v>0</v>
      </c>
      <c r="DK255" s="620">
        <v>0</v>
      </c>
      <c r="DL255" s="620">
        <v>0</v>
      </c>
      <c r="DM255" s="620">
        <v>0</v>
      </c>
      <c r="DN255" s="620">
        <v>0</v>
      </c>
      <c r="DO255" s="620">
        <v>0</v>
      </c>
      <c r="DP255" s="620">
        <v>0</v>
      </c>
      <c r="DQ255" s="620">
        <v>0</v>
      </c>
      <c r="DR255" s="620">
        <v>0</v>
      </c>
      <c r="DS255" s="620">
        <v>0</v>
      </c>
      <c r="DT255" s="620">
        <v>0</v>
      </c>
      <c r="DU255" s="620">
        <v>0</v>
      </c>
      <c r="DV255" s="620">
        <v>0</v>
      </c>
      <c r="DW255" s="621">
        <v>0</v>
      </c>
    </row>
    <row r="256" spans="2:127" x14ac:dyDescent="0.2">
      <c r="B256" s="651"/>
      <c r="C256" s="645"/>
      <c r="D256" s="646"/>
      <c r="E256" s="646"/>
      <c r="F256" s="646"/>
      <c r="G256" s="646"/>
      <c r="H256" s="646"/>
      <c r="I256" s="647"/>
      <c r="J256" s="647"/>
      <c r="K256" s="647"/>
      <c r="L256" s="647"/>
      <c r="M256" s="647"/>
      <c r="N256" s="647"/>
      <c r="O256" s="647"/>
      <c r="P256" s="647"/>
      <c r="Q256" s="647"/>
      <c r="R256" s="648"/>
      <c r="S256" s="647"/>
      <c r="T256" s="647"/>
      <c r="U256" s="636" t="s">
        <v>502</v>
      </c>
      <c r="V256" s="637" t="s">
        <v>124</v>
      </c>
      <c r="W256" s="643" t="s">
        <v>495</v>
      </c>
      <c r="X256" s="615">
        <v>5.2904600000000013</v>
      </c>
      <c r="Y256" s="615">
        <v>6.0462400000000001</v>
      </c>
      <c r="Z256" s="615">
        <v>7.5578000000000003</v>
      </c>
      <c r="AA256" s="615">
        <v>30.231200000000001</v>
      </c>
      <c r="AB256" s="615">
        <v>26.452300000000001</v>
      </c>
      <c r="AC256" s="615">
        <v>0</v>
      </c>
      <c r="AD256" s="615">
        <v>0</v>
      </c>
      <c r="AE256" s="615">
        <v>0</v>
      </c>
      <c r="AF256" s="615">
        <v>0</v>
      </c>
      <c r="AG256" s="615">
        <v>0</v>
      </c>
      <c r="AH256" s="615">
        <v>0</v>
      </c>
      <c r="AI256" s="615">
        <v>0</v>
      </c>
      <c r="AJ256" s="615">
        <v>0</v>
      </c>
      <c r="AK256" s="615">
        <v>0</v>
      </c>
      <c r="AL256" s="615">
        <v>0</v>
      </c>
      <c r="AM256" s="615">
        <v>0</v>
      </c>
      <c r="AN256" s="615">
        <v>0</v>
      </c>
      <c r="AO256" s="615">
        <v>0</v>
      </c>
      <c r="AP256" s="615">
        <v>0</v>
      </c>
      <c r="AQ256" s="615">
        <v>0</v>
      </c>
      <c r="AR256" s="615">
        <v>3.9843782359424558</v>
      </c>
      <c r="AS256" s="615">
        <v>4.5535751267913787</v>
      </c>
      <c r="AT256" s="615">
        <v>5.6919689084892235</v>
      </c>
      <c r="AU256" s="615">
        <v>22.767875633956894</v>
      </c>
      <c r="AV256" s="615">
        <v>19.921891179712279</v>
      </c>
      <c r="AW256" s="615">
        <v>0</v>
      </c>
      <c r="AX256" s="615">
        <v>0</v>
      </c>
      <c r="AY256" s="615">
        <v>0</v>
      </c>
      <c r="AZ256" s="615">
        <v>0</v>
      </c>
      <c r="BA256" s="615">
        <v>0</v>
      </c>
      <c r="BB256" s="615">
        <v>0</v>
      </c>
      <c r="BC256" s="615">
        <v>0</v>
      </c>
      <c r="BD256" s="615">
        <v>0</v>
      </c>
      <c r="BE256" s="615">
        <v>0</v>
      </c>
      <c r="BF256" s="615">
        <v>0</v>
      </c>
      <c r="BG256" s="615">
        <v>0</v>
      </c>
      <c r="BH256" s="615">
        <v>0</v>
      </c>
      <c r="BI256" s="615">
        <v>0</v>
      </c>
      <c r="BJ256" s="615">
        <v>0</v>
      </c>
      <c r="BK256" s="615">
        <v>0</v>
      </c>
      <c r="BL256" s="615">
        <v>3.9843782359424558</v>
      </c>
      <c r="BM256" s="615">
        <v>4.5535751267913787</v>
      </c>
      <c r="BN256" s="615">
        <v>5.6919689084892235</v>
      </c>
      <c r="BO256" s="615">
        <v>22.767875633956894</v>
      </c>
      <c r="BP256" s="615">
        <v>19.921891179712279</v>
      </c>
      <c r="BQ256" s="615">
        <v>0</v>
      </c>
      <c r="BR256" s="615">
        <v>0</v>
      </c>
      <c r="BS256" s="615">
        <v>0</v>
      </c>
      <c r="BT256" s="615">
        <v>0</v>
      </c>
      <c r="BU256" s="615">
        <v>0</v>
      </c>
      <c r="BV256" s="615">
        <v>0</v>
      </c>
      <c r="BW256" s="615">
        <v>0</v>
      </c>
      <c r="BX256" s="615">
        <v>0</v>
      </c>
      <c r="BY256" s="615">
        <v>0</v>
      </c>
      <c r="BZ256" s="615">
        <v>0</v>
      </c>
      <c r="CA256" s="615">
        <v>0</v>
      </c>
      <c r="CB256" s="615">
        <v>0</v>
      </c>
      <c r="CC256" s="615">
        <v>0</v>
      </c>
      <c r="CD256" s="615">
        <v>0</v>
      </c>
      <c r="CE256" s="629">
        <v>0</v>
      </c>
      <c r="CF256" s="629">
        <v>5.137379001285904</v>
      </c>
      <c r="CG256" s="629">
        <v>5.8712902871838901</v>
      </c>
      <c r="CH256" s="629">
        <v>7.3391128589798633</v>
      </c>
      <c r="CI256" s="629">
        <v>29.356451435919453</v>
      </c>
      <c r="CJ256" s="629">
        <v>25.686895006429516</v>
      </c>
      <c r="CK256" s="629">
        <v>0</v>
      </c>
      <c r="CL256" s="629">
        <v>0</v>
      </c>
      <c r="CM256" s="629">
        <v>0</v>
      </c>
      <c r="CN256" s="629">
        <v>0</v>
      </c>
      <c r="CO256" s="629">
        <v>0</v>
      </c>
      <c r="CP256" s="629">
        <v>0</v>
      </c>
      <c r="CQ256" s="629">
        <v>0</v>
      </c>
      <c r="CR256" s="629">
        <v>0</v>
      </c>
      <c r="CS256" s="629">
        <v>0</v>
      </c>
      <c r="CT256" s="629">
        <v>0</v>
      </c>
      <c r="CU256" s="629">
        <v>0</v>
      </c>
      <c r="CV256" s="629">
        <v>0</v>
      </c>
      <c r="CW256" s="629">
        <v>0</v>
      </c>
      <c r="CX256" s="629">
        <v>0</v>
      </c>
      <c r="CY256" s="630">
        <v>0</v>
      </c>
      <c r="CZ256" s="619">
        <v>0</v>
      </c>
      <c r="DA256" s="620">
        <v>0</v>
      </c>
      <c r="DB256" s="620">
        <v>0</v>
      </c>
      <c r="DC256" s="620">
        <v>0</v>
      </c>
      <c r="DD256" s="620">
        <v>0</v>
      </c>
      <c r="DE256" s="620">
        <v>0</v>
      </c>
      <c r="DF256" s="620">
        <v>0</v>
      </c>
      <c r="DG256" s="620">
        <v>0</v>
      </c>
      <c r="DH256" s="620">
        <v>0</v>
      </c>
      <c r="DI256" s="620">
        <v>0</v>
      </c>
      <c r="DJ256" s="620">
        <v>0</v>
      </c>
      <c r="DK256" s="620">
        <v>0</v>
      </c>
      <c r="DL256" s="620">
        <v>0</v>
      </c>
      <c r="DM256" s="620">
        <v>0</v>
      </c>
      <c r="DN256" s="620">
        <v>0</v>
      </c>
      <c r="DO256" s="620">
        <v>0</v>
      </c>
      <c r="DP256" s="620">
        <v>0</v>
      </c>
      <c r="DQ256" s="620">
        <v>0</v>
      </c>
      <c r="DR256" s="620">
        <v>0</v>
      </c>
      <c r="DS256" s="620">
        <v>0</v>
      </c>
      <c r="DT256" s="620">
        <v>0</v>
      </c>
      <c r="DU256" s="620">
        <v>0</v>
      </c>
      <c r="DV256" s="620">
        <v>0</v>
      </c>
      <c r="DW256" s="621">
        <v>0</v>
      </c>
    </row>
    <row r="257" spans="2:127" x14ac:dyDescent="0.2">
      <c r="B257" s="651"/>
      <c r="C257" s="645"/>
      <c r="D257" s="646"/>
      <c r="E257" s="646"/>
      <c r="F257" s="646"/>
      <c r="G257" s="646"/>
      <c r="H257" s="646"/>
      <c r="I257" s="647"/>
      <c r="J257" s="647"/>
      <c r="K257" s="647"/>
      <c r="L257" s="647"/>
      <c r="M257" s="647"/>
      <c r="N257" s="647"/>
      <c r="O257" s="647"/>
      <c r="P257" s="647"/>
      <c r="Q257" s="647"/>
      <c r="R257" s="648"/>
      <c r="S257" s="647"/>
      <c r="T257" s="647"/>
      <c r="U257" s="636" t="s">
        <v>503</v>
      </c>
      <c r="V257" s="637" t="s">
        <v>124</v>
      </c>
      <c r="W257" s="643" t="s">
        <v>495</v>
      </c>
      <c r="X257" s="615">
        <v>0</v>
      </c>
      <c r="Y257" s="615">
        <v>0</v>
      </c>
      <c r="Z257" s="615">
        <v>0</v>
      </c>
      <c r="AA257" s="615">
        <v>0</v>
      </c>
      <c r="AB257" s="615">
        <v>0</v>
      </c>
      <c r="AC257" s="615">
        <v>18.403948017100863</v>
      </c>
      <c r="AD257" s="615">
        <v>17.048821012730802</v>
      </c>
      <c r="AE257" s="615">
        <v>16.204216075018181</v>
      </c>
      <c r="AF257" s="615">
        <v>15.916431818274203</v>
      </c>
      <c r="AG257" s="615">
        <v>14.831750337265341</v>
      </c>
      <c r="AH257" s="615">
        <v>14.001064205276123</v>
      </c>
      <c r="AI257" s="615">
        <v>13.170378073286907</v>
      </c>
      <c r="AJ257" s="615">
        <v>12.339691941297689</v>
      </c>
      <c r="AK257" s="615">
        <v>11.509005809308473</v>
      </c>
      <c r="AL257" s="615">
        <v>10.678319677319257</v>
      </c>
      <c r="AM257" s="615">
        <v>9.847633545330039</v>
      </c>
      <c r="AN257" s="615">
        <v>9.0169474133408194</v>
      </c>
      <c r="AO257" s="615">
        <v>8.1862612813516034</v>
      </c>
      <c r="AP257" s="615">
        <v>7.3555751493623891</v>
      </c>
      <c r="AQ257" s="615">
        <v>6.5248890173731713</v>
      </c>
      <c r="AR257" s="615">
        <v>5.6942028853839552</v>
      </c>
      <c r="AS257" s="615">
        <v>4.8635167533947401</v>
      </c>
      <c r="AT257" s="615">
        <v>4.0328306214055223</v>
      </c>
      <c r="AU257" s="615">
        <v>3.2021444894163058</v>
      </c>
      <c r="AV257" s="615">
        <v>2.3714583574270898</v>
      </c>
      <c r="AW257" s="615">
        <v>2.3714583574270898</v>
      </c>
      <c r="AX257" s="615">
        <v>2.3714583574270898</v>
      </c>
      <c r="AY257" s="615">
        <v>2.3714583574270898</v>
      </c>
      <c r="AZ257" s="615">
        <v>2.3714583574270898</v>
      </c>
      <c r="BA257" s="615">
        <v>2.3714583574270898</v>
      </c>
      <c r="BB257" s="615">
        <v>2.3714583574270898</v>
      </c>
      <c r="BC257" s="615">
        <v>2.3714583574270898</v>
      </c>
      <c r="BD257" s="615">
        <v>2.3714583574270898</v>
      </c>
      <c r="BE257" s="615">
        <v>2.3714583574270898</v>
      </c>
      <c r="BF257" s="615">
        <v>2.3714583574270898</v>
      </c>
      <c r="BG257" s="615">
        <v>2.3714583574270898</v>
      </c>
      <c r="BH257" s="615">
        <v>2.3714583574270898</v>
      </c>
      <c r="BI257" s="615">
        <v>2.3714583574270898</v>
      </c>
      <c r="BJ257" s="615">
        <v>2.3714583574270898</v>
      </c>
      <c r="BK257" s="615">
        <v>2.3714583574270898</v>
      </c>
      <c r="BL257" s="615">
        <v>2.3714583574270898</v>
      </c>
      <c r="BM257" s="615">
        <v>2.3714583574270898</v>
      </c>
      <c r="BN257" s="615">
        <v>2.3714583574270898</v>
      </c>
      <c r="BO257" s="615">
        <v>2.3714583574270898</v>
      </c>
      <c r="BP257" s="615">
        <v>2.3714583574270898</v>
      </c>
      <c r="BQ257" s="615">
        <v>2.3714583574270898</v>
      </c>
      <c r="BR257" s="615">
        <v>2.3714583574270898</v>
      </c>
      <c r="BS257" s="615">
        <v>2.3714583574270898</v>
      </c>
      <c r="BT257" s="615">
        <v>2.3714583574270898</v>
      </c>
      <c r="BU257" s="615">
        <v>2.3714583574270898</v>
      </c>
      <c r="BV257" s="615">
        <v>2.3714583574270898</v>
      </c>
      <c r="BW257" s="615">
        <v>2.3714583574270898</v>
      </c>
      <c r="BX257" s="615">
        <v>2.3714583574270898</v>
      </c>
      <c r="BY257" s="615">
        <v>2.3714583574270898</v>
      </c>
      <c r="BZ257" s="615">
        <v>2.3714583574270898</v>
      </c>
      <c r="CA257" s="615">
        <v>2.3714583574270898</v>
      </c>
      <c r="CB257" s="615">
        <v>2.3714583574270898</v>
      </c>
      <c r="CC257" s="615">
        <v>2.3714583574270898</v>
      </c>
      <c r="CD257" s="615">
        <v>2.3714583574270898</v>
      </c>
      <c r="CE257" s="629">
        <v>2.3714583574270898</v>
      </c>
      <c r="CF257" s="629">
        <v>2.3714583574270898</v>
      </c>
      <c r="CG257" s="629">
        <v>2.3714583574270898</v>
      </c>
      <c r="CH257" s="629">
        <v>2.3714583574270898</v>
      </c>
      <c r="CI257" s="629">
        <v>2.3714583574270898</v>
      </c>
      <c r="CJ257" s="629">
        <v>2.3714583574270898</v>
      </c>
      <c r="CK257" s="629">
        <v>2.3714583574270898</v>
      </c>
      <c r="CL257" s="629">
        <v>2.3714583574270898</v>
      </c>
      <c r="CM257" s="629">
        <v>2.3714583574270898</v>
      </c>
      <c r="CN257" s="629">
        <v>2.3714583574270898</v>
      </c>
      <c r="CO257" s="629">
        <v>2.3714583574270898</v>
      </c>
      <c r="CP257" s="629">
        <v>2.3714583574270898</v>
      </c>
      <c r="CQ257" s="629">
        <v>2.3714583574270898</v>
      </c>
      <c r="CR257" s="629">
        <v>2.3714583574270898</v>
      </c>
      <c r="CS257" s="629">
        <v>2.3714583574270898</v>
      </c>
      <c r="CT257" s="629">
        <v>2.3714583574270898</v>
      </c>
      <c r="CU257" s="629">
        <v>2.3714583574270898</v>
      </c>
      <c r="CV257" s="629">
        <v>2.3714583574270898</v>
      </c>
      <c r="CW257" s="629">
        <v>2.3714583574270898</v>
      </c>
      <c r="CX257" s="629">
        <v>2.3714583574270898</v>
      </c>
      <c r="CY257" s="630">
        <v>2.3714583574270898</v>
      </c>
      <c r="CZ257" s="619">
        <v>0</v>
      </c>
      <c r="DA257" s="620">
        <v>0</v>
      </c>
      <c r="DB257" s="620">
        <v>0</v>
      </c>
      <c r="DC257" s="620">
        <v>0</v>
      </c>
      <c r="DD257" s="620">
        <v>0</v>
      </c>
      <c r="DE257" s="620">
        <v>0</v>
      </c>
      <c r="DF257" s="620">
        <v>0</v>
      </c>
      <c r="DG257" s="620">
        <v>0</v>
      </c>
      <c r="DH257" s="620">
        <v>0</v>
      </c>
      <c r="DI257" s="620">
        <v>0</v>
      </c>
      <c r="DJ257" s="620">
        <v>0</v>
      </c>
      <c r="DK257" s="620">
        <v>0</v>
      </c>
      <c r="DL257" s="620">
        <v>0</v>
      </c>
      <c r="DM257" s="620">
        <v>0</v>
      </c>
      <c r="DN257" s="620">
        <v>0</v>
      </c>
      <c r="DO257" s="620">
        <v>0</v>
      </c>
      <c r="DP257" s="620">
        <v>0</v>
      </c>
      <c r="DQ257" s="620">
        <v>0</v>
      </c>
      <c r="DR257" s="620">
        <v>0</v>
      </c>
      <c r="DS257" s="620">
        <v>0</v>
      </c>
      <c r="DT257" s="620">
        <v>0</v>
      </c>
      <c r="DU257" s="620">
        <v>0</v>
      </c>
      <c r="DV257" s="620">
        <v>0</v>
      </c>
      <c r="DW257" s="621">
        <v>0</v>
      </c>
    </row>
    <row r="258" spans="2:127" x14ac:dyDescent="0.2">
      <c r="B258" s="651"/>
      <c r="C258" s="645"/>
      <c r="D258" s="646"/>
      <c r="E258" s="646"/>
      <c r="F258" s="646"/>
      <c r="G258" s="646"/>
      <c r="H258" s="646"/>
      <c r="I258" s="647"/>
      <c r="J258" s="647"/>
      <c r="K258" s="647"/>
      <c r="L258" s="647"/>
      <c r="M258" s="647"/>
      <c r="N258" s="647"/>
      <c r="O258" s="647"/>
      <c r="P258" s="647"/>
      <c r="Q258" s="647"/>
      <c r="R258" s="648"/>
      <c r="S258" s="647"/>
      <c r="T258" s="647"/>
      <c r="U258" s="652" t="s">
        <v>504</v>
      </c>
      <c r="V258" s="637" t="s">
        <v>124</v>
      </c>
      <c r="W258" s="643" t="s">
        <v>495</v>
      </c>
      <c r="X258" s="615">
        <v>0</v>
      </c>
      <c r="Y258" s="615">
        <v>0</v>
      </c>
      <c r="Z258" s="615">
        <v>0</v>
      </c>
      <c r="AA258" s="615">
        <v>0</v>
      </c>
      <c r="AB258" s="615">
        <v>0</v>
      </c>
      <c r="AC258" s="615">
        <v>0</v>
      </c>
      <c r="AD258" s="615">
        <v>0</v>
      </c>
      <c r="AE258" s="615">
        <v>0</v>
      </c>
      <c r="AF258" s="615">
        <v>0</v>
      </c>
      <c r="AG258" s="615">
        <v>0</v>
      </c>
      <c r="AH258" s="615">
        <v>0</v>
      </c>
      <c r="AI258" s="615">
        <v>0</v>
      </c>
      <c r="AJ258" s="615">
        <v>0</v>
      </c>
      <c r="AK258" s="615">
        <v>0</v>
      </c>
      <c r="AL258" s="615">
        <v>0</v>
      </c>
      <c r="AM258" s="615">
        <v>0</v>
      </c>
      <c r="AN258" s="615">
        <v>0</v>
      </c>
      <c r="AO258" s="615">
        <v>0</v>
      </c>
      <c r="AP258" s="615">
        <v>0</v>
      </c>
      <c r="AQ258" s="615">
        <v>0</v>
      </c>
      <c r="AR258" s="615">
        <v>0</v>
      </c>
      <c r="AS258" s="615">
        <v>0</v>
      </c>
      <c r="AT258" s="615">
        <v>0</v>
      </c>
      <c r="AU258" s="615">
        <v>0</v>
      </c>
      <c r="AV258" s="615">
        <v>0</v>
      </c>
      <c r="AW258" s="615">
        <v>0</v>
      </c>
      <c r="AX258" s="615">
        <v>0</v>
      </c>
      <c r="AY258" s="615">
        <v>0</v>
      </c>
      <c r="AZ258" s="615">
        <v>0</v>
      </c>
      <c r="BA258" s="615">
        <v>0</v>
      </c>
      <c r="BB258" s="615">
        <v>0</v>
      </c>
      <c r="BC258" s="615">
        <v>0</v>
      </c>
      <c r="BD258" s="615">
        <v>0</v>
      </c>
      <c r="BE258" s="615">
        <v>0</v>
      </c>
      <c r="BF258" s="615">
        <v>0</v>
      </c>
      <c r="BG258" s="615">
        <v>0</v>
      </c>
      <c r="BH258" s="615">
        <v>0</v>
      </c>
      <c r="BI258" s="615">
        <v>0</v>
      </c>
      <c r="BJ258" s="615">
        <v>0</v>
      </c>
      <c r="BK258" s="615">
        <v>0</v>
      </c>
      <c r="BL258" s="615">
        <v>0</v>
      </c>
      <c r="BM258" s="615">
        <v>0</v>
      </c>
      <c r="BN258" s="615">
        <v>0</v>
      </c>
      <c r="BO258" s="615">
        <v>0</v>
      </c>
      <c r="BP258" s="615">
        <v>0</v>
      </c>
      <c r="BQ258" s="615">
        <v>0</v>
      </c>
      <c r="BR258" s="615">
        <v>0</v>
      </c>
      <c r="BS258" s="615">
        <v>0</v>
      </c>
      <c r="BT258" s="615">
        <v>0</v>
      </c>
      <c r="BU258" s="615">
        <v>0</v>
      </c>
      <c r="BV258" s="615">
        <v>0</v>
      </c>
      <c r="BW258" s="615">
        <v>0</v>
      </c>
      <c r="BX258" s="615">
        <v>0</v>
      </c>
      <c r="BY258" s="615">
        <v>0</v>
      </c>
      <c r="BZ258" s="615">
        <v>0</v>
      </c>
      <c r="CA258" s="615">
        <v>0</v>
      </c>
      <c r="CB258" s="615">
        <v>0</v>
      </c>
      <c r="CC258" s="615">
        <v>0</v>
      </c>
      <c r="CD258" s="615">
        <v>0</v>
      </c>
      <c r="CE258" s="615">
        <v>0</v>
      </c>
      <c r="CF258" s="615">
        <v>0</v>
      </c>
      <c r="CG258" s="615">
        <v>0</v>
      </c>
      <c r="CH258" s="615">
        <v>0</v>
      </c>
      <c r="CI258" s="615">
        <v>0</v>
      </c>
      <c r="CJ258" s="615">
        <v>0</v>
      </c>
      <c r="CK258" s="615">
        <v>0</v>
      </c>
      <c r="CL258" s="615">
        <v>0</v>
      </c>
      <c r="CM258" s="615">
        <v>0</v>
      </c>
      <c r="CN258" s="615">
        <v>0</v>
      </c>
      <c r="CO258" s="615">
        <v>0</v>
      </c>
      <c r="CP258" s="615">
        <v>0</v>
      </c>
      <c r="CQ258" s="615">
        <v>0</v>
      </c>
      <c r="CR258" s="615">
        <v>0</v>
      </c>
      <c r="CS258" s="615">
        <v>0</v>
      </c>
      <c r="CT258" s="615">
        <v>0</v>
      </c>
      <c r="CU258" s="615">
        <v>0</v>
      </c>
      <c r="CV258" s="615">
        <v>0</v>
      </c>
      <c r="CW258" s="615">
        <v>0</v>
      </c>
      <c r="CX258" s="615">
        <v>0</v>
      </c>
      <c r="CY258" s="615">
        <v>0</v>
      </c>
      <c r="CZ258" s="619">
        <v>0</v>
      </c>
      <c r="DA258" s="620">
        <v>0</v>
      </c>
      <c r="DB258" s="620">
        <v>0</v>
      </c>
      <c r="DC258" s="620">
        <v>0</v>
      </c>
      <c r="DD258" s="620">
        <v>0</v>
      </c>
      <c r="DE258" s="620">
        <v>0</v>
      </c>
      <c r="DF258" s="620">
        <v>0</v>
      </c>
      <c r="DG258" s="620">
        <v>0</v>
      </c>
      <c r="DH258" s="620">
        <v>0</v>
      </c>
      <c r="DI258" s="620">
        <v>0</v>
      </c>
      <c r="DJ258" s="620">
        <v>0</v>
      </c>
      <c r="DK258" s="620">
        <v>0</v>
      </c>
      <c r="DL258" s="620">
        <v>0</v>
      </c>
      <c r="DM258" s="620">
        <v>0</v>
      </c>
      <c r="DN258" s="620">
        <v>0</v>
      </c>
      <c r="DO258" s="620">
        <v>0</v>
      </c>
      <c r="DP258" s="620">
        <v>0</v>
      </c>
      <c r="DQ258" s="620">
        <v>0</v>
      </c>
      <c r="DR258" s="620">
        <v>0</v>
      </c>
      <c r="DS258" s="620">
        <v>0</v>
      </c>
      <c r="DT258" s="620">
        <v>0</v>
      </c>
      <c r="DU258" s="620">
        <v>0</v>
      </c>
      <c r="DV258" s="620">
        <v>0</v>
      </c>
      <c r="DW258" s="621">
        <v>0</v>
      </c>
    </row>
    <row r="259" spans="2:127" ht="15.75" thickBot="1" x14ac:dyDescent="0.25">
      <c r="B259" s="653"/>
      <c r="C259" s="654"/>
      <c r="D259" s="655"/>
      <c r="E259" s="655"/>
      <c r="F259" s="655"/>
      <c r="G259" s="655"/>
      <c r="H259" s="655"/>
      <c r="I259" s="656"/>
      <c r="J259" s="656"/>
      <c r="K259" s="656"/>
      <c r="L259" s="656"/>
      <c r="M259" s="656"/>
      <c r="N259" s="656"/>
      <c r="O259" s="656"/>
      <c r="P259" s="656"/>
      <c r="Q259" s="656"/>
      <c r="R259" s="657"/>
      <c r="S259" s="656"/>
      <c r="T259" s="656"/>
      <c r="U259" s="658" t="s">
        <v>127</v>
      </c>
      <c r="V259" s="659" t="s">
        <v>505</v>
      </c>
      <c r="W259" s="660" t="s">
        <v>495</v>
      </c>
      <c r="X259" s="661">
        <f>SUM(X248:X258)</f>
        <v>718.64310000000012</v>
      </c>
      <c r="Y259" s="661">
        <f t="shared" ref="Y259:CJ259" si="75">SUM(Y248:Y258)</f>
        <v>821.30640000000005</v>
      </c>
      <c r="Z259" s="661">
        <f t="shared" si="75"/>
        <v>1026.633</v>
      </c>
      <c r="AA259" s="661">
        <f t="shared" si="75"/>
        <v>4106.5320000000002</v>
      </c>
      <c r="AB259" s="661">
        <f t="shared" si="75"/>
        <v>3593.2154999999993</v>
      </c>
      <c r="AC259" s="661">
        <f t="shared" si="75"/>
        <v>495.93394801710082</v>
      </c>
      <c r="AD259" s="661">
        <f t="shared" si="75"/>
        <v>494.57882101273077</v>
      </c>
      <c r="AE259" s="661">
        <f t="shared" si="75"/>
        <v>493.73421607501814</v>
      </c>
      <c r="AF259" s="661">
        <f t="shared" si="75"/>
        <v>493.44643181827416</v>
      </c>
      <c r="AG259" s="661">
        <f t="shared" si="75"/>
        <v>492.36175033726533</v>
      </c>
      <c r="AH259" s="661">
        <f t="shared" si="75"/>
        <v>491.5310642052761</v>
      </c>
      <c r="AI259" s="661">
        <f t="shared" si="75"/>
        <v>490.70037807328686</v>
      </c>
      <c r="AJ259" s="661">
        <f t="shared" si="75"/>
        <v>489.86969194129767</v>
      </c>
      <c r="AK259" s="661">
        <f t="shared" si="75"/>
        <v>489.03900580930843</v>
      </c>
      <c r="AL259" s="661">
        <f t="shared" si="75"/>
        <v>488.20831967731925</v>
      </c>
      <c r="AM259" s="661">
        <f t="shared" si="75"/>
        <v>487.37763354533001</v>
      </c>
      <c r="AN259" s="661">
        <f t="shared" si="75"/>
        <v>486.54694741334077</v>
      </c>
      <c r="AO259" s="661">
        <f t="shared" si="75"/>
        <v>485.71626128135159</v>
      </c>
      <c r="AP259" s="661">
        <f t="shared" si="75"/>
        <v>484.88557514936235</v>
      </c>
      <c r="AQ259" s="661">
        <f t="shared" si="75"/>
        <v>484.05488901737317</v>
      </c>
      <c r="AR259" s="661">
        <f t="shared" si="75"/>
        <v>1024.452362071961</v>
      </c>
      <c r="AS259" s="661">
        <f t="shared" si="75"/>
        <v>1100.9399843951971</v>
      </c>
      <c r="AT259" s="661">
        <f t="shared" si="75"/>
        <v>1254.7459151736582</v>
      </c>
      <c r="AU259" s="661">
        <f t="shared" si="75"/>
        <v>3573.4644826984277</v>
      </c>
      <c r="AV259" s="661">
        <f t="shared" si="75"/>
        <v>3186.0422542903116</v>
      </c>
      <c r="AW259" s="661">
        <f t="shared" si="75"/>
        <v>479.90145835742709</v>
      </c>
      <c r="AX259" s="661">
        <f t="shared" si="75"/>
        <v>479.90145835742709</v>
      </c>
      <c r="AY259" s="661">
        <f t="shared" si="75"/>
        <v>479.90145835742709</v>
      </c>
      <c r="AZ259" s="661">
        <f t="shared" si="75"/>
        <v>479.90145835742709</v>
      </c>
      <c r="BA259" s="661">
        <f t="shared" si="75"/>
        <v>479.90145835742709</v>
      </c>
      <c r="BB259" s="661">
        <f t="shared" si="75"/>
        <v>479.90145835742709</v>
      </c>
      <c r="BC259" s="661">
        <f t="shared" si="75"/>
        <v>479.90145835742709</v>
      </c>
      <c r="BD259" s="661">
        <f t="shared" si="75"/>
        <v>479.90145835742709</v>
      </c>
      <c r="BE259" s="661">
        <f t="shared" si="75"/>
        <v>479.90145835742709</v>
      </c>
      <c r="BF259" s="661">
        <f t="shared" si="75"/>
        <v>479.90145835742709</v>
      </c>
      <c r="BG259" s="661">
        <f t="shared" si="75"/>
        <v>479.90145835742709</v>
      </c>
      <c r="BH259" s="661">
        <f t="shared" si="75"/>
        <v>479.90145835742709</v>
      </c>
      <c r="BI259" s="661">
        <f t="shared" si="75"/>
        <v>479.90145835742709</v>
      </c>
      <c r="BJ259" s="661">
        <f t="shared" si="75"/>
        <v>479.90145835742709</v>
      </c>
      <c r="BK259" s="661">
        <f t="shared" si="75"/>
        <v>479.90145835742709</v>
      </c>
      <c r="BL259" s="661">
        <f t="shared" si="75"/>
        <v>1021.1296175440041</v>
      </c>
      <c r="BM259" s="661">
        <f t="shared" si="75"/>
        <v>1098.4479259992295</v>
      </c>
      <c r="BN259" s="661">
        <f t="shared" si="75"/>
        <v>1253.0845429096798</v>
      </c>
      <c r="BO259" s="661">
        <f t="shared" si="75"/>
        <v>3572.6337965664384</v>
      </c>
      <c r="BP259" s="661">
        <f t="shared" si="75"/>
        <v>3186.0422542903116</v>
      </c>
      <c r="BQ259" s="661">
        <f t="shared" si="75"/>
        <v>479.90145835742709</v>
      </c>
      <c r="BR259" s="661">
        <f t="shared" si="75"/>
        <v>479.90145835742709</v>
      </c>
      <c r="BS259" s="661">
        <f t="shared" si="75"/>
        <v>479.90145835742709</v>
      </c>
      <c r="BT259" s="661">
        <f t="shared" si="75"/>
        <v>479.90145835742709</v>
      </c>
      <c r="BU259" s="661">
        <f t="shared" si="75"/>
        <v>479.90145835742709</v>
      </c>
      <c r="BV259" s="661">
        <f t="shared" si="75"/>
        <v>479.90145835742709</v>
      </c>
      <c r="BW259" s="661">
        <f t="shared" si="75"/>
        <v>479.90145835742709</v>
      </c>
      <c r="BX259" s="661">
        <f t="shared" si="75"/>
        <v>479.90145835742709</v>
      </c>
      <c r="BY259" s="661">
        <f t="shared" si="75"/>
        <v>479.90145835742709</v>
      </c>
      <c r="BZ259" s="661">
        <f t="shared" si="75"/>
        <v>479.90145835742709</v>
      </c>
      <c r="CA259" s="661">
        <f t="shared" si="75"/>
        <v>479.90145835742709</v>
      </c>
      <c r="CB259" s="661">
        <f t="shared" si="75"/>
        <v>479.90145835742709</v>
      </c>
      <c r="CC259" s="661">
        <f t="shared" si="75"/>
        <v>479.90145835742709</v>
      </c>
      <c r="CD259" s="661">
        <f t="shared" si="75"/>
        <v>479.90145835742709</v>
      </c>
      <c r="CE259" s="661">
        <f t="shared" si="75"/>
        <v>479.90145835742709</v>
      </c>
      <c r="CF259" s="661">
        <f t="shared" si="75"/>
        <v>1177.7504112573649</v>
      </c>
      <c r="CG259" s="661">
        <f t="shared" si="75"/>
        <v>1277.443118814499</v>
      </c>
      <c r="CH259" s="661">
        <f t="shared" si="75"/>
        <v>1476.8285339287675</v>
      </c>
      <c r="CI259" s="661">
        <f t="shared" si="75"/>
        <v>4467.6097606427884</v>
      </c>
      <c r="CJ259" s="661">
        <f t="shared" si="75"/>
        <v>3969.1462228571163</v>
      </c>
      <c r="CK259" s="661">
        <f t="shared" ref="CK259:DW259" si="76">SUM(CK248:CK258)</f>
        <v>479.90145835742709</v>
      </c>
      <c r="CL259" s="661">
        <f t="shared" si="76"/>
        <v>479.90145835742709</v>
      </c>
      <c r="CM259" s="661">
        <f t="shared" si="76"/>
        <v>479.90145835742709</v>
      </c>
      <c r="CN259" s="661">
        <f t="shared" si="76"/>
        <v>479.90145835742709</v>
      </c>
      <c r="CO259" s="661">
        <f t="shared" si="76"/>
        <v>479.90145835742709</v>
      </c>
      <c r="CP259" s="661">
        <f t="shared" si="76"/>
        <v>479.90145835742709</v>
      </c>
      <c r="CQ259" s="661">
        <f t="shared" si="76"/>
        <v>479.90145835742709</v>
      </c>
      <c r="CR259" s="661">
        <f t="shared" si="76"/>
        <v>479.90145835742709</v>
      </c>
      <c r="CS259" s="661">
        <f t="shared" si="76"/>
        <v>479.90145835742709</v>
      </c>
      <c r="CT259" s="661">
        <f t="shared" si="76"/>
        <v>479.90145835742709</v>
      </c>
      <c r="CU259" s="661">
        <f t="shared" si="76"/>
        <v>479.90145835742709</v>
      </c>
      <c r="CV259" s="661">
        <f t="shared" si="76"/>
        <v>479.90145835742709</v>
      </c>
      <c r="CW259" s="661">
        <f t="shared" si="76"/>
        <v>479.90145835742709</v>
      </c>
      <c r="CX259" s="661">
        <f t="shared" si="76"/>
        <v>479.90145835742709</v>
      </c>
      <c r="CY259" s="662">
        <f t="shared" si="76"/>
        <v>479.90145835742709</v>
      </c>
      <c r="CZ259" s="663">
        <f t="shared" si="76"/>
        <v>0</v>
      </c>
      <c r="DA259" s="664">
        <f t="shared" si="76"/>
        <v>0</v>
      </c>
      <c r="DB259" s="664">
        <f t="shared" si="76"/>
        <v>0</v>
      </c>
      <c r="DC259" s="664">
        <f t="shared" si="76"/>
        <v>0</v>
      </c>
      <c r="DD259" s="664">
        <f t="shared" si="76"/>
        <v>0</v>
      </c>
      <c r="DE259" s="664">
        <f t="shared" si="76"/>
        <v>0</v>
      </c>
      <c r="DF259" s="664">
        <f t="shared" si="76"/>
        <v>0</v>
      </c>
      <c r="DG259" s="664">
        <f t="shared" si="76"/>
        <v>0</v>
      </c>
      <c r="DH259" s="664">
        <f t="shared" si="76"/>
        <v>0</v>
      </c>
      <c r="DI259" s="664">
        <f t="shared" si="76"/>
        <v>0</v>
      </c>
      <c r="DJ259" s="664">
        <f t="shared" si="76"/>
        <v>0</v>
      </c>
      <c r="DK259" s="664">
        <f t="shared" si="76"/>
        <v>0</v>
      </c>
      <c r="DL259" s="664">
        <f t="shared" si="76"/>
        <v>0</v>
      </c>
      <c r="DM259" s="664">
        <f t="shared" si="76"/>
        <v>0</v>
      </c>
      <c r="DN259" s="664">
        <f t="shared" si="76"/>
        <v>0</v>
      </c>
      <c r="DO259" s="664">
        <f t="shared" si="76"/>
        <v>0</v>
      </c>
      <c r="DP259" s="664">
        <f t="shared" si="76"/>
        <v>0</v>
      </c>
      <c r="DQ259" s="664">
        <f t="shared" si="76"/>
        <v>0</v>
      </c>
      <c r="DR259" s="664">
        <f t="shared" si="76"/>
        <v>0</v>
      </c>
      <c r="DS259" s="664">
        <f t="shared" si="76"/>
        <v>0</v>
      </c>
      <c r="DT259" s="664">
        <f t="shared" si="76"/>
        <v>0</v>
      </c>
      <c r="DU259" s="664">
        <f t="shared" si="76"/>
        <v>0</v>
      </c>
      <c r="DV259" s="664">
        <f t="shared" si="76"/>
        <v>0</v>
      </c>
      <c r="DW259" s="665">
        <f t="shared" si="76"/>
        <v>0</v>
      </c>
    </row>
    <row r="260" spans="2:127" x14ac:dyDescent="0.2">
      <c r="B260" s="670" t="s">
        <v>517</v>
      </c>
      <c r="C260" s="671" t="s">
        <v>844</v>
      </c>
      <c r="D260" s="585"/>
      <c r="E260" s="585"/>
      <c r="F260" s="585"/>
      <c r="G260" s="585"/>
      <c r="H260" s="585"/>
      <c r="I260" s="585"/>
      <c r="J260" s="585"/>
      <c r="K260" s="585"/>
      <c r="L260" s="585"/>
      <c r="M260" s="585"/>
      <c r="N260" s="585"/>
      <c r="O260" s="585"/>
      <c r="P260" s="585"/>
      <c r="Q260" s="585"/>
      <c r="R260" s="587"/>
      <c r="S260" s="668"/>
      <c r="T260" s="587"/>
      <c r="U260" s="672"/>
      <c r="V260" s="583"/>
      <c r="W260" s="583"/>
      <c r="X260" s="583"/>
      <c r="Y260" s="583"/>
      <c r="Z260" s="583"/>
      <c r="AA260" s="583"/>
      <c r="AB260" s="583"/>
      <c r="AC260" s="583"/>
      <c r="AD260" s="583"/>
      <c r="AE260" s="583"/>
      <c r="AF260" s="583"/>
      <c r="AG260" s="583"/>
      <c r="AH260" s="583"/>
      <c r="AI260" s="583"/>
      <c r="AJ260" s="583"/>
      <c r="AK260" s="583"/>
      <c r="AL260" s="583"/>
      <c r="AM260" s="583"/>
      <c r="AN260" s="583"/>
      <c r="AO260" s="583"/>
      <c r="AP260" s="583"/>
      <c r="AQ260" s="583"/>
      <c r="AR260" s="583"/>
      <c r="AS260" s="583"/>
      <c r="AT260" s="583"/>
      <c r="AU260" s="583"/>
      <c r="AV260" s="583"/>
      <c r="AW260" s="583"/>
      <c r="AX260" s="583"/>
      <c r="AY260" s="583"/>
      <c r="AZ260" s="583"/>
      <c r="BA260" s="583"/>
      <c r="BB260" s="583"/>
      <c r="BC260" s="583"/>
      <c r="BD260" s="583"/>
      <c r="BE260" s="583"/>
      <c r="BF260" s="583"/>
      <c r="BG260" s="583"/>
      <c r="BH260" s="583"/>
      <c r="BI260" s="583"/>
      <c r="BJ260" s="583"/>
      <c r="BK260" s="583"/>
      <c r="BL260" s="583"/>
      <c r="BM260" s="583"/>
      <c r="BN260" s="583"/>
      <c r="BO260" s="583"/>
      <c r="BP260" s="583"/>
      <c r="BQ260" s="583"/>
      <c r="BR260" s="583"/>
      <c r="BS260" s="583"/>
      <c r="BT260" s="583"/>
      <c r="BU260" s="583"/>
      <c r="BV260" s="583"/>
      <c r="BW260" s="583"/>
      <c r="BX260" s="583"/>
      <c r="BY260" s="583"/>
      <c r="BZ260" s="583"/>
      <c r="CA260" s="583"/>
      <c r="CB260" s="583"/>
      <c r="CC260" s="583"/>
      <c r="CD260" s="583"/>
      <c r="CE260" s="583"/>
      <c r="CF260" s="583"/>
      <c r="CG260" s="583"/>
      <c r="CH260" s="583"/>
      <c r="CI260" s="583"/>
      <c r="CJ260" s="583"/>
      <c r="CK260" s="583"/>
      <c r="CL260" s="583"/>
      <c r="CM260" s="583"/>
      <c r="CN260" s="583"/>
      <c r="CO260" s="583"/>
      <c r="CP260" s="583"/>
      <c r="CQ260" s="583"/>
      <c r="CR260" s="583"/>
      <c r="CS260" s="583"/>
      <c r="CT260" s="583"/>
      <c r="CU260" s="583"/>
      <c r="CV260" s="583"/>
      <c r="CW260" s="583"/>
      <c r="CX260" s="583"/>
      <c r="CY260" s="598"/>
      <c r="CZ260" s="599"/>
      <c r="DA260" s="599"/>
      <c r="DB260" s="599"/>
      <c r="DC260" s="599"/>
      <c r="DD260" s="599"/>
      <c r="DE260" s="599"/>
      <c r="DF260" s="599"/>
      <c r="DG260" s="599"/>
      <c r="DH260" s="599"/>
      <c r="DI260" s="599"/>
      <c r="DJ260" s="599"/>
      <c r="DK260" s="599"/>
      <c r="DL260" s="599"/>
      <c r="DM260" s="599"/>
      <c r="DN260" s="599"/>
      <c r="DO260" s="599"/>
      <c r="DP260" s="599"/>
      <c r="DQ260" s="599"/>
      <c r="DR260" s="599"/>
      <c r="DS260" s="599"/>
      <c r="DT260" s="599"/>
      <c r="DU260" s="599"/>
      <c r="DV260" s="599"/>
      <c r="DW260" s="669"/>
    </row>
    <row r="261" spans="2:127" x14ac:dyDescent="0.2">
      <c r="B261" s="591" t="s">
        <v>518</v>
      </c>
      <c r="C261" s="592" t="s">
        <v>519</v>
      </c>
      <c r="D261" s="585"/>
      <c r="E261" s="585"/>
      <c r="F261" s="585"/>
      <c r="G261" s="585"/>
      <c r="H261" s="585"/>
      <c r="I261" s="585"/>
      <c r="J261" s="585"/>
      <c r="K261" s="585"/>
      <c r="L261" s="585"/>
      <c r="M261" s="585"/>
      <c r="N261" s="585"/>
      <c r="O261" s="585"/>
      <c r="P261" s="585"/>
      <c r="Q261" s="585"/>
      <c r="R261" s="587"/>
      <c r="S261" s="668"/>
      <c r="T261" s="587"/>
      <c r="U261" s="668"/>
      <c r="V261" s="585"/>
      <c r="W261" s="585"/>
      <c r="X261" s="583">
        <f t="shared" ref="X261:BC261" si="77">SUMIF($C:$C,"59.1x",X:X)</f>
        <v>0</v>
      </c>
      <c r="Y261" s="583">
        <f t="shared" si="77"/>
        <v>0</v>
      </c>
      <c r="Z261" s="583">
        <f t="shared" si="77"/>
        <v>0</v>
      </c>
      <c r="AA261" s="583">
        <f t="shared" si="77"/>
        <v>0</v>
      </c>
      <c r="AB261" s="583">
        <f t="shared" si="77"/>
        <v>0</v>
      </c>
      <c r="AC261" s="583">
        <f t="shared" si="77"/>
        <v>0</v>
      </c>
      <c r="AD261" s="583">
        <f t="shared" si="77"/>
        <v>0</v>
      </c>
      <c r="AE261" s="583">
        <f t="shared" si="77"/>
        <v>0</v>
      </c>
      <c r="AF261" s="583">
        <f t="shared" si="77"/>
        <v>0</v>
      </c>
      <c r="AG261" s="583">
        <f t="shared" si="77"/>
        <v>0</v>
      </c>
      <c r="AH261" s="583">
        <f t="shared" si="77"/>
        <v>0</v>
      </c>
      <c r="AI261" s="583">
        <f t="shared" si="77"/>
        <v>0</v>
      </c>
      <c r="AJ261" s="583">
        <f t="shared" si="77"/>
        <v>0</v>
      </c>
      <c r="AK261" s="583">
        <f t="shared" si="77"/>
        <v>0</v>
      </c>
      <c r="AL261" s="583">
        <f t="shared" si="77"/>
        <v>0</v>
      </c>
      <c r="AM261" s="583">
        <f t="shared" si="77"/>
        <v>0</v>
      </c>
      <c r="AN261" s="583">
        <f t="shared" si="77"/>
        <v>0</v>
      </c>
      <c r="AO261" s="583">
        <f t="shared" si="77"/>
        <v>0</v>
      </c>
      <c r="AP261" s="583">
        <f t="shared" si="77"/>
        <v>0</v>
      </c>
      <c r="AQ261" s="583">
        <f t="shared" si="77"/>
        <v>0</v>
      </c>
      <c r="AR261" s="583">
        <f t="shared" si="77"/>
        <v>0</v>
      </c>
      <c r="AS261" s="583">
        <f t="shared" si="77"/>
        <v>0</v>
      </c>
      <c r="AT261" s="583">
        <f t="shared" si="77"/>
        <v>0</v>
      </c>
      <c r="AU261" s="583">
        <f t="shared" si="77"/>
        <v>0</v>
      </c>
      <c r="AV261" s="583">
        <f t="shared" si="77"/>
        <v>0</v>
      </c>
      <c r="AW261" s="583">
        <f t="shared" si="77"/>
        <v>0</v>
      </c>
      <c r="AX261" s="583">
        <f t="shared" si="77"/>
        <v>0</v>
      </c>
      <c r="AY261" s="583">
        <f t="shared" si="77"/>
        <v>0</v>
      </c>
      <c r="AZ261" s="583">
        <f t="shared" si="77"/>
        <v>0</v>
      </c>
      <c r="BA261" s="583">
        <f t="shared" si="77"/>
        <v>0</v>
      </c>
      <c r="BB261" s="583">
        <f t="shared" si="77"/>
        <v>0</v>
      </c>
      <c r="BC261" s="583">
        <f t="shared" si="77"/>
        <v>0</v>
      </c>
      <c r="BD261" s="583">
        <f t="shared" ref="BD261:CI261" si="78">SUMIF($C:$C,"59.1x",BD:BD)</f>
        <v>0</v>
      </c>
      <c r="BE261" s="583">
        <f t="shared" si="78"/>
        <v>0</v>
      </c>
      <c r="BF261" s="583">
        <f t="shared" si="78"/>
        <v>0</v>
      </c>
      <c r="BG261" s="583">
        <f t="shared" si="78"/>
        <v>0</v>
      </c>
      <c r="BH261" s="583">
        <f t="shared" si="78"/>
        <v>0</v>
      </c>
      <c r="BI261" s="583">
        <f t="shared" si="78"/>
        <v>0</v>
      </c>
      <c r="BJ261" s="583">
        <f t="shared" si="78"/>
        <v>0</v>
      </c>
      <c r="BK261" s="583">
        <f t="shared" si="78"/>
        <v>0</v>
      </c>
      <c r="BL261" s="583">
        <f t="shared" si="78"/>
        <v>0</v>
      </c>
      <c r="BM261" s="583">
        <f t="shared" si="78"/>
        <v>0</v>
      </c>
      <c r="BN261" s="583">
        <f t="shared" si="78"/>
        <v>0</v>
      </c>
      <c r="BO261" s="583">
        <f t="shared" si="78"/>
        <v>0</v>
      </c>
      <c r="BP261" s="583">
        <f t="shared" si="78"/>
        <v>0</v>
      </c>
      <c r="BQ261" s="583">
        <f t="shared" si="78"/>
        <v>0</v>
      </c>
      <c r="BR261" s="583">
        <f t="shared" si="78"/>
        <v>0</v>
      </c>
      <c r="BS261" s="583">
        <f t="shared" si="78"/>
        <v>0</v>
      </c>
      <c r="BT261" s="583">
        <f t="shared" si="78"/>
        <v>0</v>
      </c>
      <c r="BU261" s="583">
        <f t="shared" si="78"/>
        <v>0</v>
      </c>
      <c r="BV261" s="583">
        <f t="shared" si="78"/>
        <v>0</v>
      </c>
      <c r="BW261" s="583">
        <f t="shared" si="78"/>
        <v>0</v>
      </c>
      <c r="BX261" s="583">
        <f t="shared" si="78"/>
        <v>0</v>
      </c>
      <c r="BY261" s="583">
        <f t="shared" si="78"/>
        <v>0</v>
      </c>
      <c r="BZ261" s="583">
        <f t="shared" si="78"/>
        <v>0</v>
      </c>
      <c r="CA261" s="583">
        <f t="shared" si="78"/>
        <v>0</v>
      </c>
      <c r="CB261" s="583">
        <f t="shared" si="78"/>
        <v>0</v>
      </c>
      <c r="CC261" s="583">
        <f t="shared" si="78"/>
        <v>0</v>
      </c>
      <c r="CD261" s="583">
        <f t="shared" si="78"/>
        <v>0</v>
      </c>
      <c r="CE261" s="583">
        <f t="shared" si="78"/>
        <v>0</v>
      </c>
      <c r="CF261" s="583">
        <f t="shared" si="78"/>
        <v>0</v>
      </c>
      <c r="CG261" s="583">
        <f t="shared" si="78"/>
        <v>0</v>
      </c>
      <c r="CH261" s="583">
        <f t="shared" si="78"/>
        <v>0</v>
      </c>
      <c r="CI261" s="583">
        <f t="shared" si="78"/>
        <v>0</v>
      </c>
      <c r="CJ261" s="583">
        <f t="shared" ref="CJ261:DO261" si="79">SUMIF($C:$C,"59.1x",CJ:CJ)</f>
        <v>0</v>
      </c>
      <c r="CK261" s="583">
        <f t="shared" si="79"/>
        <v>0</v>
      </c>
      <c r="CL261" s="583">
        <f t="shared" si="79"/>
        <v>0</v>
      </c>
      <c r="CM261" s="583">
        <f t="shared" si="79"/>
        <v>0</v>
      </c>
      <c r="CN261" s="583">
        <f t="shared" si="79"/>
        <v>0</v>
      </c>
      <c r="CO261" s="583">
        <f t="shared" si="79"/>
        <v>0</v>
      </c>
      <c r="CP261" s="583">
        <f t="shared" si="79"/>
        <v>0</v>
      </c>
      <c r="CQ261" s="583">
        <f t="shared" si="79"/>
        <v>0</v>
      </c>
      <c r="CR261" s="583">
        <f t="shared" si="79"/>
        <v>0</v>
      </c>
      <c r="CS261" s="583">
        <f t="shared" si="79"/>
        <v>0</v>
      </c>
      <c r="CT261" s="583">
        <f t="shared" si="79"/>
        <v>0</v>
      </c>
      <c r="CU261" s="583">
        <f t="shared" si="79"/>
        <v>0</v>
      </c>
      <c r="CV261" s="583">
        <f t="shared" si="79"/>
        <v>0</v>
      </c>
      <c r="CW261" s="583">
        <f t="shared" si="79"/>
        <v>0</v>
      </c>
      <c r="CX261" s="583">
        <f t="shared" si="79"/>
        <v>0</v>
      </c>
      <c r="CY261" s="598">
        <f t="shared" si="79"/>
        <v>0</v>
      </c>
      <c r="CZ261" s="599">
        <f t="shared" si="79"/>
        <v>0</v>
      </c>
      <c r="DA261" s="599">
        <f t="shared" si="79"/>
        <v>0</v>
      </c>
      <c r="DB261" s="599">
        <f t="shared" si="79"/>
        <v>0</v>
      </c>
      <c r="DC261" s="599">
        <f t="shared" si="79"/>
        <v>0</v>
      </c>
      <c r="DD261" s="599">
        <f t="shared" si="79"/>
        <v>0</v>
      </c>
      <c r="DE261" s="599">
        <f t="shared" si="79"/>
        <v>0</v>
      </c>
      <c r="DF261" s="599">
        <f t="shared" si="79"/>
        <v>0</v>
      </c>
      <c r="DG261" s="599">
        <f t="shared" si="79"/>
        <v>0</v>
      </c>
      <c r="DH261" s="599">
        <f t="shared" si="79"/>
        <v>0</v>
      </c>
      <c r="DI261" s="599">
        <f t="shared" si="79"/>
        <v>0</v>
      </c>
      <c r="DJ261" s="599">
        <f t="shared" si="79"/>
        <v>0</v>
      </c>
      <c r="DK261" s="599">
        <f t="shared" si="79"/>
        <v>0</v>
      </c>
      <c r="DL261" s="599">
        <f t="shared" si="79"/>
        <v>0</v>
      </c>
      <c r="DM261" s="599">
        <f t="shared" si="79"/>
        <v>0</v>
      </c>
      <c r="DN261" s="599">
        <f t="shared" si="79"/>
        <v>0</v>
      </c>
      <c r="DO261" s="599">
        <f t="shared" si="79"/>
        <v>0</v>
      </c>
      <c r="DP261" s="599">
        <f t="shared" ref="DP261:DW261" si="80">SUMIF($C:$C,"59.1x",DP:DP)</f>
        <v>0</v>
      </c>
      <c r="DQ261" s="599">
        <f t="shared" si="80"/>
        <v>0</v>
      </c>
      <c r="DR261" s="599">
        <f t="shared" si="80"/>
        <v>0</v>
      </c>
      <c r="DS261" s="599">
        <f t="shared" si="80"/>
        <v>0</v>
      </c>
      <c r="DT261" s="599">
        <f t="shared" si="80"/>
        <v>0</v>
      </c>
      <c r="DU261" s="599">
        <f t="shared" si="80"/>
        <v>0</v>
      </c>
      <c r="DV261" s="599">
        <f t="shared" si="80"/>
        <v>0</v>
      </c>
      <c r="DW261" s="669">
        <f t="shared" si="80"/>
        <v>0</v>
      </c>
    </row>
    <row r="262" spans="2:127" ht="28.5" x14ac:dyDescent="0.2">
      <c r="B262" s="832" t="s">
        <v>490</v>
      </c>
      <c r="C262" s="766" t="s">
        <v>879</v>
      </c>
      <c r="D262" s="767" t="s">
        <v>880</v>
      </c>
      <c r="E262" s="768" t="s">
        <v>549</v>
      </c>
      <c r="F262" s="769" t="s">
        <v>775</v>
      </c>
      <c r="G262" s="770" t="s">
        <v>881</v>
      </c>
      <c r="H262" s="771" t="s">
        <v>492</v>
      </c>
      <c r="I262" s="772">
        <f>MAX(X262:AV262)</f>
        <v>7.5432120549999997</v>
      </c>
      <c r="J262" s="771">
        <f>SUMPRODUCT($X$2:$CY$2,$X262:$CY262)*365</f>
        <v>46967.434741348894</v>
      </c>
      <c r="K262" s="771">
        <f>SUMPRODUCT($X$2:$CY$2,$X263:$CY263)+SUMPRODUCT($X$2:$CY$2,$X264:$CY264)+SUMPRODUCT($X$2:$CY$2,$X265:$CY265)</f>
        <v>44212.458662880999</v>
      </c>
      <c r="L262" s="771">
        <f>SUMPRODUCT($X$2:$CY$2,$X266:$CY266) +SUMPRODUCT($X$2:$CY$2,$X267:$CY267)</f>
        <v>2777.8177146072239</v>
      </c>
      <c r="M262" s="771">
        <f>SUMPRODUCT($X$2:$CY$2,$X268:$CY268)*-1</f>
        <v>-10279.062924200445</v>
      </c>
      <c r="N262" s="771">
        <f>SUMPRODUCT($X$2:$CY$2,$X271:$CY271) +SUMPRODUCT($X$2:$CY$2,$X272:$CY272)</f>
        <v>12.832406532977357</v>
      </c>
      <c r="O262" s="771">
        <f>SUMPRODUCT($X$2:$CY$2,$X269:$CY269) +SUMPRODUCT($X$2:$CY$2,$X270:$CY270) +SUMPRODUCT($X$2:$CY$2,$X273:$CY273)</f>
        <v>8551.8495133056949</v>
      </c>
      <c r="P262" s="771">
        <f>SUM(K262:O262)</f>
        <v>45275.895373126456</v>
      </c>
      <c r="Q262" s="771">
        <f>(SUM(K262:M262)*100000)/(J262*1000)</f>
        <v>78.163122289853732</v>
      </c>
      <c r="R262" s="773">
        <f>(P262*100000)/(J262*1000)</f>
        <v>96.398484657427446</v>
      </c>
      <c r="S262" s="774">
        <v>3</v>
      </c>
      <c r="T262" s="775">
        <v>3</v>
      </c>
      <c r="U262" s="833" t="s">
        <v>493</v>
      </c>
      <c r="V262" s="834" t="s">
        <v>124</v>
      </c>
      <c r="W262" s="835" t="s">
        <v>75</v>
      </c>
      <c r="X262" s="836">
        <v>0</v>
      </c>
      <c r="Y262" s="836">
        <v>1.3899029000000999E-2</v>
      </c>
      <c r="Z262" s="836">
        <v>5.56843859999923E-2</v>
      </c>
      <c r="AA262" s="836">
        <v>0.12547029800000001</v>
      </c>
      <c r="AB262" s="836">
        <v>0.22336699900000001</v>
      </c>
      <c r="AC262" s="836">
        <v>0.34948091799999398</v>
      </c>
      <c r="AD262" s="836">
        <v>0.50104969899999896</v>
      </c>
      <c r="AE262" s="836">
        <v>0.67498224299999499</v>
      </c>
      <c r="AF262" s="836">
        <v>0.871404606999999</v>
      </c>
      <c r="AG262" s="836">
        <v>1.0904448520000001</v>
      </c>
      <c r="AH262" s="836">
        <v>1.3322331700000001</v>
      </c>
      <c r="AI262" s="836">
        <v>1.59909164899999</v>
      </c>
      <c r="AJ262" s="836">
        <v>1.8936715989999999</v>
      </c>
      <c r="AK262" s="837">
        <v>2.216117181</v>
      </c>
      <c r="AL262" s="837">
        <v>2.5665732710000002</v>
      </c>
      <c r="AM262" s="837">
        <v>2.9451855010000001</v>
      </c>
      <c r="AN262" s="837">
        <v>3.3510086750000001</v>
      </c>
      <c r="AO262" s="837">
        <v>3.7827939270000002</v>
      </c>
      <c r="AP262" s="837">
        <v>4.2406587340000002</v>
      </c>
      <c r="AQ262" s="837">
        <v>4.7247194239999999</v>
      </c>
      <c r="AR262" s="837">
        <v>5.2350912440000004</v>
      </c>
      <c r="AS262" s="837">
        <v>5.7717531899999903</v>
      </c>
      <c r="AT262" s="837">
        <v>6.3352757090000003</v>
      </c>
      <c r="AU262" s="837">
        <v>6.9257364140000002</v>
      </c>
      <c r="AV262" s="837">
        <v>7.5432120549999997</v>
      </c>
      <c r="AW262" s="837">
        <v>8.1877785709999902</v>
      </c>
      <c r="AX262" s="837">
        <v>8.1877785709999902</v>
      </c>
      <c r="AY262" s="837">
        <v>8.1877785709999902</v>
      </c>
      <c r="AZ262" s="837">
        <v>8.1877785709999902</v>
      </c>
      <c r="BA262" s="837">
        <v>8.1877785709999902</v>
      </c>
      <c r="BB262" s="837">
        <v>8.1877785709999902</v>
      </c>
      <c r="BC262" s="837">
        <v>8.1877785709999902</v>
      </c>
      <c r="BD262" s="837">
        <v>8.1877785709999902</v>
      </c>
      <c r="BE262" s="837">
        <v>8.1877785709999902</v>
      </c>
      <c r="BF262" s="837">
        <v>8.1877785709999902</v>
      </c>
      <c r="BG262" s="837">
        <v>8.1877785709999902</v>
      </c>
      <c r="BH262" s="837">
        <v>8.1877785709999902</v>
      </c>
      <c r="BI262" s="837">
        <v>8.1877785709999902</v>
      </c>
      <c r="BJ262" s="837">
        <v>8.1877785709999902</v>
      </c>
      <c r="BK262" s="837">
        <v>8.1877785709999902</v>
      </c>
      <c r="BL262" s="837">
        <v>8.1877785709999902</v>
      </c>
      <c r="BM262" s="837">
        <v>8.1877785709999902</v>
      </c>
      <c r="BN262" s="837">
        <v>8.1877785709999902</v>
      </c>
      <c r="BO262" s="837">
        <v>8.1877785709999902</v>
      </c>
      <c r="BP262" s="837">
        <v>8.1877785709999902</v>
      </c>
      <c r="BQ262" s="837">
        <v>8.1877785709999902</v>
      </c>
      <c r="BR262" s="837">
        <v>8.1877785709999902</v>
      </c>
      <c r="BS262" s="837">
        <v>8.1877785709999902</v>
      </c>
      <c r="BT262" s="837">
        <v>8.1877785709999902</v>
      </c>
      <c r="BU262" s="837">
        <v>8.1877785709999902</v>
      </c>
      <c r="BV262" s="837">
        <v>8.1877785709999902</v>
      </c>
      <c r="BW262" s="837">
        <v>8.1877785709999902</v>
      </c>
      <c r="BX262" s="837">
        <v>8.1877785709999902</v>
      </c>
      <c r="BY262" s="837">
        <v>8.1877785709999902</v>
      </c>
      <c r="BZ262" s="837">
        <v>8.1877785709999902</v>
      </c>
      <c r="CA262" s="837">
        <v>8.1877785709999902</v>
      </c>
      <c r="CB262" s="837">
        <v>8.1877785709999902</v>
      </c>
      <c r="CC262" s="837">
        <v>8.1877785709999902</v>
      </c>
      <c r="CD262" s="837">
        <v>8.1877785709999902</v>
      </c>
      <c r="CE262" s="838">
        <v>8.1877785709999902</v>
      </c>
      <c r="CF262" s="838">
        <v>8.1877785709999902</v>
      </c>
      <c r="CG262" s="838">
        <v>8.1877785709999902</v>
      </c>
      <c r="CH262" s="838">
        <v>8.1877785709999902</v>
      </c>
      <c r="CI262" s="838">
        <v>8.1877785709999902</v>
      </c>
      <c r="CJ262" s="838">
        <v>8.1877785709999902</v>
      </c>
      <c r="CK262" s="838">
        <v>8.1877785709999902</v>
      </c>
      <c r="CL262" s="838">
        <v>8.1877785709999902</v>
      </c>
      <c r="CM262" s="838">
        <v>8.1877785709999902</v>
      </c>
      <c r="CN262" s="838">
        <v>8.1877785709999902</v>
      </c>
      <c r="CO262" s="838">
        <v>8.1877785709999902</v>
      </c>
      <c r="CP262" s="838">
        <v>8.1877785709999902</v>
      </c>
      <c r="CQ262" s="838">
        <v>8.1877785709999902</v>
      </c>
      <c r="CR262" s="838">
        <v>8.1877785709999902</v>
      </c>
      <c r="CS262" s="838">
        <v>8.1877785709999902</v>
      </c>
      <c r="CT262" s="838">
        <v>8.1877785709999902</v>
      </c>
      <c r="CU262" s="838">
        <v>8.1877785709999902</v>
      </c>
      <c r="CV262" s="838">
        <v>8.1877785709999902</v>
      </c>
      <c r="CW262" s="838">
        <v>8.1877785709999902</v>
      </c>
      <c r="CX262" s="838">
        <v>8.1877785709999902</v>
      </c>
      <c r="CY262" s="839">
        <v>8.1877785709999902</v>
      </c>
      <c r="CZ262" s="619">
        <v>0</v>
      </c>
      <c r="DA262" s="620">
        <v>0</v>
      </c>
      <c r="DB262" s="620">
        <v>0</v>
      </c>
      <c r="DC262" s="620">
        <v>0</v>
      </c>
      <c r="DD262" s="620">
        <v>0</v>
      </c>
      <c r="DE262" s="620">
        <v>0</v>
      </c>
      <c r="DF262" s="620">
        <v>0</v>
      </c>
      <c r="DG262" s="620">
        <v>0</v>
      </c>
      <c r="DH262" s="620">
        <v>0</v>
      </c>
      <c r="DI262" s="620">
        <v>0</v>
      </c>
      <c r="DJ262" s="620">
        <v>0</v>
      </c>
      <c r="DK262" s="620">
        <v>0</v>
      </c>
      <c r="DL262" s="620">
        <v>0</v>
      </c>
      <c r="DM262" s="620">
        <v>0</v>
      </c>
      <c r="DN262" s="620">
        <v>0</v>
      </c>
      <c r="DO262" s="620">
        <v>0</v>
      </c>
      <c r="DP262" s="620">
        <v>0</v>
      </c>
      <c r="DQ262" s="620">
        <v>0</v>
      </c>
      <c r="DR262" s="620">
        <v>0</v>
      </c>
      <c r="DS262" s="620">
        <v>0</v>
      </c>
      <c r="DT262" s="620">
        <v>0</v>
      </c>
      <c r="DU262" s="620">
        <v>0</v>
      </c>
      <c r="DV262" s="620">
        <v>0</v>
      </c>
      <c r="DW262" s="621">
        <v>0</v>
      </c>
    </row>
    <row r="263" spans="2:127" x14ac:dyDescent="0.2">
      <c r="B263" s="840"/>
      <c r="C263" s="841"/>
      <c r="D263" s="783"/>
      <c r="E263" s="784"/>
      <c r="F263" s="784"/>
      <c r="G263" s="783"/>
      <c r="H263" s="784"/>
      <c r="I263" s="784"/>
      <c r="J263" s="784"/>
      <c r="K263" s="784"/>
      <c r="L263" s="784"/>
      <c r="M263" s="784"/>
      <c r="N263" s="784"/>
      <c r="O263" s="784"/>
      <c r="P263" s="784"/>
      <c r="Q263" s="784"/>
      <c r="R263" s="785"/>
      <c r="S263" s="784"/>
      <c r="T263" s="784"/>
      <c r="U263" s="842" t="s">
        <v>494</v>
      </c>
      <c r="V263" s="834" t="s">
        <v>124</v>
      </c>
      <c r="W263" s="835" t="s">
        <v>495</v>
      </c>
      <c r="X263" s="836">
        <v>33.9840390306233</v>
      </c>
      <c r="Y263" s="836">
        <v>34.172158843375001</v>
      </c>
      <c r="Z263" s="836">
        <v>34.399035035868799</v>
      </c>
      <c r="AA263" s="836">
        <v>34.6435843835621</v>
      </c>
      <c r="AB263" s="836">
        <v>34.906488869485699</v>
      </c>
      <c r="AC263" s="836">
        <v>35.172129599970404</v>
      </c>
      <c r="AD263" s="836">
        <v>35.433173880376494</v>
      </c>
      <c r="AE263" s="836">
        <v>35.706497811382896</v>
      </c>
      <c r="AF263" s="836">
        <v>35.998212111548703</v>
      </c>
      <c r="AG263" s="836">
        <v>36.309560343194796</v>
      </c>
      <c r="AH263" s="836">
        <v>36.654871127355598</v>
      </c>
      <c r="AI263" s="836">
        <v>37.043053095332603</v>
      </c>
      <c r="AJ263" s="836">
        <v>37.4640083149419</v>
      </c>
      <c r="AK263" s="837">
        <v>37.916544009433395</v>
      </c>
      <c r="AL263" s="837">
        <v>38.4039804882064</v>
      </c>
      <c r="AM263" s="837">
        <v>38.923572317242098</v>
      </c>
      <c r="AN263" s="837">
        <v>39.475234532835401</v>
      </c>
      <c r="AO263" s="837">
        <v>40.071085859888299</v>
      </c>
      <c r="AP263" s="837">
        <v>40.7199929622737</v>
      </c>
      <c r="AQ263" s="837">
        <v>41.430250462667395</v>
      </c>
      <c r="AR263" s="837">
        <v>42.211487056982705</v>
      </c>
      <c r="AS263" s="837">
        <v>43.0809499730901</v>
      </c>
      <c r="AT263" s="837">
        <v>44.0551647066642</v>
      </c>
      <c r="AU263" s="837">
        <v>45.158290175511297</v>
      </c>
      <c r="AV263" s="837">
        <v>46.4260366262478</v>
      </c>
      <c r="AW263" s="837">
        <v>46.4260366262478</v>
      </c>
      <c r="AX263" s="837">
        <v>46.4260366262478</v>
      </c>
      <c r="AY263" s="837">
        <v>46.4260366262478</v>
      </c>
      <c r="AZ263" s="837">
        <v>46.4260366262478</v>
      </c>
      <c r="BA263" s="837">
        <v>46.4260366262478</v>
      </c>
      <c r="BB263" s="837">
        <v>46.4260366262478</v>
      </c>
      <c r="BC263" s="837">
        <v>46.4260366262478</v>
      </c>
      <c r="BD263" s="837">
        <v>46.4260366262478</v>
      </c>
      <c r="BE263" s="837">
        <v>46.4260366262478</v>
      </c>
      <c r="BF263" s="837">
        <v>46.4260366262478</v>
      </c>
      <c r="BG263" s="837">
        <v>46.4260366262478</v>
      </c>
      <c r="BH263" s="837">
        <v>46.4260366262478</v>
      </c>
      <c r="BI263" s="837">
        <v>46.4260366262478</v>
      </c>
      <c r="BJ263" s="837">
        <v>46.4260366262478</v>
      </c>
      <c r="BK263" s="837">
        <v>46.4260366262478</v>
      </c>
      <c r="BL263" s="837">
        <v>46.4260366262478</v>
      </c>
      <c r="BM263" s="837">
        <v>46.4260366262478</v>
      </c>
      <c r="BN263" s="837">
        <v>46.4260366262478</v>
      </c>
      <c r="BO263" s="837">
        <v>46.4260366262478</v>
      </c>
      <c r="BP263" s="837">
        <v>46.4260366262478</v>
      </c>
      <c r="BQ263" s="837">
        <v>46.4260366262478</v>
      </c>
      <c r="BR263" s="837">
        <v>46.4260366262478</v>
      </c>
      <c r="BS263" s="837">
        <v>46.4260366262478</v>
      </c>
      <c r="BT263" s="837">
        <v>46.4260366262478</v>
      </c>
      <c r="BU263" s="837">
        <v>46.4260366262478</v>
      </c>
      <c r="BV263" s="837">
        <v>46.4260366262478</v>
      </c>
      <c r="BW263" s="837">
        <v>46.4260366262478</v>
      </c>
      <c r="BX263" s="837">
        <v>46.4260366262478</v>
      </c>
      <c r="BY263" s="837">
        <v>46.4260366262478</v>
      </c>
      <c r="BZ263" s="837">
        <v>46.4260366262478</v>
      </c>
      <c r="CA263" s="837">
        <v>46.4260366262478</v>
      </c>
      <c r="CB263" s="837">
        <v>46.4260366262478</v>
      </c>
      <c r="CC263" s="837">
        <v>46.4260366262478</v>
      </c>
      <c r="CD263" s="837">
        <v>46.4260366262478</v>
      </c>
      <c r="CE263" s="838">
        <v>46.4260366262478</v>
      </c>
      <c r="CF263" s="838">
        <v>46.4260366262478</v>
      </c>
      <c r="CG263" s="838">
        <v>46.4260366262478</v>
      </c>
      <c r="CH263" s="838">
        <v>46.4260366262478</v>
      </c>
      <c r="CI263" s="838">
        <v>46.4260366262478</v>
      </c>
      <c r="CJ263" s="838">
        <v>46.4260366262478</v>
      </c>
      <c r="CK263" s="838">
        <v>46.4260366262478</v>
      </c>
      <c r="CL263" s="838">
        <v>46.4260366262478</v>
      </c>
      <c r="CM263" s="838">
        <v>46.4260366262478</v>
      </c>
      <c r="CN263" s="838">
        <v>46.4260366262478</v>
      </c>
      <c r="CO263" s="838">
        <v>46.4260366262478</v>
      </c>
      <c r="CP263" s="838">
        <v>46.4260366262478</v>
      </c>
      <c r="CQ263" s="838">
        <v>46.4260366262478</v>
      </c>
      <c r="CR263" s="838">
        <v>46.4260366262478</v>
      </c>
      <c r="CS263" s="838">
        <v>46.4260366262478</v>
      </c>
      <c r="CT263" s="838">
        <v>46.4260366262478</v>
      </c>
      <c r="CU263" s="838">
        <v>46.4260366262478</v>
      </c>
      <c r="CV263" s="838">
        <v>46.4260366262478</v>
      </c>
      <c r="CW263" s="838">
        <v>46.4260366262478</v>
      </c>
      <c r="CX263" s="838">
        <v>46.4260366262478</v>
      </c>
      <c r="CY263" s="839">
        <v>46.4260366262478</v>
      </c>
      <c r="CZ263" s="619">
        <v>0</v>
      </c>
      <c r="DA263" s="620">
        <v>0</v>
      </c>
      <c r="DB263" s="620">
        <v>0</v>
      </c>
      <c r="DC263" s="620">
        <v>0</v>
      </c>
      <c r="DD263" s="620">
        <v>0</v>
      </c>
      <c r="DE263" s="620">
        <v>0</v>
      </c>
      <c r="DF263" s="620">
        <v>0</v>
      </c>
      <c r="DG263" s="620">
        <v>0</v>
      </c>
      <c r="DH263" s="620">
        <v>0</v>
      </c>
      <c r="DI263" s="620">
        <v>0</v>
      </c>
      <c r="DJ263" s="620">
        <v>0</v>
      </c>
      <c r="DK263" s="620">
        <v>0</v>
      </c>
      <c r="DL263" s="620">
        <v>0</v>
      </c>
      <c r="DM263" s="620">
        <v>0</v>
      </c>
      <c r="DN263" s="620">
        <v>0</v>
      </c>
      <c r="DO263" s="620">
        <v>0</v>
      </c>
      <c r="DP263" s="620">
        <v>0</v>
      </c>
      <c r="DQ263" s="620">
        <v>0</v>
      </c>
      <c r="DR263" s="620">
        <v>0</v>
      </c>
      <c r="DS263" s="620">
        <v>0</v>
      </c>
      <c r="DT263" s="620">
        <v>0</v>
      </c>
      <c r="DU263" s="620">
        <v>0</v>
      </c>
      <c r="DV263" s="620">
        <v>0</v>
      </c>
      <c r="DW263" s="621">
        <v>0</v>
      </c>
    </row>
    <row r="264" spans="2:127" x14ac:dyDescent="0.2">
      <c r="B264" s="843"/>
      <c r="C264" s="844"/>
      <c r="D264" s="845"/>
      <c r="E264" s="845"/>
      <c r="F264" s="845"/>
      <c r="G264" s="845"/>
      <c r="H264" s="845"/>
      <c r="I264" s="845"/>
      <c r="J264" s="845"/>
      <c r="K264" s="845"/>
      <c r="L264" s="845"/>
      <c r="M264" s="845"/>
      <c r="N264" s="845"/>
      <c r="O264" s="845"/>
      <c r="P264" s="845"/>
      <c r="Q264" s="845"/>
      <c r="R264" s="846"/>
      <c r="S264" s="845"/>
      <c r="T264" s="845"/>
      <c r="U264" s="842" t="s">
        <v>496</v>
      </c>
      <c r="V264" s="834" t="s">
        <v>124</v>
      </c>
      <c r="W264" s="835" t="s">
        <v>495</v>
      </c>
      <c r="X264" s="836">
        <v>725.52652366163602</v>
      </c>
      <c r="Y264" s="836">
        <v>733.88478111485642</v>
      </c>
      <c r="Z264" s="836">
        <v>746.00512577373456</v>
      </c>
      <c r="AA264" s="836">
        <v>761.48247937013468</v>
      </c>
      <c r="AB264" s="836">
        <v>780.38935685442004</v>
      </c>
      <c r="AC264" s="836">
        <v>802.16009512242829</v>
      </c>
      <c r="AD264" s="836">
        <v>826.37482929933253</v>
      </c>
      <c r="AE264" s="836">
        <v>853.47989738647516</v>
      </c>
      <c r="AF264" s="836">
        <v>883.70625472688278</v>
      </c>
      <c r="AG264" s="836">
        <v>917.19686295929932</v>
      </c>
      <c r="AH264" s="836">
        <v>954.64028057039991</v>
      </c>
      <c r="AI264" s="836">
        <v>996.68624804178467</v>
      </c>
      <c r="AJ264" s="836">
        <v>1043.334837464942</v>
      </c>
      <c r="AK264" s="837">
        <v>1094.8131770883799</v>
      </c>
      <c r="AL264" s="837">
        <v>1151.4905163924652</v>
      </c>
      <c r="AM264" s="837">
        <v>1213.5237050385756</v>
      </c>
      <c r="AN264" s="837">
        <v>1281.1371082573219</v>
      </c>
      <c r="AO264" s="837">
        <v>1355.05797363179</v>
      </c>
      <c r="AP264" s="837">
        <v>1436.0450449601826</v>
      </c>
      <c r="AQ264" s="837">
        <v>1524.9737962879599</v>
      </c>
      <c r="AR264" s="837">
        <v>1622.8999135995666</v>
      </c>
      <c r="AS264" s="837">
        <v>1731.3700767943221</v>
      </c>
      <c r="AT264" s="837">
        <v>1852.1836785089868</v>
      </c>
      <c r="AU264" s="837">
        <v>1987.7956317681926</v>
      </c>
      <c r="AV264" s="837">
        <v>2141.6741107559328</v>
      </c>
      <c r="AW264" s="837">
        <v>2141.6741107559328</v>
      </c>
      <c r="AX264" s="837">
        <v>2141.6741107559328</v>
      </c>
      <c r="AY264" s="837">
        <v>2141.6741107559328</v>
      </c>
      <c r="AZ264" s="837">
        <v>2141.6741107559328</v>
      </c>
      <c r="BA264" s="837">
        <v>2141.6741107559328</v>
      </c>
      <c r="BB264" s="837">
        <v>2141.6741107559328</v>
      </c>
      <c r="BC264" s="837">
        <v>2141.6741107559328</v>
      </c>
      <c r="BD264" s="837">
        <v>2141.6741107559328</v>
      </c>
      <c r="BE264" s="837">
        <v>2141.6741107559328</v>
      </c>
      <c r="BF264" s="837">
        <v>2141.6741107559328</v>
      </c>
      <c r="BG264" s="837">
        <v>2141.6741107559328</v>
      </c>
      <c r="BH264" s="837">
        <v>2141.6741107559328</v>
      </c>
      <c r="BI264" s="837">
        <v>2141.6741107559328</v>
      </c>
      <c r="BJ264" s="837">
        <v>2141.6741107559328</v>
      </c>
      <c r="BK264" s="837">
        <v>2141.6741107559328</v>
      </c>
      <c r="BL264" s="837">
        <v>2141.6741107559328</v>
      </c>
      <c r="BM264" s="837">
        <v>2141.6741107559328</v>
      </c>
      <c r="BN264" s="837">
        <v>2141.6741107559328</v>
      </c>
      <c r="BO264" s="837">
        <v>2141.6741107559328</v>
      </c>
      <c r="BP264" s="837">
        <v>2141.6741107559328</v>
      </c>
      <c r="BQ264" s="837">
        <v>2141.6741107559328</v>
      </c>
      <c r="BR264" s="837">
        <v>2141.6741107559328</v>
      </c>
      <c r="BS264" s="837">
        <v>2141.6741107559328</v>
      </c>
      <c r="BT264" s="837">
        <v>2141.6741107559328</v>
      </c>
      <c r="BU264" s="837">
        <v>2141.6741107559328</v>
      </c>
      <c r="BV264" s="837">
        <v>2141.6741107559328</v>
      </c>
      <c r="BW264" s="837">
        <v>2141.6741107559328</v>
      </c>
      <c r="BX264" s="837">
        <v>2141.6741107559328</v>
      </c>
      <c r="BY264" s="837">
        <v>2141.6741107559328</v>
      </c>
      <c r="BZ264" s="837">
        <v>2141.6741107559328</v>
      </c>
      <c r="CA264" s="837">
        <v>2141.6741107559328</v>
      </c>
      <c r="CB264" s="837">
        <v>2141.6741107559328</v>
      </c>
      <c r="CC264" s="837">
        <v>2141.6741107559328</v>
      </c>
      <c r="CD264" s="837">
        <v>2141.6741107559328</v>
      </c>
      <c r="CE264" s="838">
        <v>2141.6741107559328</v>
      </c>
      <c r="CF264" s="838">
        <v>2141.6741107559328</v>
      </c>
      <c r="CG264" s="838">
        <v>2141.6741107559328</v>
      </c>
      <c r="CH264" s="838">
        <v>2141.6741107559328</v>
      </c>
      <c r="CI264" s="838">
        <v>2141.6741107559328</v>
      </c>
      <c r="CJ264" s="838">
        <v>2141.6741107559328</v>
      </c>
      <c r="CK264" s="838">
        <v>2141.6741107559328</v>
      </c>
      <c r="CL264" s="838">
        <v>2141.6741107559328</v>
      </c>
      <c r="CM264" s="838">
        <v>2141.6741107559328</v>
      </c>
      <c r="CN264" s="838">
        <v>2141.6741107559328</v>
      </c>
      <c r="CO264" s="838">
        <v>2141.6741107559328</v>
      </c>
      <c r="CP264" s="838">
        <v>2141.6741107559328</v>
      </c>
      <c r="CQ264" s="838">
        <v>2141.6741107559328</v>
      </c>
      <c r="CR264" s="838">
        <v>2141.6741107559328</v>
      </c>
      <c r="CS264" s="838">
        <v>2141.6741107559328</v>
      </c>
      <c r="CT264" s="838">
        <v>2141.6741107559328</v>
      </c>
      <c r="CU264" s="838">
        <v>2141.6741107559328</v>
      </c>
      <c r="CV264" s="838">
        <v>2141.6741107559328</v>
      </c>
      <c r="CW264" s="838">
        <v>2141.6741107559328</v>
      </c>
      <c r="CX264" s="838">
        <v>2141.6741107559328</v>
      </c>
      <c r="CY264" s="839">
        <v>2141.6741107559328</v>
      </c>
      <c r="CZ264" s="619">
        <v>0</v>
      </c>
      <c r="DA264" s="620">
        <v>0</v>
      </c>
      <c r="DB264" s="620">
        <v>0</v>
      </c>
      <c r="DC264" s="620">
        <v>0</v>
      </c>
      <c r="DD264" s="620">
        <v>0</v>
      </c>
      <c r="DE264" s="620">
        <v>0</v>
      </c>
      <c r="DF264" s="620">
        <v>0</v>
      </c>
      <c r="DG264" s="620">
        <v>0</v>
      </c>
      <c r="DH264" s="620">
        <v>0</v>
      </c>
      <c r="DI264" s="620">
        <v>0</v>
      </c>
      <c r="DJ264" s="620">
        <v>0</v>
      </c>
      <c r="DK264" s="620">
        <v>0</v>
      </c>
      <c r="DL264" s="620">
        <v>0</v>
      </c>
      <c r="DM264" s="620">
        <v>0</v>
      </c>
      <c r="DN264" s="620">
        <v>0</v>
      </c>
      <c r="DO264" s="620">
        <v>0</v>
      </c>
      <c r="DP264" s="620">
        <v>0</v>
      </c>
      <c r="DQ264" s="620">
        <v>0</v>
      </c>
      <c r="DR264" s="620">
        <v>0</v>
      </c>
      <c r="DS264" s="620">
        <v>0</v>
      </c>
      <c r="DT264" s="620">
        <v>0</v>
      </c>
      <c r="DU264" s="620">
        <v>0</v>
      </c>
      <c r="DV264" s="620">
        <v>0</v>
      </c>
      <c r="DW264" s="621">
        <v>0</v>
      </c>
    </row>
    <row r="265" spans="2:127" x14ac:dyDescent="0.2">
      <c r="B265" s="843"/>
      <c r="C265" s="844"/>
      <c r="D265" s="845"/>
      <c r="E265" s="845"/>
      <c r="F265" s="845"/>
      <c r="G265" s="845"/>
      <c r="H265" s="845"/>
      <c r="I265" s="845"/>
      <c r="J265" s="845"/>
      <c r="K265" s="845"/>
      <c r="L265" s="845"/>
      <c r="M265" s="845"/>
      <c r="N265" s="845"/>
      <c r="O265" s="845"/>
      <c r="P265" s="845"/>
      <c r="Q265" s="845"/>
      <c r="R265" s="846"/>
      <c r="S265" s="845"/>
      <c r="T265" s="845"/>
      <c r="U265" s="842" t="s">
        <v>807</v>
      </c>
      <c r="V265" s="834" t="s">
        <v>124</v>
      </c>
      <c r="W265" s="835" t="s">
        <v>495</v>
      </c>
      <c r="X265" s="836"/>
      <c r="Y265" s="836"/>
      <c r="Z265" s="836"/>
      <c r="AA265" s="836"/>
      <c r="AB265" s="836"/>
      <c r="AC265" s="836"/>
      <c r="AD265" s="836"/>
      <c r="AE265" s="836"/>
      <c r="AF265" s="836"/>
      <c r="AG265" s="836"/>
      <c r="AH265" s="836"/>
      <c r="AI265" s="836"/>
      <c r="AJ265" s="836"/>
      <c r="AK265" s="837"/>
      <c r="AL265" s="837"/>
      <c r="AM265" s="837"/>
      <c r="AN265" s="837"/>
      <c r="AO265" s="837"/>
      <c r="AP265" s="837"/>
      <c r="AQ265" s="837"/>
      <c r="AR265" s="837"/>
      <c r="AS265" s="837"/>
      <c r="AT265" s="837"/>
      <c r="AU265" s="837"/>
      <c r="AV265" s="837"/>
      <c r="AW265" s="837"/>
      <c r="AX265" s="837"/>
      <c r="AY265" s="837"/>
      <c r="AZ265" s="837"/>
      <c r="BA265" s="837"/>
      <c r="BB265" s="837"/>
      <c r="BC265" s="837"/>
      <c r="BD265" s="837"/>
      <c r="BE265" s="837"/>
      <c r="BF265" s="837"/>
      <c r="BG265" s="837"/>
      <c r="BH265" s="837"/>
      <c r="BI265" s="837"/>
      <c r="BJ265" s="837"/>
      <c r="BK265" s="837"/>
      <c r="BL265" s="837"/>
      <c r="BM265" s="837"/>
      <c r="BN265" s="837"/>
      <c r="BO265" s="837"/>
      <c r="BP265" s="837"/>
      <c r="BQ265" s="837"/>
      <c r="BR265" s="837"/>
      <c r="BS265" s="837"/>
      <c r="BT265" s="837"/>
      <c r="BU265" s="837"/>
      <c r="BV265" s="837"/>
      <c r="BW265" s="837"/>
      <c r="BX265" s="837"/>
      <c r="BY265" s="837"/>
      <c r="BZ265" s="837"/>
      <c r="CA265" s="837"/>
      <c r="CB265" s="837"/>
      <c r="CC265" s="837"/>
      <c r="CD265" s="837"/>
      <c r="CE265" s="838"/>
      <c r="CF265" s="838"/>
      <c r="CG265" s="838"/>
      <c r="CH265" s="838"/>
      <c r="CI265" s="838"/>
      <c r="CJ265" s="838"/>
      <c r="CK265" s="838"/>
      <c r="CL265" s="838"/>
      <c r="CM265" s="838"/>
      <c r="CN265" s="838"/>
      <c r="CO265" s="838"/>
      <c r="CP265" s="838"/>
      <c r="CQ265" s="838"/>
      <c r="CR265" s="838"/>
      <c r="CS265" s="838"/>
      <c r="CT265" s="838"/>
      <c r="CU265" s="838"/>
      <c r="CV265" s="838"/>
      <c r="CW265" s="838"/>
      <c r="CX265" s="838"/>
      <c r="CY265" s="839"/>
      <c r="CZ265" s="619">
        <v>0</v>
      </c>
      <c r="DA265" s="620">
        <v>0</v>
      </c>
      <c r="DB265" s="620">
        <v>0</v>
      </c>
      <c r="DC265" s="620">
        <v>0</v>
      </c>
      <c r="DD265" s="620">
        <v>0</v>
      </c>
      <c r="DE265" s="620">
        <v>0</v>
      </c>
      <c r="DF265" s="620">
        <v>0</v>
      </c>
      <c r="DG265" s="620">
        <v>0</v>
      </c>
      <c r="DH265" s="620">
        <v>0</v>
      </c>
      <c r="DI265" s="620">
        <v>0</v>
      </c>
      <c r="DJ265" s="620">
        <v>0</v>
      </c>
      <c r="DK265" s="620">
        <v>0</v>
      </c>
      <c r="DL265" s="620">
        <v>0</v>
      </c>
      <c r="DM265" s="620">
        <v>0</v>
      </c>
      <c r="DN265" s="620">
        <v>0</v>
      </c>
      <c r="DO265" s="620">
        <v>0</v>
      </c>
      <c r="DP265" s="620">
        <v>0</v>
      </c>
      <c r="DQ265" s="620">
        <v>0</v>
      </c>
      <c r="DR265" s="620">
        <v>0</v>
      </c>
      <c r="DS265" s="620">
        <v>0</v>
      </c>
      <c r="DT265" s="620">
        <v>0</v>
      </c>
      <c r="DU265" s="620">
        <v>0</v>
      </c>
      <c r="DV265" s="620">
        <v>0</v>
      </c>
      <c r="DW265" s="621">
        <v>0</v>
      </c>
    </row>
    <row r="266" spans="2:127" x14ac:dyDescent="0.2">
      <c r="B266" s="847"/>
      <c r="C266" s="848"/>
      <c r="D266" s="849"/>
      <c r="E266" s="849"/>
      <c r="F266" s="849"/>
      <c r="G266" s="849"/>
      <c r="H266" s="849"/>
      <c r="I266" s="849"/>
      <c r="J266" s="849"/>
      <c r="K266" s="849"/>
      <c r="L266" s="849"/>
      <c r="M266" s="849"/>
      <c r="N266" s="849"/>
      <c r="O266" s="849"/>
      <c r="P266" s="849"/>
      <c r="Q266" s="849"/>
      <c r="R266" s="850"/>
      <c r="S266" s="849"/>
      <c r="T266" s="849"/>
      <c r="U266" s="842" t="s">
        <v>497</v>
      </c>
      <c r="V266" s="834" t="s">
        <v>124</v>
      </c>
      <c r="W266" s="851" t="s">
        <v>495</v>
      </c>
      <c r="X266" s="836"/>
      <c r="Y266" s="836"/>
      <c r="Z266" s="836"/>
      <c r="AA266" s="836"/>
      <c r="AB266" s="836"/>
      <c r="AC266" s="836"/>
      <c r="AD266" s="836"/>
      <c r="AE266" s="836"/>
      <c r="AF266" s="836"/>
      <c r="AG266" s="836"/>
      <c r="AH266" s="836"/>
      <c r="AI266" s="836"/>
      <c r="AJ266" s="836"/>
      <c r="AK266" s="837"/>
      <c r="AL266" s="837"/>
      <c r="AM266" s="837"/>
      <c r="AN266" s="837"/>
      <c r="AO266" s="837"/>
      <c r="AP266" s="837"/>
      <c r="AQ266" s="837"/>
      <c r="AR266" s="837"/>
      <c r="AS266" s="837"/>
      <c r="AT266" s="837"/>
      <c r="AU266" s="837"/>
      <c r="AV266" s="837"/>
      <c r="AW266" s="837"/>
      <c r="AX266" s="837"/>
      <c r="AY266" s="837"/>
      <c r="AZ266" s="837"/>
      <c r="BA266" s="837"/>
      <c r="BB266" s="837"/>
      <c r="BC266" s="837"/>
      <c r="BD266" s="837"/>
      <c r="BE266" s="837"/>
      <c r="BF266" s="837"/>
      <c r="BG266" s="837"/>
      <c r="BH266" s="837"/>
      <c r="BI266" s="837"/>
      <c r="BJ266" s="837"/>
      <c r="BK266" s="837"/>
      <c r="BL266" s="837"/>
      <c r="BM266" s="837"/>
      <c r="BN266" s="837"/>
      <c r="BO266" s="837"/>
      <c r="BP266" s="837"/>
      <c r="BQ266" s="837"/>
      <c r="BR266" s="837"/>
      <c r="BS266" s="837"/>
      <c r="BT266" s="837"/>
      <c r="BU266" s="837"/>
      <c r="BV266" s="837"/>
      <c r="BW266" s="837"/>
      <c r="BX266" s="837"/>
      <c r="BY266" s="837"/>
      <c r="BZ266" s="837"/>
      <c r="CA266" s="837"/>
      <c r="CB266" s="837"/>
      <c r="CC266" s="837"/>
      <c r="CD266" s="837"/>
      <c r="CE266" s="838"/>
      <c r="CF266" s="838"/>
      <c r="CG266" s="838"/>
      <c r="CH266" s="838"/>
      <c r="CI266" s="838"/>
      <c r="CJ266" s="838"/>
      <c r="CK266" s="838"/>
      <c r="CL266" s="838"/>
      <c r="CM266" s="838"/>
      <c r="CN266" s="838"/>
      <c r="CO266" s="838"/>
      <c r="CP266" s="838"/>
      <c r="CQ266" s="838"/>
      <c r="CR266" s="838"/>
      <c r="CS266" s="838"/>
      <c r="CT266" s="838"/>
      <c r="CU266" s="838"/>
      <c r="CV266" s="838"/>
      <c r="CW266" s="838"/>
      <c r="CX266" s="838"/>
      <c r="CY266" s="839"/>
      <c r="CZ266" s="619">
        <v>0</v>
      </c>
      <c r="DA266" s="620">
        <v>0</v>
      </c>
      <c r="DB266" s="620">
        <v>0</v>
      </c>
      <c r="DC266" s="620">
        <v>0</v>
      </c>
      <c r="DD266" s="620">
        <v>0</v>
      </c>
      <c r="DE266" s="620">
        <v>0</v>
      </c>
      <c r="DF266" s="620">
        <v>0</v>
      </c>
      <c r="DG266" s="620">
        <v>0</v>
      </c>
      <c r="DH266" s="620">
        <v>0</v>
      </c>
      <c r="DI266" s="620">
        <v>0</v>
      </c>
      <c r="DJ266" s="620">
        <v>0</v>
      </c>
      <c r="DK266" s="620">
        <v>0</v>
      </c>
      <c r="DL266" s="620">
        <v>0</v>
      </c>
      <c r="DM266" s="620">
        <v>0</v>
      </c>
      <c r="DN266" s="620">
        <v>0</v>
      </c>
      <c r="DO266" s="620">
        <v>0</v>
      </c>
      <c r="DP266" s="620">
        <v>0</v>
      </c>
      <c r="DQ266" s="620">
        <v>0</v>
      </c>
      <c r="DR266" s="620">
        <v>0</v>
      </c>
      <c r="DS266" s="620">
        <v>0</v>
      </c>
      <c r="DT266" s="620">
        <v>0</v>
      </c>
      <c r="DU266" s="620">
        <v>0</v>
      </c>
      <c r="DV266" s="620">
        <v>0</v>
      </c>
      <c r="DW266" s="621">
        <v>0</v>
      </c>
    </row>
    <row r="267" spans="2:127" x14ac:dyDescent="0.2">
      <c r="B267" s="852"/>
      <c r="C267" s="853"/>
      <c r="D267" s="854"/>
      <c r="E267" s="854"/>
      <c r="F267" s="854"/>
      <c r="G267" s="854"/>
      <c r="H267" s="854"/>
      <c r="I267" s="854"/>
      <c r="J267" s="854"/>
      <c r="K267" s="854"/>
      <c r="L267" s="854"/>
      <c r="M267" s="854"/>
      <c r="N267" s="854"/>
      <c r="O267" s="854"/>
      <c r="P267" s="854"/>
      <c r="Q267" s="854"/>
      <c r="R267" s="855"/>
      <c r="S267" s="854"/>
      <c r="T267" s="854"/>
      <c r="U267" s="842" t="s">
        <v>498</v>
      </c>
      <c r="V267" s="834" t="s">
        <v>124</v>
      </c>
      <c r="W267" s="851" t="s">
        <v>495</v>
      </c>
      <c r="X267" s="837">
        <v>80.453518487714703</v>
      </c>
      <c r="Y267" s="837">
        <v>80.898871696598704</v>
      </c>
      <c r="Z267" s="837">
        <v>81.435976421872098</v>
      </c>
      <c r="AA267" s="837">
        <v>82.014920421085108</v>
      </c>
      <c r="AB267" s="837">
        <v>82.637318214934595</v>
      </c>
      <c r="AC267" s="837">
        <v>83.266193770364595</v>
      </c>
      <c r="AD267" s="837">
        <v>83.88418772984771</v>
      </c>
      <c r="AE267" s="837">
        <v>84.531252427382498</v>
      </c>
      <c r="AF267" s="837">
        <v>85.221854324949007</v>
      </c>
      <c r="AG267" s="837">
        <v>85.958937421171996</v>
      </c>
      <c r="AH267" s="837">
        <v>86.776423168891895</v>
      </c>
      <c r="AI267" s="837">
        <v>87.695401784385211</v>
      </c>
      <c r="AJ267" s="837">
        <v>88.691967510808098</v>
      </c>
      <c r="AK267" s="837">
        <v>89.763296578854394</v>
      </c>
      <c r="AL267" s="837">
        <v>90.917249460123401</v>
      </c>
      <c r="AM267" s="837">
        <v>92.147326637992791</v>
      </c>
      <c r="AN267" s="837">
        <v>93.453326970125502</v>
      </c>
      <c r="AO267" s="837">
        <v>94.863940220474703</v>
      </c>
      <c r="AP267" s="837">
        <v>96.400157251991502</v>
      </c>
      <c r="AQ267" s="837">
        <v>98.081614682271407</v>
      </c>
      <c r="AR267" s="837">
        <v>99.931107402291701</v>
      </c>
      <c r="AS267" s="837">
        <v>101.98946634933701</v>
      </c>
      <c r="AT267" s="837">
        <v>104.295813838168</v>
      </c>
      <c r="AU267" s="837">
        <v>106.907343480721</v>
      </c>
      <c r="AV267" s="837">
        <v>109.908595404313</v>
      </c>
      <c r="AW267" s="837">
        <v>109.908595404313</v>
      </c>
      <c r="AX267" s="837">
        <v>109.908595404313</v>
      </c>
      <c r="AY267" s="837">
        <v>109.908595404313</v>
      </c>
      <c r="AZ267" s="837">
        <v>109.908595404313</v>
      </c>
      <c r="BA267" s="837">
        <v>109.908595404313</v>
      </c>
      <c r="BB267" s="837">
        <v>109.908595404313</v>
      </c>
      <c r="BC267" s="837">
        <v>109.908595404313</v>
      </c>
      <c r="BD267" s="837">
        <v>109.908595404313</v>
      </c>
      <c r="BE267" s="837">
        <v>109.908595404313</v>
      </c>
      <c r="BF267" s="837">
        <v>109.908595404313</v>
      </c>
      <c r="BG267" s="837">
        <v>109.908595404313</v>
      </c>
      <c r="BH267" s="837">
        <v>109.908595404313</v>
      </c>
      <c r="BI267" s="837">
        <v>109.908595404313</v>
      </c>
      <c r="BJ267" s="837">
        <v>109.908595404313</v>
      </c>
      <c r="BK267" s="837">
        <v>109.908595404313</v>
      </c>
      <c r="BL267" s="837">
        <v>109.908595404313</v>
      </c>
      <c r="BM267" s="837">
        <v>109.908595404313</v>
      </c>
      <c r="BN267" s="837">
        <v>109.908595404313</v>
      </c>
      <c r="BO267" s="837">
        <v>109.908595404313</v>
      </c>
      <c r="BP267" s="837">
        <v>109.908595404313</v>
      </c>
      <c r="BQ267" s="837">
        <v>109.908595404313</v>
      </c>
      <c r="BR267" s="837">
        <v>109.908595404313</v>
      </c>
      <c r="BS267" s="837">
        <v>109.908595404313</v>
      </c>
      <c r="BT267" s="837">
        <v>109.908595404313</v>
      </c>
      <c r="BU267" s="837">
        <v>109.908595404313</v>
      </c>
      <c r="BV267" s="837">
        <v>109.908595404313</v>
      </c>
      <c r="BW267" s="837">
        <v>109.908595404313</v>
      </c>
      <c r="BX267" s="837">
        <v>109.908595404313</v>
      </c>
      <c r="BY267" s="837">
        <v>109.908595404313</v>
      </c>
      <c r="BZ267" s="837">
        <v>109.908595404313</v>
      </c>
      <c r="CA267" s="837">
        <v>109.908595404313</v>
      </c>
      <c r="CB267" s="837">
        <v>109.908595404313</v>
      </c>
      <c r="CC267" s="837">
        <v>109.908595404313</v>
      </c>
      <c r="CD267" s="837">
        <v>109.908595404313</v>
      </c>
      <c r="CE267" s="838">
        <v>109.908595404313</v>
      </c>
      <c r="CF267" s="838">
        <v>109.908595404313</v>
      </c>
      <c r="CG267" s="838">
        <v>109.908595404313</v>
      </c>
      <c r="CH267" s="838">
        <v>109.908595404313</v>
      </c>
      <c r="CI267" s="838">
        <v>109.908595404313</v>
      </c>
      <c r="CJ267" s="838">
        <v>109.908595404313</v>
      </c>
      <c r="CK267" s="838">
        <v>109.908595404313</v>
      </c>
      <c r="CL267" s="838">
        <v>109.908595404313</v>
      </c>
      <c r="CM267" s="838">
        <v>109.908595404313</v>
      </c>
      <c r="CN267" s="838">
        <v>109.908595404313</v>
      </c>
      <c r="CO267" s="838">
        <v>109.908595404313</v>
      </c>
      <c r="CP267" s="838">
        <v>109.908595404313</v>
      </c>
      <c r="CQ267" s="838">
        <v>109.908595404313</v>
      </c>
      <c r="CR267" s="838">
        <v>109.908595404313</v>
      </c>
      <c r="CS267" s="838">
        <v>109.908595404313</v>
      </c>
      <c r="CT267" s="838">
        <v>109.908595404313</v>
      </c>
      <c r="CU267" s="838">
        <v>109.908595404313</v>
      </c>
      <c r="CV267" s="838">
        <v>109.908595404313</v>
      </c>
      <c r="CW267" s="838">
        <v>109.908595404313</v>
      </c>
      <c r="CX267" s="838">
        <v>109.908595404313</v>
      </c>
      <c r="CY267" s="839">
        <v>109.908595404313</v>
      </c>
      <c r="CZ267" s="619">
        <v>0</v>
      </c>
      <c r="DA267" s="620">
        <v>0</v>
      </c>
      <c r="DB267" s="620">
        <v>0</v>
      </c>
      <c r="DC267" s="620">
        <v>0</v>
      </c>
      <c r="DD267" s="620">
        <v>0</v>
      </c>
      <c r="DE267" s="620">
        <v>0</v>
      </c>
      <c r="DF267" s="620">
        <v>0</v>
      </c>
      <c r="DG267" s="620">
        <v>0</v>
      </c>
      <c r="DH267" s="620">
        <v>0</v>
      </c>
      <c r="DI267" s="620">
        <v>0</v>
      </c>
      <c r="DJ267" s="620">
        <v>0</v>
      </c>
      <c r="DK267" s="620">
        <v>0</v>
      </c>
      <c r="DL267" s="620">
        <v>0</v>
      </c>
      <c r="DM267" s="620">
        <v>0</v>
      </c>
      <c r="DN267" s="620">
        <v>0</v>
      </c>
      <c r="DO267" s="620">
        <v>0</v>
      </c>
      <c r="DP267" s="620">
        <v>0</v>
      </c>
      <c r="DQ267" s="620">
        <v>0</v>
      </c>
      <c r="DR267" s="620">
        <v>0</v>
      </c>
      <c r="DS267" s="620">
        <v>0</v>
      </c>
      <c r="DT267" s="620">
        <v>0</v>
      </c>
      <c r="DU267" s="620">
        <v>0</v>
      </c>
      <c r="DV267" s="620">
        <v>0</v>
      </c>
      <c r="DW267" s="621">
        <v>0</v>
      </c>
    </row>
    <row r="268" spans="2:127" x14ac:dyDescent="0.2">
      <c r="B268" s="852"/>
      <c r="C268" s="853"/>
      <c r="D268" s="854"/>
      <c r="E268" s="854"/>
      <c r="F268" s="854"/>
      <c r="G268" s="854"/>
      <c r="H268" s="854"/>
      <c r="I268" s="854"/>
      <c r="J268" s="854"/>
      <c r="K268" s="854"/>
      <c r="L268" s="854"/>
      <c r="M268" s="854"/>
      <c r="N268" s="854"/>
      <c r="O268" s="854"/>
      <c r="P268" s="854"/>
      <c r="Q268" s="854"/>
      <c r="R268" s="855"/>
      <c r="S268" s="854"/>
      <c r="T268" s="854"/>
      <c r="U268" s="856" t="s">
        <v>499</v>
      </c>
      <c r="V268" s="857" t="s">
        <v>124</v>
      </c>
      <c r="W268" s="851" t="s">
        <v>495</v>
      </c>
      <c r="X268" s="837">
        <v>0</v>
      </c>
      <c r="Y268" s="837">
        <v>1.1102838164150242</v>
      </c>
      <c r="Z268" s="837">
        <v>4.4481864598450978</v>
      </c>
      <c r="AA268" s="837">
        <v>10.022832624506385</v>
      </c>
      <c r="AB268" s="837">
        <v>17.843028035330605</v>
      </c>
      <c r="AC268" s="837">
        <v>27.917274465808479</v>
      </c>
      <c r="AD268" s="837">
        <v>40.024909079567927</v>
      </c>
      <c r="AE268" s="837">
        <v>53.919008354493954</v>
      </c>
      <c r="AF268" s="837">
        <v>69.60964199020836</v>
      </c>
      <c r="AG268" s="837">
        <v>87.107039770086757</v>
      </c>
      <c r="AH268" s="837">
        <v>106.42160170629037</v>
      </c>
      <c r="AI268" s="837">
        <v>127.73882109670939</v>
      </c>
      <c r="AJ268" s="837">
        <v>151.27049018850957</v>
      </c>
      <c r="AK268" s="837">
        <v>177.0281248670974</v>
      </c>
      <c r="AL268" s="837">
        <v>205.0232981335939</v>
      </c>
      <c r="AM268" s="837">
        <v>235.26764337999725</v>
      </c>
      <c r="AN268" s="837">
        <v>267.6856563518636</v>
      </c>
      <c r="AO268" s="837">
        <v>302.17757499324847</v>
      </c>
      <c r="AP268" s="837">
        <v>338.75278361523578</v>
      </c>
      <c r="AQ268" s="837">
        <v>377.42057474436075</v>
      </c>
      <c r="AR268" s="837">
        <v>418.19015455459362</v>
      </c>
      <c r="AS268" s="837">
        <v>461.05984520201508</v>
      </c>
      <c r="AT268" s="837">
        <v>506.07521519880362</v>
      </c>
      <c r="AU268" s="837">
        <v>553.24246443545599</v>
      </c>
      <c r="AV268" s="837">
        <v>602.56772386420778</v>
      </c>
      <c r="AW268" s="837">
        <v>654.05705965289872</v>
      </c>
      <c r="AX268" s="837">
        <v>654.05705965289872</v>
      </c>
      <c r="AY268" s="837">
        <v>654.05705965289872</v>
      </c>
      <c r="AZ268" s="837">
        <v>654.05705965289872</v>
      </c>
      <c r="BA268" s="837">
        <v>654.05705965289872</v>
      </c>
      <c r="BB268" s="837">
        <v>654.05705965289872</v>
      </c>
      <c r="BC268" s="837">
        <v>654.05705965289872</v>
      </c>
      <c r="BD268" s="837">
        <v>654.05705965289872</v>
      </c>
      <c r="BE268" s="837">
        <v>654.05705965289872</v>
      </c>
      <c r="BF268" s="837">
        <v>654.05705965289872</v>
      </c>
      <c r="BG268" s="837">
        <v>654.05705965289872</v>
      </c>
      <c r="BH268" s="837">
        <v>654.05705965289872</v>
      </c>
      <c r="BI268" s="837">
        <v>654.05705965289872</v>
      </c>
      <c r="BJ268" s="837">
        <v>654.05705965289872</v>
      </c>
      <c r="BK268" s="837">
        <v>654.05705965289872</v>
      </c>
      <c r="BL268" s="837">
        <v>654.05705965289872</v>
      </c>
      <c r="BM268" s="837">
        <v>654.05705965289872</v>
      </c>
      <c r="BN268" s="837">
        <v>654.05705965289872</v>
      </c>
      <c r="BO268" s="837">
        <v>654.05705965289872</v>
      </c>
      <c r="BP268" s="837">
        <v>654.05705965289872</v>
      </c>
      <c r="BQ268" s="837">
        <v>654.05705965289872</v>
      </c>
      <c r="BR268" s="837">
        <v>654.05705965289872</v>
      </c>
      <c r="BS268" s="837">
        <v>654.05705965289872</v>
      </c>
      <c r="BT268" s="837">
        <v>654.05705965289872</v>
      </c>
      <c r="BU268" s="837">
        <v>654.05705965289872</v>
      </c>
      <c r="BV268" s="837">
        <v>654.05705965289872</v>
      </c>
      <c r="BW268" s="837">
        <v>654.05705965289872</v>
      </c>
      <c r="BX268" s="837">
        <v>654.05705965289872</v>
      </c>
      <c r="BY268" s="837">
        <v>654.05705965289872</v>
      </c>
      <c r="BZ268" s="837">
        <v>654.05705965289872</v>
      </c>
      <c r="CA268" s="837">
        <v>654.05705965289872</v>
      </c>
      <c r="CB268" s="837">
        <v>654.05705965289872</v>
      </c>
      <c r="CC268" s="837">
        <v>654.05705965289872</v>
      </c>
      <c r="CD268" s="837">
        <v>654.05705965289872</v>
      </c>
      <c r="CE268" s="838">
        <v>654.05705965289872</v>
      </c>
      <c r="CF268" s="838">
        <v>654.05705965289872</v>
      </c>
      <c r="CG268" s="838">
        <v>654.05705965289872</v>
      </c>
      <c r="CH268" s="838">
        <v>654.05705965289872</v>
      </c>
      <c r="CI268" s="838">
        <v>654.05705965289872</v>
      </c>
      <c r="CJ268" s="838">
        <v>654.05705965289872</v>
      </c>
      <c r="CK268" s="838">
        <v>654.05705965289872</v>
      </c>
      <c r="CL268" s="838">
        <v>654.05705965289872</v>
      </c>
      <c r="CM268" s="838">
        <v>654.05705965289872</v>
      </c>
      <c r="CN268" s="838">
        <v>654.05705965289872</v>
      </c>
      <c r="CO268" s="838">
        <v>654.05705965289872</v>
      </c>
      <c r="CP268" s="838">
        <v>654.05705965289872</v>
      </c>
      <c r="CQ268" s="838">
        <v>654.05705965289872</v>
      </c>
      <c r="CR268" s="838">
        <v>654.05705965289872</v>
      </c>
      <c r="CS268" s="838">
        <v>654.05705965289872</v>
      </c>
      <c r="CT268" s="838">
        <v>654.05705965289872</v>
      </c>
      <c r="CU268" s="838">
        <v>654.05705965289872</v>
      </c>
      <c r="CV268" s="838">
        <v>654.05705965289872</v>
      </c>
      <c r="CW268" s="838">
        <v>654.05705965289872</v>
      </c>
      <c r="CX268" s="838">
        <v>654.05705965289872</v>
      </c>
      <c r="CY268" s="839">
        <v>654.05705965289872</v>
      </c>
      <c r="CZ268" s="619">
        <v>0</v>
      </c>
      <c r="DA268" s="620">
        <v>0</v>
      </c>
      <c r="DB268" s="620">
        <v>0</v>
      </c>
      <c r="DC268" s="620">
        <v>0</v>
      </c>
      <c r="DD268" s="620">
        <v>0</v>
      </c>
      <c r="DE268" s="620">
        <v>0</v>
      </c>
      <c r="DF268" s="620">
        <v>0</v>
      </c>
      <c r="DG268" s="620">
        <v>0</v>
      </c>
      <c r="DH268" s="620">
        <v>0</v>
      </c>
      <c r="DI268" s="620">
        <v>0</v>
      </c>
      <c r="DJ268" s="620">
        <v>0</v>
      </c>
      <c r="DK268" s="620">
        <v>0</v>
      </c>
      <c r="DL268" s="620">
        <v>0</v>
      </c>
      <c r="DM268" s="620">
        <v>0</v>
      </c>
      <c r="DN268" s="620">
        <v>0</v>
      </c>
      <c r="DO268" s="620">
        <v>0</v>
      </c>
      <c r="DP268" s="620">
        <v>0</v>
      </c>
      <c r="DQ268" s="620">
        <v>0</v>
      </c>
      <c r="DR268" s="620">
        <v>0</v>
      </c>
      <c r="DS268" s="620">
        <v>0</v>
      </c>
      <c r="DT268" s="620">
        <v>0</v>
      </c>
      <c r="DU268" s="620">
        <v>0</v>
      </c>
      <c r="DV268" s="620">
        <v>0</v>
      </c>
      <c r="DW268" s="621">
        <v>0</v>
      </c>
    </row>
    <row r="269" spans="2:127" x14ac:dyDescent="0.2">
      <c r="B269" s="852"/>
      <c r="C269" s="853"/>
      <c r="D269" s="854"/>
      <c r="E269" s="854"/>
      <c r="F269" s="854"/>
      <c r="G269" s="854"/>
      <c r="H269" s="854"/>
      <c r="I269" s="854"/>
      <c r="J269" s="854"/>
      <c r="K269" s="854"/>
      <c r="L269" s="854"/>
      <c r="M269" s="854"/>
      <c r="N269" s="854"/>
      <c r="O269" s="854"/>
      <c r="P269" s="854"/>
      <c r="Q269" s="854"/>
      <c r="R269" s="855"/>
      <c r="S269" s="854"/>
      <c r="T269" s="854"/>
      <c r="U269" s="842" t="s">
        <v>500</v>
      </c>
      <c r="V269" s="834" t="s">
        <v>124</v>
      </c>
      <c r="W269" s="851" t="s">
        <v>495</v>
      </c>
      <c r="X269" s="837"/>
      <c r="Y269" s="837"/>
      <c r="Z269" s="837"/>
      <c r="AA269" s="837"/>
      <c r="AB269" s="837"/>
      <c r="AC269" s="837"/>
      <c r="AD269" s="837"/>
      <c r="AE269" s="837"/>
      <c r="AF269" s="837"/>
      <c r="AG269" s="837"/>
      <c r="AH269" s="837"/>
      <c r="AI269" s="837"/>
      <c r="AJ269" s="837"/>
      <c r="AK269" s="837"/>
      <c r="AL269" s="837"/>
      <c r="AM269" s="837"/>
      <c r="AN269" s="837"/>
      <c r="AO269" s="837"/>
      <c r="AP269" s="837"/>
      <c r="AQ269" s="837"/>
      <c r="AR269" s="837"/>
      <c r="AS269" s="837"/>
      <c r="AT269" s="837"/>
      <c r="AU269" s="837"/>
      <c r="AV269" s="837"/>
      <c r="AW269" s="837"/>
      <c r="AX269" s="837"/>
      <c r="AY269" s="837"/>
      <c r="AZ269" s="837"/>
      <c r="BA269" s="837"/>
      <c r="BB269" s="837"/>
      <c r="BC269" s="837"/>
      <c r="BD269" s="837"/>
      <c r="BE269" s="837"/>
      <c r="BF269" s="837"/>
      <c r="BG269" s="837"/>
      <c r="BH269" s="837"/>
      <c r="BI269" s="837"/>
      <c r="BJ269" s="837"/>
      <c r="BK269" s="837"/>
      <c r="BL269" s="837"/>
      <c r="BM269" s="837"/>
      <c r="BN269" s="837"/>
      <c r="BO269" s="837"/>
      <c r="BP269" s="837"/>
      <c r="BQ269" s="837"/>
      <c r="BR269" s="837"/>
      <c r="BS269" s="837"/>
      <c r="BT269" s="837"/>
      <c r="BU269" s="837"/>
      <c r="BV269" s="837"/>
      <c r="BW269" s="837"/>
      <c r="BX269" s="837"/>
      <c r="BY269" s="837"/>
      <c r="BZ269" s="837"/>
      <c r="CA269" s="837"/>
      <c r="CB269" s="837"/>
      <c r="CC269" s="837"/>
      <c r="CD269" s="837"/>
      <c r="CE269" s="838"/>
      <c r="CF269" s="838"/>
      <c r="CG269" s="838"/>
      <c r="CH269" s="838"/>
      <c r="CI269" s="838"/>
      <c r="CJ269" s="838"/>
      <c r="CK269" s="838"/>
      <c r="CL269" s="838"/>
      <c r="CM269" s="838"/>
      <c r="CN269" s="838"/>
      <c r="CO269" s="838"/>
      <c r="CP269" s="838"/>
      <c r="CQ269" s="838"/>
      <c r="CR269" s="838"/>
      <c r="CS269" s="838"/>
      <c r="CT269" s="838"/>
      <c r="CU269" s="838"/>
      <c r="CV269" s="838"/>
      <c r="CW269" s="838"/>
      <c r="CX269" s="838"/>
      <c r="CY269" s="839"/>
      <c r="CZ269" s="619">
        <v>0</v>
      </c>
      <c r="DA269" s="620">
        <v>0</v>
      </c>
      <c r="DB269" s="620">
        <v>0</v>
      </c>
      <c r="DC269" s="620">
        <v>0</v>
      </c>
      <c r="DD269" s="620">
        <v>0</v>
      </c>
      <c r="DE269" s="620">
        <v>0</v>
      </c>
      <c r="DF269" s="620">
        <v>0</v>
      </c>
      <c r="DG269" s="620">
        <v>0</v>
      </c>
      <c r="DH269" s="620">
        <v>0</v>
      </c>
      <c r="DI269" s="620">
        <v>0</v>
      </c>
      <c r="DJ269" s="620">
        <v>0</v>
      </c>
      <c r="DK269" s="620">
        <v>0</v>
      </c>
      <c r="DL269" s="620">
        <v>0</v>
      </c>
      <c r="DM269" s="620">
        <v>0</v>
      </c>
      <c r="DN269" s="620">
        <v>0</v>
      </c>
      <c r="DO269" s="620">
        <v>0</v>
      </c>
      <c r="DP269" s="620">
        <v>0</v>
      </c>
      <c r="DQ269" s="620">
        <v>0</v>
      </c>
      <c r="DR269" s="620">
        <v>0</v>
      </c>
      <c r="DS269" s="620">
        <v>0</v>
      </c>
      <c r="DT269" s="620">
        <v>0</v>
      </c>
      <c r="DU269" s="620">
        <v>0</v>
      </c>
      <c r="DV269" s="620">
        <v>0</v>
      </c>
      <c r="DW269" s="621">
        <v>0</v>
      </c>
    </row>
    <row r="270" spans="2:127" x14ac:dyDescent="0.2">
      <c r="B270" s="858"/>
      <c r="C270" s="853"/>
      <c r="D270" s="854"/>
      <c r="E270" s="854"/>
      <c r="F270" s="854"/>
      <c r="G270" s="854"/>
      <c r="H270" s="854"/>
      <c r="I270" s="854"/>
      <c r="J270" s="854"/>
      <c r="K270" s="854"/>
      <c r="L270" s="854"/>
      <c r="M270" s="854"/>
      <c r="N270" s="854"/>
      <c r="O270" s="854"/>
      <c r="P270" s="854"/>
      <c r="Q270" s="854"/>
      <c r="R270" s="855"/>
      <c r="S270" s="854"/>
      <c r="T270" s="854"/>
      <c r="U270" s="842" t="s">
        <v>501</v>
      </c>
      <c r="V270" s="834" t="s">
        <v>124</v>
      </c>
      <c r="W270" s="851" t="s">
        <v>495</v>
      </c>
      <c r="X270" s="837">
        <v>0.684981709251822</v>
      </c>
      <c r="Y270" s="837">
        <v>2.7472783207012199</v>
      </c>
      <c r="Z270" s="837">
        <v>6.2016348736226696</v>
      </c>
      <c r="AA270" s="837">
        <v>11.068973541027001</v>
      </c>
      <c r="AB270" s="837">
        <v>17.376783654276601</v>
      </c>
      <c r="AC270" s="837">
        <v>25.014661420482</v>
      </c>
      <c r="AD270" s="837">
        <v>33.857624129191599</v>
      </c>
      <c r="AE270" s="837">
        <v>43.946806504178902</v>
      </c>
      <c r="AF270" s="837">
        <v>55.329975774961994</v>
      </c>
      <c r="AG270" s="837">
        <v>68.062346281606096</v>
      </c>
      <c r="AH270" s="837">
        <v>82.325617491215098</v>
      </c>
      <c r="AI270" s="837">
        <v>98.337833524945495</v>
      </c>
      <c r="AJ270" s="837">
        <v>116.201028292888</v>
      </c>
      <c r="AK270" s="837">
        <v>136.03492764765301</v>
      </c>
      <c r="AL270" s="837">
        <v>157.98104773113999</v>
      </c>
      <c r="AM270" s="837">
        <v>182.14148001081099</v>
      </c>
      <c r="AN270" s="837">
        <v>208.623450363947</v>
      </c>
      <c r="AO270" s="837">
        <v>237.649322360111</v>
      </c>
      <c r="AP270" s="837">
        <v>269.48924061264097</v>
      </c>
      <c r="AQ270" s="837">
        <v>304.47446773294803</v>
      </c>
      <c r="AR270" s="837">
        <v>343.00822613670698</v>
      </c>
      <c r="AS270" s="837">
        <v>385.649554733667</v>
      </c>
      <c r="AT270" s="837">
        <v>433.08458940223301</v>
      </c>
      <c r="AU270" s="837">
        <v>486.23313124849295</v>
      </c>
      <c r="AV270" s="837">
        <v>546.37867030847099</v>
      </c>
      <c r="AW270" s="837">
        <v>546.37867030847099</v>
      </c>
      <c r="AX270" s="837">
        <v>546.37867030847099</v>
      </c>
      <c r="AY270" s="837">
        <v>546.37867030847099</v>
      </c>
      <c r="AZ270" s="837">
        <v>546.37867030847099</v>
      </c>
      <c r="BA270" s="837">
        <v>546.37867030847099</v>
      </c>
      <c r="BB270" s="837">
        <v>546.37867030847099</v>
      </c>
      <c r="BC270" s="837">
        <v>546.37867030847099</v>
      </c>
      <c r="BD270" s="837">
        <v>546.37867030847099</v>
      </c>
      <c r="BE270" s="837">
        <v>546.37867030847099</v>
      </c>
      <c r="BF270" s="837">
        <v>546.37867030847099</v>
      </c>
      <c r="BG270" s="837">
        <v>546.37867030847099</v>
      </c>
      <c r="BH270" s="837">
        <v>546.37867030847099</v>
      </c>
      <c r="BI270" s="837">
        <v>546.37867030847099</v>
      </c>
      <c r="BJ270" s="837">
        <v>546.37867030847099</v>
      </c>
      <c r="BK270" s="837">
        <v>546.37867030847099</v>
      </c>
      <c r="BL270" s="837">
        <v>546.37867030847099</v>
      </c>
      <c r="BM270" s="837">
        <v>546.37867030847099</v>
      </c>
      <c r="BN270" s="837">
        <v>546.37867030847099</v>
      </c>
      <c r="BO270" s="837">
        <v>546.37867030847099</v>
      </c>
      <c r="BP270" s="837">
        <v>546.37867030847099</v>
      </c>
      <c r="BQ270" s="837">
        <v>546.37867030847099</v>
      </c>
      <c r="BR270" s="837">
        <v>546.37867030847099</v>
      </c>
      <c r="BS270" s="837">
        <v>546.37867030847099</v>
      </c>
      <c r="BT270" s="837">
        <v>546.37867030847099</v>
      </c>
      <c r="BU270" s="837">
        <v>546.37867030847099</v>
      </c>
      <c r="BV270" s="837">
        <v>546.37867030847099</v>
      </c>
      <c r="BW270" s="837">
        <v>546.37867030847099</v>
      </c>
      <c r="BX270" s="837">
        <v>546.37867030847099</v>
      </c>
      <c r="BY270" s="837">
        <v>546.37867030847099</v>
      </c>
      <c r="BZ270" s="837">
        <v>546.37867030847099</v>
      </c>
      <c r="CA270" s="837">
        <v>546.37867030847099</v>
      </c>
      <c r="CB270" s="837">
        <v>546.37867030847099</v>
      </c>
      <c r="CC270" s="837">
        <v>546.37867030847099</v>
      </c>
      <c r="CD270" s="837">
        <v>546.37867030847099</v>
      </c>
      <c r="CE270" s="838">
        <v>546.37867030847099</v>
      </c>
      <c r="CF270" s="838">
        <v>546.37867030847099</v>
      </c>
      <c r="CG270" s="838">
        <v>546.37867030847099</v>
      </c>
      <c r="CH270" s="838">
        <v>546.37867030847099</v>
      </c>
      <c r="CI270" s="838">
        <v>546.37867030847099</v>
      </c>
      <c r="CJ270" s="838">
        <v>546.37867030847099</v>
      </c>
      <c r="CK270" s="838">
        <v>546.37867030847099</v>
      </c>
      <c r="CL270" s="838">
        <v>546.37867030847099</v>
      </c>
      <c r="CM270" s="838">
        <v>546.37867030847099</v>
      </c>
      <c r="CN270" s="838">
        <v>546.37867030847099</v>
      </c>
      <c r="CO270" s="838">
        <v>546.37867030847099</v>
      </c>
      <c r="CP270" s="838">
        <v>546.37867030847099</v>
      </c>
      <c r="CQ270" s="838">
        <v>546.37867030847099</v>
      </c>
      <c r="CR270" s="838">
        <v>546.37867030847099</v>
      </c>
      <c r="CS270" s="838">
        <v>546.37867030847099</v>
      </c>
      <c r="CT270" s="838">
        <v>546.37867030847099</v>
      </c>
      <c r="CU270" s="838">
        <v>546.37867030847099</v>
      </c>
      <c r="CV270" s="838">
        <v>546.37867030847099</v>
      </c>
      <c r="CW270" s="838">
        <v>546.37867030847099</v>
      </c>
      <c r="CX270" s="838">
        <v>546.37867030847099</v>
      </c>
      <c r="CY270" s="839">
        <v>546.37867030847099</v>
      </c>
      <c r="CZ270" s="619">
        <v>0</v>
      </c>
      <c r="DA270" s="620">
        <v>0</v>
      </c>
      <c r="DB270" s="620">
        <v>0</v>
      </c>
      <c r="DC270" s="620">
        <v>0</v>
      </c>
      <c r="DD270" s="620">
        <v>0</v>
      </c>
      <c r="DE270" s="620">
        <v>0</v>
      </c>
      <c r="DF270" s="620">
        <v>0</v>
      </c>
      <c r="DG270" s="620">
        <v>0</v>
      </c>
      <c r="DH270" s="620">
        <v>0</v>
      </c>
      <c r="DI270" s="620">
        <v>0</v>
      </c>
      <c r="DJ270" s="620">
        <v>0</v>
      </c>
      <c r="DK270" s="620">
        <v>0</v>
      </c>
      <c r="DL270" s="620">
        <v>0</v>
      </c>
      <c r="DM270" s="620">
        <v>0</v>
      </c>
      <c r="DN270" s="620">
        <v>0</v>
      </c>
      <c r="DO270" s="620">
        <v>0</v>
      </c>
      <c r="DP270" s="620">
        <v>0</v>
      </c>
      <c r="DQ270" s="620">
        <v>0</v>
      </c>
      <c r="DR270" s="620">
        <v>0</v>
      </c>
      <c r="DS270" s="620">
        <v>0</v>
      </c>
      <c r="DT270" s="620">
        <v>0</v>
      </c>
      <c r="DU270" s="620">
        <v>0</v>
      </c>
      <c r="DV270" s="620">
        <v>0</v>
      </c>
      <c r="DW270" s="621">
        <v>0</v>
      </c>
    </row>
    <row r="271" spans="2:127" x14ac:dyDescent="0.2">
      <c r="B271" s="858"/>
      <c r="C271" s="853"/>
      <c r="D271" s="854"/>
      <c r="E271" s="854"/>
      <c r="F271" s="854"/>
      <c r="G271" s="854"/>
      <c r="H271" s="854"/>
      <c r="I271" s="854"/>
      <c r="J271" s="854"/>
      <c r="K271" s="854"/>
      <c r="L271" s="854"/>
      <c r="M271" s="854"/>
      <c r="N271" s="854"/>
      <c r="O271" s="854"/>
      <c r="P271" s="854"/>
      <c r="Q271" s="854"/>
      <c r="R271" s="855"/>
      <c r="S271" s="854"/>
      <c r="T271" s="854"/>
      <c r="U271" s="842" t="s">
        <v>502</v>
      </c>
      <c r="V271" s="834" t="s">
        <v>124</v>
      </c>
      <c r="W271" s="851" t="s">
        <v>495</v>
      </c>
      <c r="X271" s="837"/>
      <c r="Y271" s="837"/>
      <c r="Z271" s="837"/>
      <c r="AA271" s="837"/>
      <c r="AB271" s="837"/>
      <c r="AC271" s="837"/>
      <c r="AD271" s="837"/>
      <c r="AE271" s="837"/>
      <c r="AF271" s="837"/>
      <c r="AG271" s="837"/>
      <c r="AH271" s="837"/>
      <c r="AI271" s="837"/>
      <c r="AJ271" s="837"/>
      <c r="AK271" s="837"/>
      <c r="AL271" s="837"/>
      <c r="AM271" s="837"/>
      <c r="AN271" s="837"/>
      <c r="AO271" s="837"/>
      <c r="AP271" s="837"/>
      <c r="AQ271" s="837"/>
      <c r="AR271" s="837"/>
      <c r="AS271" s="837"/>
      <c r="AT271" s="837"/>
      <c r="AU271" s="837"/>
      <c r="AV271" s="837"/>
      <c r="AW271" s="837"/>
      <c r="AX271" s="837"/>
      <c r="AY271" s="837"/>
      <c r="AZ271" s="837"/>
      <c r="BA271" s="837"/>
      <c r="BB271" s="837"/>
      <c r="BC271" s="837"/>
      <c r="BD271" s="837"/>
      <c r="BE271" s="837"/>
      <c r="BF271" s="837"/>
      <c r="BG271" s="837"/>
      <c r="BH271" s="837"/>
      <c r="BI271" s="837"/>
      <c r="BJ271" s="837"/>
      <c r="BK271" s="837"/>
      <c r="BL271" s="837"/>
      <c r="BM271" s="837"/>
      <c r="BN271" s="837"/>
      <c r="BO271" s="837"/>
      <c r="BP271" s="837"/>
      <c r="BQ271" s="837"/>
      <c r="BR271" s="837"/>
      <c r="BS271" s="837"/>
      <c r="BT271" s="837"/>
      <c r="BU271" s="837"/>
      <c r="BV271" s="837"/>
      <c r="BW271" s="837"/>
      <c r="BX271" s="837"/>
      <c r="BY271" s="837"/>
      <c r="BZ271" s="837"/>
      <c r="CA271" s="837"/>
      <c r="CB271" s="837"/>
      <c r="CC271" s="837"/>
      <c r="CD271" s="837"/>
      <c r="CE271" s="838"/>
      <c r="CF271" s="838"/>
      <c r="CG271" s="838"/>
      <c r="CH271" s="838"/>
      <c r="CI271" s="838"/>
      <c r="CJ271" s="838"/>
      <c r="CK271" s="838"/>
      <c r="CL271" s="838"/>
      <c r="CM271" s="838"/>
      <c r="CN271" s="838"/>
      <c r="CO271" s="838"/>
      <c r="CP271" s="838"/>
      <c r="CQ271" s="838"/>
      <c r="CR271" s="838"/>
      <c r="CS271" s="838"/>
      <c r="CT271" s="838"/>
      <c r="CU271" s="838"/>
      <c r="CV271" s="838"/>
      <c r="CW271" s="838"/>
      <c r="CX271" s="838"/>
      <c r="CY271" s="839"/>
      <c r="CZ271" s="619">
        <v>0</v>
      </c>
      <c r="DA271" s="620">
        <v>0</v>
      </c>
      <c r="DB271" s="620">
        <v>0</v>
      </c>
      <c r="DC271" s="620">
        <v>0</v>
      </c>
      <c r="DD271" s="620">
        <v>0</v>
      </c>
      <c r="DE271" s="620">
        <v>0</v>
      </c>
      <c r="DF271" s="620">
        <v>0</v>
      </c>
      <c r="DG271" s="620">
        <v>0</v>
      </c>
      <c r="DH271" s="620">
        <v>0</v>
      </c>
      <c r="DI271" s="620">
        <v>0</v>
      </c>
      <c r="DJ271" s="620">
        <v>0</v>
      </c>
      <c r="DK271" s="620">
        <v>0</v>
      </c>
      <c r="DL271" s="620">
        <v>0</v>
      </c>
      <c r="DM271" s="620">
        <v>0</v>
      </c>
      <c r="DN271" s="620">
        <v>0</v>
      </c>
      <c r="DO271" s="620">
        <v>0</v>
      </c>
      <c r="DP271" s="620">
        <v>0</v>
      </c>
      <c r="DQ271" s="620">
        <v>0</v>
      </c>
      <c r="DR271" s="620">
        <v>0</v>
      </c>
      <c r="DS271" s="620">
        <v>0</v>
      </c>
      <c r="DT271" s="620">
        <v>0</v>
      </c>
      <c r="DU271" s="620">
        <v>0</v>
      </c>
      <c r="DV271" s="620">
        <v>0</v>
      </c>
      <c r="DW271" s="621">
        <v>0</v>
      </c>
    </row>
    <row r="272" spans="2:127" x14ac:dyDescent="0.2">
      <c r="B272" s="858"/>
      <c r="C272" s="853"/>
      <c r="D272" s="854"/>
      <c r="E272" s="854"/>
      <c r="F272" s="854"/>
      <c r="G272" s="854"/>
      <c r="H272" s="854"/>
      <c r="I272" s="854"/>
      <c r="J272" s="854"/>
      <c r="K272" s="854"/>
      <c r="L272" s="854"/>
      <c r="M272" s="854"/>
      <c r="N272" s="854"/>
      <c r="O272" s="854"/>
      <c r="P272" s="854"/>
      <c r="Q272" s="854"/>
      <c r="R272" s="855"/>
      <c r="S272" s="854"/>
      <c r="T272" s="854"/>
      <c r="U272" s="842" t="s">
        <v>503</v>
      </c>
      <c r="V272" s="834" t="s">
        <v>124</v>
      </c>
      <c r="W272" s="851" t="s">
        <v>495</v>
      </c>
      <c r="X272" s="837">
        <v>0.72046162744921405</v>
      </c>
      <c r="Y272" s="837">
        <v>0.69995146616381643</v>
      </c>
      <c r="Z272" s="837">
        <v>0.68077158651116154</v>
      </c>
      <c r="AA272" s="837">
        <v>0.6624263985385076</v>
      </c>
      <c r="AB272" s="837">
        <v>0.64488255453707288</v>
      </c>
      <c r="AC272" s="837">
        <v>0.62781657410224367</v>
      </c>
      <c r="AD272" s="837">
        <v>0.61108808736896369</v>
      </c>
      <c r="AE272" s="837">
        <v>0.59497767176937855</v>
      </c>
      <c r="AF272" s="837">
        <v>0.57955411554943781</v>
      </c>
      <c r="AG272" s="837">
        <v>0.56479871902026291</v>
      </c>
      <c r="AH272" s="837">
        <v>0.55088894843333791</v>
      </c>
      <c r="AI272" s="837">
        <v>0.53789658535117224</v>
      </c>
      <c r="AJ272" s="837">
        <v>0.52561276578362426</v>
      </c>
      <c r="AK272" s="837">
        <v>0.51397270893806868</v>
      </c>
      <c r="AL272" s="837">
        <v>0.50297593217879644</v>
      </c>
      <c r="AM272" s="837">
        <v>0.49254204138195079</v>
      </c>
      <c r="AN272" s="837">
        <v>0.48263074377397447</v>
      </c>
      <c r="AO272" s="837">
        <v>0.47334852232815683</v>
      </c>
      <c r="AP272" s="837">
        <v>0.46474771044939156</v>
      </c>
      <c r="AQ272" s="837">
        <v>0.45686382728488589</v>
      </c>
      <c r="AR272" s="837">
        <v>0.44973793051053268</v>
      </c>
      <c r="AS272" s="837">
        <v>0.44347974239430998</v>
      </c>
      <c r="AT272" s="837">
        <v>0.43817237617611382</v>
      </c>
      <c r="AU272" s="837">
        <v>0.43395560848095005</v>
      </c>
      <c r="AV272" s="837">
        <v>0.43105141550488574</v>
      </c>
      <c r="AW272" s="837">
        <v>0.41647479758926159</v>
      </c>
      <c r="AX272" s="837">
        <v>0.40239110878189527</v>
      </c>
      <c r="AY272" s="837">
        <v>0.38878367998250746</v>
      </c>
      <c r="AZ272" s="837">
        <v>0.37563640578020047</v>
      </c>
      <c r="BA272" s="837">
        <v>0.3629337253914981</v>
      </c>
      <c r="BB272" s="837">
        <v>0.40549054260047018</v>
      </c>
      <c r="BC272" s="837">
        <v>0.39368013844705835</v>
      </c>
      <c r="BD272" s="837">
        <v>0.38221372664762959</v>
      </c>
      <c r="BE272" s="837">
        <v>0.37108128800740736</v>
      </c>
      <c r="BF272" s="837">
        <v>0.36027309515282269</v>
      </c>
      <c r="BG272" s="837">
        <v>0.3497797040318667</v>
      </c>
      <c r="BH272" s="837">
        <v>0.33959194566200646</v>
      </c>
      <c r="BI272" s="837">
        <v>0.32970091811845292</v>
      </c>
      <c r="BJ272" s="837">
        <v>0.32009797875577956</v>
      </c>
      <c r="BK272" s="837">
        <v>0.31077473665609662</v>
      </c>
      <c r="BL272" s="837">
        <v>0.30172304529718119</v>
      </c>
      <c r="BM272" s="837">
        <v>0.29293499543415652</v>
      </c>
      <c r="BN272" s="837">
        <v>0.28440290818850145</v>
      </c>
      <c r="BO272" s="837">
        <v>0.27611932833835096</v>
      </c>
      <c r="BP272" s="837">
        <v>0.26807701780422422</v>
      </c>
      <c r="BQ272" s="837">
        <v>0.26026894932448952</v>
      </c>
      <c r="BR272" s="837">
        <v>0.25268830031503842</v>
      </c>
      <c r="BS272" s="837">
        <v>0.24532844690780425</v>
      </c>
      <c r="BT272" s="837">
        <v>0.23818295816291676</v>
      </c>
      <c r="BU272" s="837">
        <v>0.2312455904494338</v>
      </c>
      <c r="BV272" s="837">
        <v>0.22451028198974154</v>
      </c>
      <c r="BW272" s="837">
        <v>0.21797114756285585</v>
      </c>
      <c r="BX272" s="837">
        <v>0.21162247336199597</v>
      </c>
      <c r="BY272" s="837">
        <v>0.20545871200193788</v>
      </c>
      <c r="BZ272" s="837">
        <v>0.19947447767178431</v>
      </c>
      <c r="CA272" s="837">
        <v>0.19366454142891681</v>
      </c>
      <c r="CB272" s="837">
        <v>0.18802382663001635</v>
      </c>
      <c r="CC272" s="837">
        <v>0.18254740449516149</v>
      </c>
      <c r="CD272" s="837">
        <v>0.17723048980112766</v>
      </c>
      <c r="CE272" s="838">
        <v>0.17206843670012392</v>
      </c>
      <c r="CF272" s="838">
        <v>0.16705673466031451</v>
      </c>
      <c r="CG272" s="838">
        <v>0.16219100452457721</v>
      </c>
      <c r="CH272" s="838">
        <v>0.15746699468405556</v>
      </c>
      <c r="CI272" s="838">
        <v>0.15288057736316071</v>
      </c>
      <c r="CJ272" s="838">
        <v>0.14842774501277742</v>
      </c>
      <c r="CK272" s="838">
        <v>0.14410460680852177</v>
      </c>
      <c r="CL272" s="838">
        <v>0.139907385250992</v>
      </c>
      <c r="CM272" s="838">
        <v>0.13583241286504077</v>
      </c>
      <c r="CN272" s="838">
        <v>0.13187612899518525</v>
      </c>
      <c r="CO272" s="838">
        <v>0.12803507669435463</v>
      </c>
      <c r="CP272" s="838">
        <v>0.12430589970325688</v>
      </c>
      <c r="CQ272" s="838">
        <v>0.12068533951772513</v>
      </c>
      <c r="CR272" s="838">
        <v>0.11717023254148072</v>
      </c>
      <c r="CS272" s="838">
        <v>0.11375750732182593</v>
      </c>
      <c r="CT272" s="838">
        <v>0.11044418186585044</v>
      </c>
      <c r="CU272" s="838">
        <v>0.15445698965037499</v>
      </c>
      <c r="CV272" s="838">
        <v>0.15068974600036586</v>
      </c>
      <c r="CW272" s="838">
        <v>0.14701438634182037</v>
      </c>
      <c r="CX272" s="838">
        <v>0.143428669601776</v>
      </c>
      <c r="CY272" s="839">
        <v>0.1399304093675863</v>
      </c>
      <c r="CZ272" s="619">
        <v>0</v>
      </c>
      <c r="DA272" s="620">
        <v>0</v>
      </c>
      <c r="DB272" s="620">
        <v>0</v>
      </c>
      <c r="DC272" s="620">
        <v>0</v>
      </c>
      <c r="DD272" s="620">
        <v>0</v>
      </c>
      <c r="DE272" s="620">
        <v>0</v>
      </c>
      <c r="DF272" s="620">
        <v>0</v>
      </c>
      <c r="DG272" s="620">
        <v>0</v>
      </c>
      <c r="DH272" s="620">
        <v>0</v>
      </c>
      <c r="DI272" s="620">
        <v>0</v>
      </c>
      <c r="DJ272" s="620">
        <v>0</v>
      </c>
      <c r="DK272" s="620">
        <v>0</v>
      </c>
      <c r="DL272" s="620">
        <v>0</v>
      </c>
      <c r="DM272" s="620">
        <v>0</v>
      </c>
      <c r="DN272" s="620">
        <v>0</v>
      </c>
      <c r="DO272" s="620">
        <v>0</v>
      </c>
      <c r="DP272" s="620">
        <v>0</v>
      </c>
      <c r="DQ272" s="620">
        <v>0</v>
      </c>
      <c r="DR272" s="620">
        <v>0</v>
      </c>
      <c r="DS272" s="620">
        <v>0</v>
      </c>
      <c r="DT272" s="620">
        <v>0</v>
      </c>
      <c r="DU272" s="620">
        <v>0</v>
      </c>
      <c r="DV272" s="620">
        <v>0</v>
      </c>
      <c r="DW272" s="621">
        <v>0</v>
      </c>
    </row>
    <row r="273" spans="2:128" x14ac:dyDescent="0.2">
      <c r="B273" s="858"/>
      <c r="C273" s="853"/>
      <c r="D273" s="854"/>
      <c r="E273" s="854"/>
      <c r="F273" s="854"/>
      <c r="G273" s="854"/>
      <c r="H273" s="854"/>
      <c r="I273" s="854"/>
      <c r="J273" s="854"/>
      <c r="K273" s="854"/>
      <c r="L273" s="854"/>
      <c r="M273" s="854"/>
      <c r="N273" s="854"/>
      <c r="O273" s="854"/>
      <c r="P273" s="854"/>
      <c r="Q273" s="854"/>
      <c r="R273" s="855"/>
      <c r="S273" s="854"/>
      <c r="T273" s="854"/>
      <c r="U273" s="859" t="s">
        <v>504</v>
      </c>
      <c r="V273" s="834" t="s">
        <v>124</v>
      </c>
      <c r="W273" s="851" t="s">
        <v>495</v>
      </c>
      <c r="X273" s="860"/>
      <c r="Y273" s="860"/>
      <c r="Z273" s="860"/>
      <c r="AA273" s="860"/>
      <c r="AB273" s="860"/>
      <c r="AC273" s="860"/>
      <c r="AD273" s="860"/>
      <c r="AE273" s="860"/>
      <c r="AF273" s="860"/>
      <c r="AG273" s="860"/>
      <c r="AH273" s="860"/>
      <c r="AI273" s="860"/>
      <c r="AJ273" s="860"/>
      <c r="AK273" s="860"/>
      <c r="AL273" s="860"/>
      <c r="AM273" s="860"/>
      <c r="AN273" s="860"/>
      <c r="AO273" s="860"/>
      <c r="AP273" s="860"/>
      <c r="AQ273" s="860"/>
      <c r="AR273" s="860"/>
      <c r="AS273" s="860"/>
      <c r="AT273" s="860"/>
      <c r="AU273" s="860"/>
      <c r="AV273" s="860"/>
      <c r="AW273" s="860"/>
      <c r="AX273" s="860"/>
      <c r="AY273" s="860"/>
      <c r="AZ273" s="860"/>
      <c r="BA273" s="860"/>
      <c r="BB273" s="860"/>
      <c r="BC273" s="860"/>
      <c r="BD273" s="860"/>
      <c r="BE273" s="860"/>
      <c r="BF273" s="860"/>
      <c r="BG273" s="860"/>
      <c r="BH273" s="860"/>
      <c r="BI273" s="860"/>
      <c r="BJ273" s="860"/>
      <c r="BK273" s="860"/>
      <c r="BL273" s="860"/>
      <c r="BM273" s="860"/>
      <c r="BN273" s="860"/>
      <c r="BO273" s="860"/>
      <c r="BP273" s="860"/>
      <c r="BQ273" s="860"/>
      <c r="BR273" s="860"/>
      <c r="BS273" s="860"/>
      <c r="BT273" s="860"/>
      <c r="BU273" s="860"/>
      <c r="BV273" s="860"/>
      <c r="BW273" s="860"/>
      <c r="BX273" s="860"/>
      <c r="BY273" s="860"/>
      <c r="BZ273" s="860"/>
      <c r="CA273" s="860"/>
      <c r="CB273" s="860"/>
      <c r="CC273" s="860"/>
      <c r="CD273" s="860"/>
      <c r="CE273" s="861"/>
      <c r="CF273" s="861"/>
      <c r="CG273" s="861"/>
      <c r="CH273" s="861"/>
      <c r="CI273" s="861"/>
      <c r="CJ273" s="861"/>
      <c r="CK273" s="861"/>
      <c r="CL273" s="861"/>
      <c r="CM273" s="861"/>
      <c r="CN273" s="861"/>
      <c r="CO273" s="861"/>
      <c r="CP273" s="861"/>
      <c r="CQ273" s="861"/>
      <c r="CR273" s="861"/>
      <c r="CS273" s="861"/>
      <c r="CT273" s="861"/>
      <c r="CU273" s="861"/>
      <c r="CV273" s="861"/>
      <c r="CW273" s="861"/>
      <c r="CX273" s="861"/>
      <c r="CY273" s="862"/>
      <c r="CZ273" s="619">
        <v>0</v>
      </c>
      <c r="DA273" s="620">
        <v>0</v>
      </c>
      <c r="DB273" s="620">
        <v>0</v>
      </c>
      <c r="DC273" s="620">
        <v>0</v>
      </c>
      <c r="DD273" s="620">
        <v>0</v>
      </c>
      <c r="DE273" s="620">
        <v>0</v>
      </c>
      <c r="DF273" s="620">
        <v>0</v>
      </c>
      <c r="DG273" s="620">
        <v>0</v>
      </c>
      <c r="DH273" s="620">
        <v>0</v>
      </c>
      <c r="DI273" s="620">
        <v>0</v>
      </c>
      <c r="DJ273" s="620">
        <v>0</v>
      </c>
      <c r="DK273" s="620">
        <v>0</v>
      </c>
      <c r="DL273" s="620">
        <v>0</v>
      </c>
      <c r="DM273" s="620">
        <v>0</v>
      </c>
      <c r="DN273" s="620">
        <v>0</v>
      </c>
      <c r="DO273" s="620">
        <v>0</v>
      </c>
      <c r="DP273" s="620">
        <v>0</v>
      </c>
      <c r="DQ273" s="620">
        <v>0</v>
      </c>
      <c r="DR273" s="620">
        <v>0</v>
      </c>
      <c r="DS273" s="620">
        <v>0</v>
      </c>
      <c r="DT273" s="620">
        <v>0</v>
      </c>
      <c r="DU273" s="620">
        <v>0</v>
      </c>
      <c r="DV273" s="620">
        <v>0</v>
      </c>
      <c r="DW273" s="621">
        <v>0</v>
      </c>
    </row>
    <row r="274" spans="2:128" ht="15.75" thickBot="1" x14ac:dyDescent="0.25">
      <c r="B274" s="863"/>
      <c r="C274" s="864"/>
      <c r="D274" s="865"/>
      <c r="E274" s="865"/>
      <c r="F274" s="865"/>
      <c r="G274" s="865"/>
      <c r="H274" s="865"/>
      <c r="I274" s="865"/>
      <c r="J274" s="865"/>
      <c r="K274" s="865"/>
      <c r="L274" s="865"/>
      <c r="M274" s="865"/>
      <c r="N274" s="865"/>
      <c r="O274" s="865"/>
      <c r="P274" s="865"/>
      <c r="Q274" s="865"/>
      <c r="R274" s="866"/>
      <c r="S274" s="865"/>
      <c r="T274" s="865"/>
      <c r="U274" s="867" t="s">
        <v>127</v>
      </c>
      <c r="V274" s="868" t="s">
        <v>505</v>
      </c>
      <c r="W274" s="869" t="s">
        <v>495</v>
      </c>
      <c r="X274" s="870">
        <f>SUM(X263:X273)</f>
        <v>841.36952451667514</v>
      </c>
      <c r="Y274" s="870">
        <f t="shared" ref="Y274:CJ274" si="81">SUM(Y263:Y273)</f>
        <v>853.51332525811017</v>
      </c>
      <c r="Z274" s="870">
        <f t="shared" si="81"/>
        <v>873.17073015145434</v>
      </c>
      <c r="AA274" s="870">
        <f t="shared" si="81"/>
        <v>899.89521673885383</v>
      </c>
      <c r="AB274" s="870">
        <f t="shared" si="81"/>
        <v>933.79785818298444</v>
      </c>
      <c r="AC274" s="870">
        <f t="shared" si="81"/>
        <v>974.15817095315595</v>
      </c>
      <c r="AD274" s="870">
        <f t="shared" si="81"/>
        <v>1020.1858122056851</v>
      </c>
      <c r="AE274" s="870">
        <f t="shared" si="81"/>
        <v>1072.1784401556829</v>
      </c>
      <c r="AF274" s="870">
        <f t="shared" si="81"/>
        <v>1130.4454930441002</v>
      </c>
      <c r="AG274" s="870">
        <f t="shared" si="81"/>
        <v>1195.1995454943792</v>
      </c>
      <c r="AH274" s="870">
        <f t="shared" si="81"/>
        <v>1267.3696830125862</v>
      </c>
      <c r="AI274" s="870">
        <f t="shared" si="81"/>
        <v>1348.0392541285087</v>
      </c>
      <c r="AJ274" s="870">
        <f t="shared" si="81"/>
        <v>1437.4879445378729</v>
      </c>
      <c r="AK274" s="870">
        <f t="shared" si="81"/>
        <v>1536.0700429003562</v>
      </c>
      <c r="AL274" s="870">
        <f t="shared" si="81"/>
        <v>1644.3190681377077</v>
      </c>
      <c r="AM274" s="870">
        <f t="shared" si="81"/>
        <v>1762.4962694260007</v>
      </c>
      <c r="AN274" s="870">
        <f t="shared" si="81"/>
        <v>1890.8574072198676</v>
      </c>
      <c r="AO274" s="870">
        <f t="shared" si="81"/>
        <v>2030.2932455878408</v>
      </c>
      <c r="AP274" s="870">
        <f t="shared" si="81"/>
        <v>2181.8719671127742</v>
      </c>
      <c r="AQ274" s="870">
        <f t="shared" si="81"/>
        <v>2346.8375677374925</v>
      </c>
      <c r="AR274" s="870">
        <f t="shared" si="81"/>
        <v>2526.6906266806518</v>
      </c>
      <c r="AS274" s="870">
        <f t="shared" si="81"/>
        <v>2723.5933727948254</v>
      </c>
      <c r="AT274" s="870">
        <f t="shared" si="81"/>
        <v>2940.132634031032</v>
      </c>
      <c r="AU274" s="870">
        <f t="shared" si="81"/>
        <v>3179.7708167168548</v>
      </c>
      <c r="AV274" s="870">
        <f t="shared" si="81"/>
        <v>3447.3861883746777</v>
      </c>
      <c r="AW274" s="870">
        <f t="shared" si="81"/>
        <v>3498.8609475454527</v>
      </c>
      <c r="AX274" s="870">
        <f t="shared" si="81"/>
        <v>3498.8468638566455</v>
      </c>
      <c r="AY274" s="870">
        <f t="shared" si="81"/>
        <v>3498.8332564278462</v>
      </c>
      <c r="AZ274" s="870">
        <f t="shared" si="81"/>
        <v>3498.8201091536439</v>
      </c>
      <c r="BA274" s="870">
        <f t="shared" si="81"/>
        <v>3498.807406473255</v>
      </c>
      <c r="BB274" s="870">
        <f t="shared" si="81"/>
        <v>3498.8499632904641</v>
      </c>
      <c r="BC274" s="870">
        <f t="shared" si="81"/>
        <v>3498.8381528863106</v>
      </c>
      <c r="BD274" s="870">
        <f t="shared" si="81"/>
        <v>3498.826686474511</v>
      </c>
      <c r="BE274" s="870">
        <f t="shared" si="81"/>
        <v>3498.8155540358707</v>
      </c>
      <c r="BF274" s="870">
        <f t="shared" si="81"/>
        <v>3498.8047458430165</v>
      </c>
      <c r="BG274" s="870">
        <f t="shared" si="81"/>
        <v>3498.7942524518953</v>
      </c>
      <c r="BH274" s="870">
        <f t="shared" si="81"/>
        <v>3498.7840646935256</v>
      </c>
      <c r="BI274" s="870">
        <f t="shared" si="81"/>
        <v>3498.7741736659818</v>
      </c>
      <c r="BJ274" s="870">
        <f t="shared" si="81"/>
        <v>3498.7645707266192</v>
      </c>
      <c r="BK274" s="870">
        <f t="shared" si="81"/>
        <v>3498.7552474845197</v>
      </c>
      <c r="BL274" s="870">
        <f t="shared" si="81"/>
        <v>3498.7461957931605</v>
      </c>
      <c r="BM274" s="870">
        <f t="shared" si="81"/>
        <v>3498.7374077432978</v>
      </c>
      <c r="BN274" s="870">
        <f t="shared" si="81"/>
        <v>3498.728875656052</v>
      </c>
      <c r="BO274" s="870">
        <f t="shared" si="81"/>
        <v>3498.7205920762017</v>
      </c>
      <c r="BP274" s="870">
        <f t="shared" si="81"/>
        <v>3498.712549765668</v>
      </c>
      <c r="BQ274" s="870">
        <f t="shared" si="81"/>
        <v>3498.7047416971882</v>
      </c>
      <c r="BR274" s="870">
        <f t="shared" si="81"/>
        <v>3498.6971610481787</v>
      </c>
      <c r="BS274" s="870">
        <f t="shared" si="81"/>
        <v>3498.6898011947715</v>
      </c>
      <c r="BT274" s="870">
        <f t="shared" si="81"/>
        <v>3498.6826557060263</v>
      </c>
      <c r="BU274" s="870">
        <f t="shared" si="81"/>
        <v>3498.6757183383129</v>
      </c>
      <c r="BV274" s="870">
        <f t="shared" si="81"/>
        <v>3498.6689830298533</v>
      </c>
      <c r="BW274" s="870">
        <f t="shared" si="81"/>
        <v>3498.6624438954263</v>
      </c>
      <c r="BX274" s="870">
        <f t="shared" si="81"/>
        <v>3498.6560952212253</v>
      </c>
      <c r="BY274" s="870">
        <f t="shared" si="81"/>
        <v>3498.6499314598655</v>
      </c>
      <c r="BZ274" s="870">
        <f t="shared" si="81"/>
        <v>3498.6439472255352</v>
      </c>
      <c r="CA274" s="870">
        <f t="shared" si="81"/>
        <v>3498.6381372892924</v>
      </c>
      <c r="CB274" s="870">
        <f t="shared" si="81"/>
        <v>3498.6324965744934</v>
      </c>
      <c r="CC274" s="870">
        <f t="shared" si="81"/>
        <v>3498.6270201523589</v>
      </c>
      <c r="CD274" s="870">
        <f t="shared" si="81"/>
        <v>3498.6217032376649</v>
      </c>
      <c r="CE274" s="870">
        <f t="shared" si="81"/>
        <v>3498.6165411845636</v>
      </c>
      <c r="CF274" s="870">
        <f t="shared" si="81"/>
        <v>3498.611529482524</v>
      </c>
      <c r="CG274" s="870">
        <f t="shared" si="81"/>
        <v>3498.6066637523882</v>
      </c>
      <c r="CH274" s="870">
        <f t="shared" si="81"/>
        <v>3498.6019397425475</v>
      </c>
      <c r="CI274" s="870">
        <f t="shared" si="81"/>
        <v>3498.5973533252268</v>
      </c>
      <c r="CJ274" s="870">
        <f t="shared" si="81"/>
        <v>3498.5929004928762</v>
      </c>
      <c r="CK274" s="870">
        <f t="shared" ref="CK274:CY274" si="82">SUM(CK263:CK273)</f>
        <v>3498.588577354672</v>
      </c>
      <c r="CL274" s="870">
        <f t="shared" si="82"/>
        <v>3498.5843801331143</v>
      </c>
      <c r="CM274" s="870">
        <f t="shared" si="82"/>
        <v>3498.5803051607286</v>
      </c>
      <c r="CN274" s="870">
        <f t="shared" si="82"/>
        <v>3498.5763488768589</v>
      </c>
      <c r="CO274" s="870">
        <f t="shared" si="82"/>
        <v>3498.5725078245578</v>
      </c>
      <c r="CP274" s="870">
        <f t="shared" si="82"/>
        <v>3498.5687786475669</v>
      </c>
      <c r="CQ274" s="870">
        <f t="shared" si="82"/>
        <v>3498.5651580873814</v>
      </c>
      <c r="CR274" s="870">
        <f t="shared" si="82"/>
        <v>3498.5616429804049</v>
      </c>
      <c r="CS274" s="870">
        <f t="shared" si="82"/>
        <v>3498.5582302551852</v>
      </c>
      <c r="CT274" s="870">
        <f t="shared" si="82"/>
        <v>3498.5549169297292</v>
      </c>
      <c r="CU274" s="870">
        <f t="shared" si="82"/>
        <v>3498.598929737514</v>
      </c>
      <c r="CV274" s="870">
        <f t="shared" si="82"/>
        <v>3498.5951624938639</v>
      </c>
      <c r="CW274" s="870">
        <f t="shared" si="82"/>
        <v>3498.5914871342052</v>
      </c>
      <c r="CX274" s="870">
        <f t="shared" si="82"/>
        <v>3498.5879014174652</v>
      </c>
      <c r="CY274" s="871">
        <f t="shared" si="82"/>
        <v>3498.584403157231</v>
      </c>
      <c r="CZ274" s="663">
        <f t="shared" ref="CZ274:DW274" si="83">SUM(CZ263:CZ273)</f>
        <v>0</v>
      </c>
      <c r="DA274" s="664">
        <f t="shared" si="83"/>
        <v>0</v>
      </c>
      <c r="DB274" s="664">
        <f t="shared" si="83"/>
        <v>0</v>
      </c>
      <c r="DC274" s="664">
        <f t="shared" si="83"/>
        <v>0</v>
      </c>
      <c r="DD274" s="664">
        <f t="shared" si="83"/>
        <v>0</v>
      </c>
      <c r="DE274" s="664">
        <f t="shared" si="83"/>
        <v>0</v>
      </c>
      <c r="DF274" s="664">
        <f t="shared" si="83"/>
        <v>0</v>
      </c>
      <c r="DG274" s="664">
        <f t="shared" si="83"/>
        <v>0</v>
      </c>
      <c r="DH274" s="664">
        <f t="shared" si="83"/>
        <v>0</v>
      </c>
      <c r="DI274" s="664">
        <f t="shared" si="83"/>
        <v>0</v>
      </c>
      <c r="DJ274" s="664">
        <f t="shared" si="83"/>
        <v>0</v>
      </c>
      <c r="DK274" s="664">
        <f t="shared" si="83"/>
        <v>0</v>
      </c>
      <c r="DL274" s="664">
        <f t="shared" si="83"/>
        <v>0</v>
      </c>
      <c r="DM274" s="664">
        <f t="shared" si="83"/>
        <v>0</v>
      </c>
      <c r="DN274" s="664">
        <f t="shared" si="83"/>
        <v>0</v>
      </c>
      <c r="DO274" s="664">
        <f t="shared" si="83"/>
        <v>0</v>
      </c>
      <c r="DP274" s="664">
        <f t="shared" si="83"/>
        <v>0</v>
      </c>
      <c r="DQ274" s="664">
        <f t="shared" si="83"/>
        <v>0</v>
      </c>
      <c r="DR274" s="664">
        <f t="shared" si="83"/>
        <v>0</v>
      </c>
      <c r="DS274" s="664">
        <f t="shared" si="83"/>
        <v>0</v>
      </c>
      <c r="DT274" s="664">
        <f t="shared" si="83"/>
        <v>0</v>
      </c>
      <c r="DU274" s="664">
        <f t="shared" si="83"/>
        <v>0</v>
      </c>
      <c r="DV274" s="664">
        <f t="shared" si="83"/>
        <v>0</v>
      </c>
      <c r="DW274" s="665">
        <f t="shared" si="83"/>
        <v>0</v>
      </c>
    </row>
    <row r="275" spans="2:128" s="546" customFormat="1" ht="28.5" x14ac:dyDescent="0.2">
      <c r="B275" s="832" t="s">
        <v>490</v>
      </c>
      <c r="C275" s="766" t="s">
        <v>882</v>
      </c>
      <c r="D275" s="767" t="s">
        <v>883</v>
      </c>
      <c r="E275" s="768" t="s">
        <v>549</v>
      </c>
      <c r="F275" s="769" t="s">
        <v>742</v>
      </c>
      <c r="G275" s="770" t="s">
        <v>881</v>
      </c>
      <c r="H275" s="771" t="s">
        <v>492</v>
      </c>
      <c r="I275" s="772">
        <f>MAX(X275:AV275)</f>
        <v>18.646574986037599</v>
      </c>
      <c r="J275" s="771">
        <f>SUMPRODUCT($X$2:$CY$2,$X275:$CY275)*365</f>
        <v>118773.95439931845</v>
      </c>
      <c r="K275" s="771">
        <f>SUMPRODUCT($X$2:$CY$2,$X276:$CY276)+SUMPRODUCT($X$2:$CY$2,$X277:$CY277)+SUMPRODUCT($X$2:$CY$2,$X278:$CY278)</f>
        <v>160171.33002261329</v>
      </c>
      <c r="L275" s="771">
        <f>SUMPRODUCT($X$2:$CY$2,$X279:$CY279) +SUMPRODUCT($X$2:$CY$2,$X280:$CY280)</f>
        <v>4349.0956226543713</v>
      </c>
      <c r="M275" s="771">
        <f>SUMPRODUCT($X$2:$CY$2,$X281:$CY281)*-1</f>
        <v>-25994.286418880645</v>
      </c>
      <c r="N275" s="771">
        <f>SUMPRODUCT($X$2:$CY$2,$X284:$CY284) +SUMPRODUCT($X$2:$CY$2,$X285:$CY285)</f>
        <v>18.221045977315715</v>
      </c>
      <c r="O275" s="771">
        <f>SUMPRODUCT($X$2:$CY$2,$X282:$CY282) +SUMPRODUCT($X$2:$CY$2,$X283:$CY283) +SUMPRODUCT($X$2:$CY$2,$X286:$CY286)</f>
        <v>56507.037596400354</v>
      </c>
      <c r="P275" s="771">
        <f>SUM(K275:O275)</f>
        <v>195051.39786876467</v>
      </c>
      <c r="Q275" s="771">
        <f>(SUM(K275:M275)*100000)/(J275*1000)</f>
        <v>116.63006416428776</v>
      </c>
      <c r="R275" s="773">
        <f>(P275*100000)/(J275*1000)</f>
        <v>164.22068192913846</v>
      </c>
      <c r="S275" s="774">
        <v>3</v>
      </c>
      <c r="T275" s="775">
        <v>3</v>
      </c>
      <c r="U275" s="833" t="s">
        <v>493</v>
      </c>
      <c r="V275" s="834" t="s">
        <v>124</v>
      </c>
      <c r="W275" s="835" t="s">
        <v>75</v>
      </c>
      <c r="X275" s="836">
        <v>0</v>
      </c>
      <c r="Y275" s="836">
        <v>1.3899029000000999E-2</v>
      </c>
      <c r="Z275" s="836">
        <v>5.56843859999923E-2</v>
      </c>
      <c r="AA275" s="836">
        <v>0.12547029800000001</v>
      </c>
      <c r="AB275" s="836">
        <v>0.22336699900000001</v>
      </c>
      <c r="AC275" s="836">
        <v>0.34948091799999398</v>
      </c>
      <c r="AD275" s="836">
        <v>1.383349699</v>
      </c>
      <c r="AE275" s="836">
        <v>2.43958224299999</v>
      </c>
      <c r="AF275" s="836">
        <v>3.5183046069999899</v>
      </c>
      <c r="AG275" s="836">
        <v>4.6196448520000004</v>
      </c>
      <c r="AH275" s="836">
        <v>5.7437331699999996</v>
      </c>
      <c r="AI275" s="836">
        <v>6.7605466489999904</v>
      </c>
      <c r="AJ275" s="836">
        <v>7.8050815990000002</v>
      </c>
      <c r="AK275" s="837">
        <v>8.8774821809999995</v>
      </c>
      <c r="AL275" s="837">
        <v>9.9778932709999992</v>
      </c>
      <c r="AM275" s="837">
        <v>11.106460501000001</v>
      </c>
      <c r="AN275" s="837">
        <v>11.937258175</v>
      </c>
      <c r="AO275" s="837">
        <v>12.794017927000001</v>
      </c>
      <c r="AP275" s="837">
        <v>13.676857234</v>
      </c>
      <c r="AQ275" s="837">
        <v>14.585892424000001</v>
      </c>
      <c r="AR275" s="837">
        <v>15.521238744</v>
      </c>
      <c r="AS275" s="837">
        <v>16.440377739999999</v>
      </c>
      <c r="AT275" s="837">
        <v>17.386377309</v>
      </c>
      <c r="AU275" s="837">
        <v>18.359315064</v>
      </c>
      <c r="AV275" s="837">
        <v>18.646574986037599</v>
      </c>
      <c r="AW275" s="837">
        <v>18.646574986037599</v>
      </c>
      <c r="AX275" s="837">
        <v>18.646574986037599</v>
      </c>
      <c r="AY275" s="837">
        <v>18.646574986037599</v>
      </c>
      <c r="AZ275" s="837">
        <v>18.646574986037599</v>
      </c>
      <c r="BA275" s="837">
        <v>18.646574986037599</v>
      </c>
      <c r="BB275" s="837">
        <v>18.646574986037599</v>
      </c>
      <c r="BC275" s="837">
        <v>18.646574986037599</v>
      </c>
      <c r="BD275" s="837">
        <v>18.646574986037599</v>
      </c>
      <c r="BE275" s="837">
        <v>18.646574986037599</v>
      </c>
      <c r="BF275" s="837">
        <v>18.646574986037599</v>
      </c>
      <c r="BG275" s="837">
        <v>18.646574986037599</v>
      </c>
      <c r="BH275" s="837">
        <v>18.646574986037599</v>
      </c>
      <c r="BI275" s="837">
        <v>18.646574986037599</v>
      </c>
      <c r="BJ275" s="837">
        <v>18.646574986037599</v>
      </c>
      <c r="BK275" s="837">
        <v>18.646574986037599</v>
      </c>
      <c r="BL275" s="837">
        <v>18.646574986037599</v>
      </c>
      <c r="BM275" s="837">
        <v>18.646574986037599</v>
      </c>
      <c r="BN275" s="837">
        <v>18.646574986037599</v>
      </c>
      <c r="BO275" s="837">
        <v>18.646574986037599</v>
      </c>
      <c r="BP275" s="837">
        <v>18.646574986037599</v>
      </c>
      <c r="BQ275" s="837">
        <v>18.646574986037599</v>
      </c>
      <c r="BR275" s="837">
        <v>18.646574986037599</v>
      </c>
      <c r="BS275" s="837">
        <v>18.646574986037599</v>
      </c>
      <c r="BT275" s="837">
        <v>18.646574986037599</v>
      </c>
      <c r="BU275" s="837">
        <v>18.646574986037599</v>
      </c>
      <c r="BV275" s="837">
        <v>18.646574986037599</v>
      </c>
      <c r="BW275" s="837">
        <v>18.646574986037599</v>
      </c>
      <c r="BX275" s="837">
        <v>18.646574986037599</v>
      </c>
      <c r="BY275" s="837">
        <v>18.646574986037599</v>
      </c>
      <c r="BZ275" s="837">
        <v>18.646574986037599</v>
      </c>
      <c r="CA275" s="837">
        <v>18.646574986037599</v>
      </c>
      <c r="CB275" s="837">
        <v>18.646574986037599</v>
      </c>
      <c r="CC275" s="837">
        <v>18.646574986037599</v>
      </c>
      <c r="CD275" s="837">
        <v>18.646574986037599</v>
      </c>
      <c r="CE275" s="838">
        <v>18.646574986037599</v>
      </c>
      <c r="CF275" s="838">
        <v>18.646574986037599</v>
      </c>
      <c r="CG275" s="838">
        <v>18.646574986037599</v>
      </c>
      <c r="CH275" s="838">
        <v>18.646574986037599</v>
      </c>
      <c r="CI275" s="838">
        <v>18.646574986037599</v>
      </c>
      <c r="CJ275" s="838">
        <v>18.646574986037599</v>
      </c>
      <c r="CK275" s="838">
        <v>18.646574986037599</v>
      </c>
      <c r="CL275" s="838">
        <v>18.646574986037599</v>
      </c>
      <c r="CM275" s="838">
        <v>18.646574986037599</v>
      </c>
      <c r="CN275" s="838">
        <v>18.646574986037599</v>
      </c>
      <c r="CO275" s="838">
        <v>18.646574986037599</v>
      </c>
      <c r="CP275" s="838">
        <v>18.646574986037599</v>
      </c>
      <c r="CQ275" s="838">
        <v>18.646574986037599</v>
      </c>
      <c r="CR275" s="838">
        <v>18.646574986037599</v>
      </c>
      <c r="CS275" s="838">
        <v>18.646574986037599</v>
      </c>
      <c r="CT275" s="838">
        <v>18.646574986037599</v>
      </c>
      <c r="CU275" s="838">
        <v>18.646574986037599</v>
      </c>
      <c r="CV275" s="838">
        <v>18.646574986037599</v>
      </c>
      <c r="CW275" s="838">
        <v>18.646574986037599</v>
      </c>
      <c r="CX275" s="838">
        <v>18.646574986037599</v>
      </c>
      <c r="CY275" s="839">
        <v>18.646574986037599</v>
      </c>
      <c r="CZ275" s="872"/>
      <c r="DA275" s="873"/>
      <c r="DB275" s="873"/>
      <c r="DC275" s="873"/>
      <c r="DD275" s="873"/>
      <c r="DE275" s="873"/>
      <c r="DF275" s="873"/>
      <c r="DG275" s="873"/>
      <c r="DH275" s="873"/>
      <c r="DI275" s="873"/>
      <c r="DJ275" s="873"/>
      <c r="DK275" s="873"/>
      <c r="DL275" s="873"/>
      <c r="DM275" s="873"/>
      <c r="DN275" s="873"/>
      <c r="DO275" s="873"/>
      <c r="DP275" s="873"/>
      <c r="DQ275" s="873"/>
      <c r="DR275" s="873"/>
      <c r="DS275" s="873"/>
      <c r="DT275" s="873"/>
      <c r="DU275" s="873"/>
      <c r="DV275" s="873"/>
      <c r="DW275" s="874"/>
      <c r="DX275" s="875"/>
    </row>
    <row r="276" spans="2:128" s="546" customFormat="1" x14ac:dyDescent="0.2">
      <c r="B276" s="840"/>
      <c r="C276" s="841"/>
      <c r="D276" s="783"/>
      <c r="E276" s="784"/>
      <c r="F276" s="784"/>
      <c r="G276" s="783"/>
      <c r="H276" s="784"/>
      <c r="I276" s="784"/>
      <c r="J276" s="784"/>
      <c r="K276" s="784"/>
      <c r="L276" s="784"/>
      <c r="M276" s="784"/>
      <c r="N276" s="784"/>
      <c r="O276" s="784"/>
      <c r="P276" s="784"/>
      <c r="Q276" s="784"/>
      <c r="R276" s="785"/>
      <c r="S276" s="784"/>
      <c r="T276" s="784"/>
      <c r="U276" s="842" t="s">
        <v>494</v>
      </c>
      <c r="V276" s="834" t="s">
        <v>124</v>
      </c>
      <c r="W276" s="835" t="s">
        <v>495</v>
      </c>
      <c r="X276" s="836">
        <v>33.9840390306233</v>
      </c>
      <c r="Y276" s="836">
        <v>34.172158843375001</v>
      </c>
      <c r="Z276" s="836">
        <v>34.399035035868799</v>
      </c>
      <c r="AA276" s="836">
        <v>34.6435843835621</v>
      </c>
      <c r="AB276" s="836">
        <v>34.906488869485699</v>
      </c>
      <c r="AC276" s="836">
        <v>40.287619953557702</v>
      </c>
      <c r="AD276" s="836">
        <v>41.244421456401099</v>
      </c>
      <c r="AE276" s="836">
        <v>42.312241010589801</v>
      </c>
      <c r="AF276" s="836">
        <v>43.526181411942105</v>
      </c>
      <c r="AG276" s="836">
        <v>44.929719308068506</v>
      </c>
      <c r="AH276" s="836">
        <v>45.676825179854596</v>
      </c>
      <c r="AI276" s="836">
        <v>47.460340146361297</v>
      </c>
      <c r="AJ276" s="836">
        <v>49.677841791159999</v>
      </c>
      <c r="AK276" s="837">
        <v>52.603781123727998</v>
      </c>
      <c r="AL276" s="837">
        <v>57.014387497244201</v>
      </c>
      <c r="AM276" s="837">
        <v>63.344963432180101</v>
      </c>
      <c r="AN276" s="837">
        <v>65.074109614012301</v>
      </c>
      <c r="AO276" s="837">
        <v>67.061091115901306</v>
      </c>
      <c r="AP276" s="837">
        <v>69.397542931573497</v>
      </c>
      <c r="AQ276" s="837">
        <v>72.227911193037897</v>
      </c>
      <c r="AR276" s="837">
        <v>75.276165535225502</v>
      </c>
      <c r="AS276" s="837">
        <v>79.914774712853202</v>
      </c>
      <c r="AT276" s="837">
        <v>87.664413204992201</v>
      </c>
      <c r="AU276" s="837">
        <v>86.522809567035907</v>
      </c>
      <c r="AV276" s="837">
        <v>83.824185522872199</v>
      </c>
      <c r="AW276" s="837">
        <v>83.824185522872199</v>
      </c>
      <c r="AX276" s="837">
        <v>83.824185522872199</v>
      </c>
      <c r="AY276" s="837">
        <v>83.824185522872199</v>
      </c>
      <c r="AZ276" s="837">
        <v>83.824185522872199</v>
      </c>
      <c r="BA276" s="837">
        <v>83.824185522872199</v>
      </c>
      <c r="BB276" s="837">
        <v>83.824185522872199</v>
      </c>
      <c r="BC276" s="837">
        <v>83.824185522872199</v>
      </c>
      <c r="BD276" s="837">
        <v>83.824185522872199</v>
      </c>
      <c r="BE276" s="837">
        <v>83.824185522872199</v>
      </c>
      <c r="BF276" s="837">
        <v>83.824185522872199</v>
      </c>
      <c r="BG276" s="837">
        <v>83.824185522872199</v>
      </c>
      <c r="BH276" s="837">
        <v>83.824185522872199</v>
      </c>
      <c r="BI276" s="837">
        <v>83.824185522872199</v>
      </c>
      <c r="BJ276" s="837">
        <v>83.824185522872199</v>
      </c>
      <c r="BK276" s="837">
        <v>83.824185522872199</v>
      </c>
      <c r="BL276" s="837">
        <v>83.824185522872199</v>
      </c>
      <c r="BM276" s="837">
        <v>83.824185522872199</v>
      </c>
      <c r="BN276" s="837">
        <v>83.824185522872199</v>
      </c>
      <c r="BO276" s="837">
        <v>83.824185522872199</v>
      </c>
      <c r="BP276" s="837">
        <v>83.824185522872199</v>
      </c>
      <c r="BQ276" s="837">
        <v>83.824185522872199</v>
      </c>
      <c r="BR276" s="837">
        <v>83.824185522872199</v>
      </c>
      <c r="BS276" s="837">
        <v>83.824185522872199</v>
      </c>
      <c r="BT276" s="837">
        <v>83.824185522872199</v>
      </c>
      <c r="BU276" s="837">
        <v>83.824185522872199</v>
      </c>
      <c r="BV276" s="837">
        <v>83.824185522872199</v>
      </c>
      <c r="BW276" s="837">
        <v>83.824185522872199</v>
      </c>
      <c r="BX276" s="837">
        <v>83.824185522872199</v>
      </c>
      <c r="BY276" s="837">
        <v>83.824185522872199</v>
      </c>
      <c r="BZ276" s="837">
        <v>83.824185522872199</v>
      </c>
      <c r="CA276" s="837">
        <v>83.824185522872199</v>
      </c>
      <c r="CB276" s="837">
        <v>83.824185522872199</v>
      </c>
      <c r="CC276" s="837">
        <v>83.824185522872199</v>
      </c>
      <c r="CD276" s="837">
        <v>83.824185522872199</v>
      </c>
      <c r="CE276" s="838">
        <v>83.824185522872199</v>
      </c>
      <c r="CF276" s="838">
        <v>83.824185522872199</v>
      </c>
      <c r="CG276" s="838">
        <v>83.824185522872199</v>
      </c>
      <c r="CH276" s="838">
        <v>83.824185522872199</v>
      </c>
      <c r="CI276" s="838">
        <v>83.824185522872199</v>
      </c>
      <c r="CJ276" s="838">
        <v>83.824185522872199</v>
      </c>
      <c r="CK276" s="838">
        <v>83.824185522872199</v>
      </c>
      <c r="CL276" s="838">
        <v>83.824185522872199</v>
      </c>
      <c r="CM276" s="838">
        <v>83.824185522872199</v>
      </c>
      <c r="CN276" s="838">
        <v>83.824185522872199</v>
      </c>
      <c r="CO276" s="838">
        <v>83.824185522872199</v>
      </c>
      <c r="CP276" s="838">
        <v>83.824185522872199</v>
      </c>
      <c r="CQ276" s="838">
        <v>83.824185522872199</v>
      </c>
      <c r="CR276" s="838">
        <v>83.824185522872199</v>
      </c>
      <c r="CS276" s="838">
        <v>83.824185522872199</v>
      </c>
      <c r="CT276" s="838">
        <v>83.824185522872199</v>
      </c>
      <c r="CU276" s="838">
        <v>83.824185522872199</v>
      </c>
      <c r="CV276" s="838">
        <v>83.824185522872199</v>
      </c>
      <c r="CW276" s="838">
        <v>83.824185522872199</v>
      </c>
      <c r="CX276" s="838">
        <v>83.824185522872199</v>
      </c>
      <c r="CY276" s="839">
        <v>83.824185522872199</v>
      </c>
      <c r="CZ276" s="872"/>
      <c r="DA276" s="873"/>
      <c r="DB276" s="873"/>
      <c r="DC276" s="873"/>
      <c r="DD276" s="873"/>
      <c r="DE276" s="873"/>
      <c r="DF276" s="873"/>
      <c r="DG276" s="873"/>
      <c r="DH276" s="873"/>
      <c r="DI276" s="873"/>
      <c r="DJ276" s="873"/>
      <c r="DK276" s="873"/>
      <c r="DL276" s="873"/>
      <c r="DM276" s="873"/>
      <c r="DN276" s="873"/>
      <c r="DO276" s="873"/>
      <c r="DP276" s="873"/>
      <c r="DQ276" s="873"/>
      <c r="DR276" s="873"/>
      <c r="DS276" s="873"/>
      <c r="DT276" s="873"/>
      <c r="DU276" s="873"/>
      <c r="DV276" s="873"/>
      <c r="DW276" s="874"/>
      <c r="DX276" s="875"/>
    </row>
    <row r="277" spans="2:128" s="546" customFormat="1" x14ac:dyDescent="0.2">
      <c r="B277" s="843"/>
      <c r="C277" s="844"/>
      <c r="D277" s="845"/>
      <c r="E277" s="845"/>
      <c r="F277" s="845"/>
      <c r="G277" s="845"/>
      <c r="H277" s="845"/>
      <c r="I277" s="845"/>
      <c r="J277" s="845"/>
      <c r="K277" s="845"/>
      <c r="L277" s="845"/>
      <c r="M277" s="845"/>
      <c r="N277" s="845"/>
      <c r="O277" s="845"/>
      <c r="P277" s="845"/>
      <c r="Q277" s="845"/>
      <c r="R277" s="846"/>
      <c r="S277" s="845"/>
      <c r="T277" s="845"/>
      <c r="U277" s="842" t="s">
        <v>496</v>
      </c>
      <c r="V277" s="834" t="s">
        <v>124</v>
      </c>
      <c r="W277" s="835" t="s">
        <v>495</v>
      </c>
      <c r="X277" s="836">
        <v>725.52652366163602</v>
      </c>
      <c r="Y277" s="836">
        <v>733.88478111485642</v>
      </c>
      <c r="Z277" s="836">
        <v>746.00512577373456</v>
      </c>
      <c r="AA277" s="836">
        <v>761.48247937013468</v>
      </c>
      <c r="AB277" s="836">
        <v>780.38935685442004</v>
      </c>
      <c r="AC277" s="836">
        <v>1007.6735794358558</v>
      </c>
      <c r="AD277" s="836">
        <v>1150.4062672790023</v>
      </c>
      <c r="AE277" s="836">
        <v>1307.0375348970745</v>
      </c>
      <c r="AF277" s="836">
        <v>1480.7760804219781</v>
      </c>
      <c r="AG277" s="836">
        <v>1676.0152081347742</v>
      </c>
      <c r="AH277" s="836">
        <v>1857.3993004625188</v>
      </c>
      <c r="AI277" s="836">
        <v>2086.075442839981</v>
      </c>
      <c r="AJ277" s="836">
        <v>2359.3793569249019</v>
      </c>
      <c r="AK277" s="837">
        <v>2702.857919838003</v>
      </c>
      <c r="AL277" s="837">
        <v>3184.9428433219641</v>
      </c>
      <c r="AM277" s="837">
        <v>3838.0038543196024</v>
      </c>
      <c r="AN277" s="837">
        <v>4187.4590168227587</v>
      </c>
      <c r="AO277" s="837">
        <v>4591.7908962962829</v>
      </c>
      <c r="AP277" s="837">
        <v>5068.4130195051102</v>
      </c>
      <c r="AQ277" s="837">
        <v>5645.2296049829147</v>
      </c>
      <c r="AR277" s="837">
        <v>6328.8137900378852</v>
      </c>
      <c r="AS277" s="837">
        <v>7255.4493481044274</v>
      </c>
      <c r="AT277" s="837">
        <v>8754.3230584405719</v>
      </c>
      <c r="AU277" s="837">
        <v>9594.2184934341312</v>
      </c>
      <c r="AV277" s="837">
        <v>9536.7202015714211</v>
      </c>
      <c r="AW277" s="837">
        <v>9536.7202015714211</v>
      </c>
      <c r="AX277" s="837">
        <v>9536.7202015714211</v>
      </c>
      <c r="AY277" s="837">
        <v>9536.7202015714211</v>
      </c>
      <c r="AZ277" s="837">
        <v>9536.7202015714211</v>
      </c>
      <c r="BA277" s="837">
        <v>9536.7202015714211</v>
      </c>
      <c r="BB277" s="837">
        <v>9536.7202015714211</v>
      </c>
      <c r="BC277" s="837">
        <v>9536.7202015714211</v>
      </c>
      <c r="BD277" s="837">
        <v>9536.7202015714211</v>
      </c>
      <c r="BE277" s="837">
        <v>9536.7202015714211</v>
      </c>
      <c r="BF277" s="837">
        <v>9536.7202015714211</v>
      </c>
      <c r="BG277" s="837">
        <v>9536.7202015714211</v>
      </c>
      <c r="BH277" s="837">
        <v>9536.7202015714211</v>
      </c>
      <c r="BI277" s="837">
        <v>9536.7202015714211</v>
      </c>
      <c r="BJ277" s="837">
        <v>9536.7202015714211</v>
      </c>
      <c r="BK277" s="837">
        <v>9536.7202015714211</v>
      </c>
      <c r="BL277" s="837">
        <v>9536.7202015714211</v>
      </c>
      <c r="BM277" s="837">
        <v>9536.7202015714211</v>
      </c>
      <c r="BN277" s="837">
        <v>9536.7202015714211</v>
      </c>
      <c r="BO277" s="837">
        <v>9536.7202015714211</v>
      </c>
      <c r="BP277" s="837">
        <v>9536.7202015714211</v>
      </c>
      <c r="BQ277" s="837">
        <v>9536.7202015714211</v>
      </c>
      <c r="BR277" s="837">
        <v>9536.7202015714211</v>
      </c>
      <c r="BS277" s="837">
        <v>9536.7202015714211</v>
      </c>
      <c r="BT277" s="837">
        <v>9536.7202015714211</v>
      </c>
      <c r="BU277" s="837">
        <v>9536.7202015714211</v>
      </c>
      <c r="BV277" s="837">
        <v>9536.7202015714211</v>
      </c>
      <c r="BW277" s="837">
        <v>9536.7202015714211</v>
      </c>
      <c r="BX277" s="837">
        <v>9536.7202015714211</v>
      </c>
      <c r="BY277" s="837">
        <v>9536.7202015714211</v>
      </c>
      <c r="BZ277" s="837">
        <v>9536.7202015714211</v>
      </c>
      <c r="CA277" s="837">
        <v>9536.7202015714211</v>
      </c>
      <c r="CB277" s="837">
        <v>9536.7202015714211</v>
      </c>
      <c r="CC277" s="837">
        <v>9536.7202015714211</v>
      </c>
      <c r="CD277" s="837">
        <v>9536.7202015714211</v>
      </c>
      <c r="CE277" s="838">
        <v>9536.7202015714211</v>
      </c>
      <c r="CF277" s="838">
        <v>9536.7202015714211</v>
      </c>
      <c r="CG277" s="838">
        <v>9536.7202015714211</v>
      </c>
      <c r="CH277" s="838">
        <v>9536.7202015714211</v>
      </c>
      <c r="CI277" s="838">
        <v>9536.7202015714211</v>
      </c>
      <c r="CJ277" s="838">
        <v>9536.7202015714211</v>
      </c>
      <c r="CK277" s="838">
        <v>9536.7202015714211</v>
      </c>
      <c r="CL277" s="838">
        <v>9536.7202015714211</v>
      </c>
      <c r="CM277" s="838">
        <v>9536.7202015714211</v>
      </c>
      <c r="CN277" s="838">
        <v>9536.7202015714211</v>
      </c>
      <c r="CO277" s="838">
        <v>9536.7202015714211</v>
      </c>
      <c r="CP277" s="838">
        <v>9536.7202015714211</v>
      </c>
      <c r="CQ277" s="838">
        <v>9536.7202015714211</v>
      </c>
      <c r="CR277" s="838">
        <v>9536.7202015714211</v>
      </c>
      <c r="CS277" s="838">
        <v>9536.7202015714211</v>
      </c>
      <c r="CT277" s="838">
        <v>9536.7202015714211</v>
      </c>
      <c r="CU277" s="838">
        <v>9536.7202015714211</v>
      </c>
      <c r="CV277" s="838">
        <v>9536.7202015714211</v>
      </c>
      <c r="CW277" s="838">
        <v>9536.7202015714211</v>
      </c>
      <c r="CX277" s="838">
        <v>9536.7202015714211</v>
      </c>
      <c r="CY277" s="839">
        <v>9536.7202015714211</v>
      </c>
      <c r="CZ277" s="872"/>
      <c r="DA277" s="873"/>
      <c r="DB277" s="873"/>
      <c r="DC277" s="873"/>
      <c r="DD277" s="873"/>
      <c r="DE277" s="873"/>
      <c r="DF277" s="873"/>
      <c r="DG277" s="873"/>
      <c r="DH277" s="873"/>
      <c r="DI277" s="873"/>
      <c r="DJ277" s="873"/>
      <c r="DK277" s="873"/>
      <c r="DL277" s="873"/>
      <c r="DM277" s="873"/>
      <c r="DN277" s="873"/>
      <c r="DO277" s="873"/>
      <c r="DP277" s="873"/>
      <c r="DQ277" s="873"/>
      <c r="DR277" s="873"/>
      <c r="DS277" s="873"/>
      <c r="DT277" s="873"/>
      <c r="DU277" s="873"/>
      <c r="DV277" s="873"/>
      <c r="DW277" s="874"/>
      <c r="DX277" s="875"/>
    </row>
    <row r="278" spans="2:128" s="546" customFormat="1" x14ac:dyDescent="0.2">
      <c r="B278" s="843"/>
      <c r="C278" s="844"/>
      <c r="D278" s="845"/>
      <c r="E278" s="845"/>
      <c r="F278" s="845"/>
      <c r="G278" s="845"/>
      <c r="H278" s="845"/>
      <c r="I278" s="845"/>
      <c r="J278" s="845"/>
      <c r="K278" s="845"/>
      <c r="L278" s="845"/>
      <c r="M278" s="845"/>
      <c r="N278" s="845"/>
      <c r="O278" s="845"/>
      <c r="P278" s="845"/>
      <c r="Q278" s="845"/>
      <c r="R278" s="846"/>
      <c r="S278" s="845"/>
      <c r="T278" s="845"/>
      <c r="U278" s="842" t="s">
        <v>807</v>
      </c>
      <c r="V278" s="834" t="s">
        <v>124</v>
      </c>
      <c r="W278" s="835" t="s">
        <v>495</v>
      </c>
      <c r="X278" s="836"/>
      <c r="Y278" s="836"/>
      <c r="Z278" s="836"/>
      <c r="AA278" s="836"/>
      <c r="AB278" s="836"/>
      <c r="AC278" s="836"/>
      <c r="AD278" s="836"/>
      <c r="AE278" s="836"/>
      <c r="AF278" s="836"/>
      <c r="AG278" s="836"/>
      <c r="AH278" s="836"/>
      <c r="AI278" s="836"/>
      <c r="AJ278" s="836"/>
      <c r="AK278" s="837"/>
      <c r="AL278" s="837"/>
      <c r="AM278" s="837"/>
      <c r="AN278" s="837"/>
      <c r="AO278" s="837"/>
      <c r="AP278" s="837"/>
      <c r="AQ278" s="837"/>
      <c r="AR278" s="837"/>
      <c r="AS278" s="837"/>
      <c r="AT278" s="837"/>
      <c r="AU278" s="837"/>
      <c r="AV278" s="837"/>
      <c r="AW278" s="837"/>
      <c r="AX278" s="837"/>
      <c r="AY278" s="837"/>
      <c r="AZ278" s="837"/>
      <c r="BA278" s="837"/>
      <c r="BB278" s="837"/>
      <c r="BC278" s="837"/>
      <c r="BD278" s="837"/>
      <c r="BE278" s="837"/>
      <c r="BF278" s="837"/>
      <c r="BG278" s="837"/>
      <c r="BH278" s="837"/>
      <c r="BI278" s="837"/>
      <c r="BJ278" s="837"/>
      <c r="BK278" s="837"/>
      <c r="BL278" s="837"/>
      <c r="BM278" s="837"/>
      <c r="BN278" s="837"/>
      <c r="BO278" s="837"/>
      <c r="BP278" s="837"/>
      <c r="BQ278" s="837"/>
      <c r="BR278" s="837"/>
      <c r="BS278" s="837"/>
      <c r="BT278" s="837"/>
      <c r="BU278" s="837"/>
      <c r="BV278" s="837"/>
      <c r="BW278" s="837"/>
      <c r="BX278" s="837"/>
      <c r="BY278" s="837"/>
      <c r="BZ278" s="837"/>
      <c r="CA278" s="837"/>
      <c r="CB278" s="837"/>
      <c r="CC278" s="837"/>
      <c r="CD278" s="837"/>
      <c r="CE278" s="838"/>
      <c r="CF278" s="838"/>
      <c r="CG278" s="838"/>
      <c r="CH278" s="838"/>
      <c r="CI278" s="838"/>
      <c r="CJ278" s="838"/>
      <c r="CK278" s="838"/>
      <c r="CL278" s="838"/>
      <c r="CM278" s="838"/>
      <c r="CN278" s="838"/>
      <c r="CO278" s="838"/>
      <c r="CP278" s="838"/>
      <c r="CQ278" s="838"/>
      <c r="CR278" s="838"/>
      <c r="CS278" s="838"/>
      <c r="CT278" s="838"/>
      <c r="CU278" s="838"/>
      <c r="CV278" s="838"/>
      <c r="CW278" s="838"/>
      <c r="CX278" s="838"/>
      <c r="CY278" s="839"/>
      <c r="CZ278" s="872"/>
      <c r="DA278" s="873"/>
      <c r="DB278" s="873"/>
      <c r="DC278" s="873"/>
      <c r="DD278" s="873"/>
      <c r="DE278" s="873"/>
      <c r="DF278" s="873"/>
      <c r="DG278" s="873"/>
      <c r="DH278" s="873"/>
      <c r="DI278" s="873"/>
      <c r="DJ278" s="873"/>
      <c r="DK278" s="873"/>
      <c r="DL278" s="873"/>
      <c r="DM278" s="873"/>
      <c r="DN278" s="873"/>
      <c r="DO278" s="873"/>
      <c r="DP278" s="873"/>
      <c r="DQ278" s="873"/>
      <c r="DR278" s="873"/>
      <c r="DS278" s="873"/>
      <c r="DT278" s="873"/>
      <c r="DU278" s="873"/>
      <c r="DV278" s="873"/>
      <c r="DW278" s="874"/>
      <c r="DX278" s="875"/>
    </row>
    <row r="279" spans="2:128" s="546" customFormat="1" x14ac:dyDescent="0.2">
      <c r="B279" s="847"/>
      <c r="C279" s="848"/>
      <c r="D279" s="849"/>
      <c r="E279" s="849"/>
      <c r="F279" s="849"/>
      <c r="G279" s="849"/>
      <c r="H279" s="849"/>
      <c r="I279" s="849"/>
      <c r="J279" s="849"/>
      <c r="K279" s="849"/>
      <c r="L279" s="849"/>
      <c r="M279" s="849"/>
      <c r="N279" s="849"/>
      <c r="O279" s="849"/>
      <c r="P279" s="849"/>
      <c r="Q279" s="849"/>
      <c r="R279" s="850"/>
      <c r="S279" s="849"/>
      <c r="T279" s="849"/>
      <c r="U279" s="842" t="s">
        <v>497</v>
      </c>
      <c r="V279" s="834" t="s">
        <v>124</v>
      </c>
      <c r="W279" s="851" t="s">
        <v>495</v>
      </c>
      <c r="X279" s="836"/>
      <c r="Y279" s="836"/>
      <c r="Z279" s="836"/>
      <c r="AA279" s="836"/>
      <c r="AB279" s="836"/>
      <c r="AC279" s="836"/>
      <c r="AD279" s="836"/>
      <c r="AE279" s="836"/>
      <c r="AF279" s="836"/>
      <c r="AG279" s="836"/>
      <c r="AH279" s="836"/>
      <c r="AI279" s="836"/>
      <c r="AJ279" s="836"/>
      <c r="AK279" s="837"/>
      <c r="AL279" s="837"/>
      <c r="AM279" s="837"/>
      <c r="AN279" s="837"/>
      <c r="AO279" s="837"/>
      <c r="AP279" s="837"/>
      <c r="AQ279" s="837"/>
      <c r="AR279" s="837"/>
      <c r="AS279" s="837"/>
      <c r="AT279" s="837"/>
      <c r="AU279" s="837"/>
      <c r="AV279" s="837"/>
      <c r="AW279" s="837"/>
      <c r="AX279" s="837"/>
      <c r="AY279" s="837"/>
      <c r="AZ279" s="837"/>
      <c r="BA279" s="837"/>
      <c r="BB279" s="837"/>
      <c r="BC279" s="837"/>
      <c r="BD279" s="837"/>
      <c r="BE279" s="837"/>
      <c r="BF279" s="837"/>
      <c r="BG279" s="837"/>
      <c r="BH279" s="837"/>
      <c r="BI279" s="837"/>
      <c r="BJ279" s="837"/>
      <c r="BK279" s="837"/>
      <c r="BL279" s="837"/>
      <c r="BM279" s="837"/>
      <c r="BN279" s="837"/>
      <c r="BO279" s="837"/>
      <c r="BP279" s="837"/>
      <c r="BQ279" s="837"/>
      <c r="BR279" s="837"/>
      <c r="BS279" s="837"/>
      <c r="BT279" s="837"/>
      <c r="BU279" s="837"/>
      <c r="BV279" s="837"/>
      <c r="BW279" s="837"/>
      <c r="BX279" s="837"/>
      <c r="BY279" s="837"/>
      <c r="BZ279" s="837"/>
      <c r="CA279" s="837"/>
      <c r="CB279" s="837"/>
      <c r="CC279" s="837"/>
      <c r="CD279" s="837"/>
      <c r="CE279" s="838"/>
      <c r="CF279" s="838"/>
      <c r="CG279" s="838"/>
      <c r="CH279" s="838"/>
      <c r="CI279" s="838"/>
      <c r="CJ279" s="838"/>
      <c r="CK279" s="838"/>
      <c r="CL279" s="838"/>
      <c r="CM279" s="838"/>
      <c r="CN279" s="838"/>
      <c r="CO279" s="838"/>
      <c r="CP279" s="838"/>
      <c r="CQ279" s="838"/>
      <c r="CR279" s="838"/>
      <c r="CS279" s="838"/>
      <c r="CT279" s="838"/>
      <c r="CU279" s="838"/>
      <c r="CV279" s="838"/>
      <c r="CW279" s="838"/>
      <c r="CX279" s="838"/>
      <c r="CY279" s="839"/>
      <c r="CZ279" s="872"/>
      <c r="DA279" s="873"/>
      <c r="DB279" s="873"/>
      <c r="DC279" s="873"/>
      <c r="DD279" s="873"/>
      <c r="DE279" s="873"/>
      <c r="DF279" s="873"/>
      <c r="DG279" s="873"/>
      <c r="DH279" s="873"/>
      <c r="DI279" s="873"/>
      <c r="DJ279" s="873"/>
      <c r="DK279" s="873"/>
      <c r="DL279" s="873"/>
      <c r="DM279" s="873"/>
      <c r="DN279" s="873"/>
      <c r="DO279" s="873"/>
      <c r="DP279" s="873"/>
      <c r="DQ279" s="873"/>
      <c r="DR279" s="873"/>
      <c r="DS279" s="873"/>
      <c r="DT279" s="873"/>
      <c r="DU279" s="873"/>
      <c r="DV279" s="873"/>
      <c r="DW279" s="874"/>
      <c r="DX279" s="875"/>
    </row>
    <row r="280" spans="2:128" s="546" customFormat="1" x14ac:dyDescent="0.2">
      <c r="B280" s="852"/>
      <c r="C280" s="853"/>
      <c r="D280" s="854"/>
      <c r="E280" s="854"/>
      <c r="F280" s="854"/>
      <c r="G280" s="854"/>
      <c r="H280" s="854"/>
      <c r="I280" s="854"/>
      <c r="J280" s="854"/>
      <c r="K280" s="854"/>
      <c r="L280" s="854"/>
      <c r="M280" s="854"/>
      <c r="N280" s="854"/>
      <c r="O280" s="854"/>
      <c r="P280" s="854"/>
      <c r="Q280" s="854"/>
      <c r="R280" s="855"/>
      <c r="S280" s="854"/>
      <c r="T280" s="854"/>
      <c r="U280" s="842" t="s">
        <v>498</v>
      </c>
      <c r="V280" s="834" t="s">
        <v>124</v>
      </c>
      <c r="W280" s="851" t="s">
        <v>495</v>
      </c>
      <c r="X280" s="837">
        <v>80.453518487714703</v>
      </c>
      <c r="Y280" s="837">
        <v>80.898871696598704</v>
      </c>
      <c r="Z280" s="837">
        <v>81.435976421872098</v>
      </c>
      <c r="AA280" s="837">
        <v>82.014920421085108</v>
      </c>
      <c r="AB280" s="837">
        <v>82.637318214934595</v>
      </c>
      <c r="AC280" s="837">
        <v>95.376561150922399</v>
      </c>
      <c r="AD280" s="837">
        <v>97.641684708740897</v>
      </c>
      <c r="AE280" s="837">
        <v>100.16963143594</v>
      </c>
      <c r="AF280" s="837">
        <v>103.04350338609801</v>
      </c>
      <c r="AG280" s="837">
        <v>106.36622679671001</v>
      </c>
      <c r="AH280" s="837">
        <v>108.134918741004</v>
      </c>
      <c r="AI280" s="837">
        <v>112.35719656388599</v>
      </c>
      <c r="AJ280" s="837">
        <v>117.60689067515899</v>
      </c>
      <c r="AK280" s="837">
        <v>124.53373400813001</v>
      </c>
      <c r="AL280" s="837">
        <v>134.97536518369301</v>
      </c>
      <c r="AM280" s="837">
        <v>149.96231560357401</v>
      </c>
      <c r="AN280" s="837">
        <v>154.05588123838999</v>
      </c>
      <c r="AO280" s="837">
        <v>158.759843967862</v>
      </c>
      <c r="AP280" s="837">
        <v>164.29113967931201</v>
      </c>
      <c r="AQ280" s="837">
        <v>170.99172888960501</v>
      </c>
      <c r="AR280" s="837">
        <v>178.20813971274001</v>
      </c>
      <c r="AS280" s="837">
        <v>189.189542744124</v>
      </c>
      <c r="AT280" s="837">
        <v>207.535969522253</v>
      </c>
      <c r="AU280" s="837">
        <v>204.83334699674398</v>
      </c>
      <c r="AV280" s="837">
        <v>198.44464790088702</v>
      </c>
      <c r="AW280" s="837">
        <v>198.44464790088702</v>
      </c>
      <c r="AX280" s="837">
        <v>198.44464790088702</v>
      </c>
      <c r="AY280" s="837">
        <v>198.44464790088702</v>
      </c>
      <c r="AZ280" s="837">
        <v>198.44464790088702</v>
      </c>
      <c r="BA280" s="837">
        <v>198.44464790088702</v>
      </c>
      <c r="BB280" s="837">
        <v>198.44464790088702</v>
      </c>
      <c r="BC280" s="837">
        <v>198.44464790088702</v>
      </c>
      <c r="BD280" s="837">
        <v>198.44464790088702</v>
      </c>
      <c r="BE280" s="837">
        <v>198.44464790088702</v>
      </c>
      <c r="BF280" s="837">
        <v>198.44464790088702</v>
      </c>
      <c r="BG280" s="837">
        <v>198.44464790088702</v>
      </c>
      <c r="BH280" s="837">
        <v>198.44464790088702</v>
      </c>
      <c r="BI280" s="837">
        <v>198.44464790088702</v>
      </c>
      <c r="BJ280" s="837">
        <v>198.44464790088702</v>
      </c>
      <c r="BK280" s="837">
        <v>198.44464790088702</v>
      </c>
      <c r="BL280" s="837">
        <v>198.44464790088702</v>
      </c>
      <c r="BM280" s="837">
        <v>198.44464790088702</v>
      </c>
      <c r="BN280" s="837">
        <v>198.44464790088702</v>
      </c>
      <c r="BO280" s="837">
        <v>198.44464790088702</v>
      </c>
      <c r="BP280" s="837">
        <v>198.44464790088702</v>
      </c>
      <c r="BQ280" s="837">
        <v>198.44464790088702</v>
      </c>
      <c r="BR280" s="837">
        <v>198.44464790088702</v>
      </c>
      <c r="BS280" s="837">
        <v>198.44464790088702</v>
      </c>
      <c r="BT280" s="837">
        <v>198.44464790088702</v>
      </c>
      <c r="BU280" s="837">
        <v>198.44464790088702</v>
      </c>
      <c r="BV280" s="837">
        <v>198.44464790088702</v>
      </c>
      <c r="BW280" s="837">
        <v>198.44464790088702</v>
      </c>
      <c r="BX280" s="837">
        <v>198.44464790088702</v>
      </c>
      <c r="BY280" s="837">
        <v>198.44464790088702</v>
      </c>
      <c r="BZ280" s="837">
        <v>198.44464790088702</v>
      </c>
      <c r="CA280" s="837">
        <v>198.44464790088702</v>
      </c>
      <c r="CB280" s="837">
        <v>198.44464790088702</v>
      </c>
      <c r="CC280" s="837">
        <v>198.44464790088702</v>
      </c>
      <c r="CD280" s="837">
        <v>198.44464790088702</v>
      </c>
      <c r="CE280" s="838">
        <v>198.44464790088702</v>
      </c>
      <c r="CF280" s="838">
        <v>198.44464790088702</v>
      </c>
      <c r="CG280" s="838">
        <v>198.44464790088702</v>
      </c>
      <c r="CH280" s="838">
        <v>198.44464790088702</v>
      </c>
      <c r="CI280" s="838">
        <v>198.44464790088702</v>
      </c>
      <c r="CJ280" s="838">
        <v>198.44464790088702</v>
      </c>
      <c r="CK280" s="838">
        <v>198.44464790088702</v>
      </c>
      <c r="CL280" s="838">
        <v>198.44464790088702</v>
      </c>
      <c r="CM280" s="838">
        <v>198.44464790088702</v>
      </c>
      <c r="CN280" s="838">
        <v>198.44464790088702</v>
      </c>
      <c r="CO280" s="838">
        <v>198.44464790088702</v>
      </c>
      <c r="CP280" s="838">
        <v>198.44464790088702</v>
      </c>
      <c r="CQ280" s="838">
        <v>198.44464790088702</v>
      </c>
      <c r="CR280" s="838">
        <v>198.44464790088702</v>
      </c>
      <c r="CS280" s="838">
        <v>198.44464790088702</v>
      </c>
      <c r="CT280" s="838">
        <v>198.44464790088702</v>
      </c>
      <c r="CU280" s="838">
        <v>198.44464790088702</v>
      </c>
      <c r="CV280" s="838">
        <v>198.44464790088702</v>
      </c>
      <c r="CW280" s="838">
        <v>198.44464790088702</v>
      </c>
      <c r="CX280" s="838">
        <v>198.44464790088702</v>
      </c>
      <c r="CY280" s="839">
        <v>198.44464790088702</v>
      </c>
      <c r="CZ280" s="872"/>
      <c r="DA280" s="873"/>
      <c r="DB280" s="873"/>
      <c r="DC280" s="873"/>
      <c r="DD280" s="873"/>
      <c r="DE280" s="873"/>
      <c r="DF280" s="873"/>
      <c r="DG280" s="873"/>
      <c r="DH280" s="873"/>
      <c r="DI280" s="873"/>
      <c r="DJ280" s="873"/>
      <c r="DK280" s="873"/>
      <c r="DL280" s="873"/>
      <c r="DM280" s="873"/>
      <c r="DN280" s="873"/>
      <c r="DO280" s="873"/>
      <c r="DP280" s="873"/>
      <c r="DQ280" s="873"/>
      <c r="DR280" s="873"/>
      <c r="DS280" s="873"/>
      <c r="DT280" s="873"/>
      <c r="DU280" s="873"/>
      <c r="DV280" s="873"/>
      <c r="DW280" s="874"/>
      <c r="DX280" s="875"/>
    </row>
    <row r="281" spans="2:128" s="546" customFormat="1" x14ac:dyDescent="0.2">
      <c r="B281" s="852"/>
      <c r="C281" s="853"/>
      <c r="D281" s="854"/>
      <c r="E281" s="854"/>
      <c r="F281" s="854"/>
      <c r="G281" s="854"/>
      <c r="H281" s="854"/>
      <c r="I281" s="854"/>
      <c r="J281" s="854"/>
      <c r="K281" s="854"/>
      <c r="L281" s="854"/>
      <c r="M281" s="854"/>
      <c r="N281" s="854"/>
      <c r="O281" s="854"/>
      <c r="P281" s="854"/>
      <c r="Q281" s="854"/>
      <c r="R281" s="855"/>
      <c r="S281" s="854"/>
      <c r="T281" s="854"/>
      <c r="U281" s="856" t="s">
        <v>499</v>
      </c>
      <c r="V281" s="857" t="s">
        <v>124</v>
      </c>
      <c r="W281" s="851" t="s">
        <v>495</v>
      </c>
      <c r="X281" s="837">
        <v>0</v>
      </c>
      <c r="Y281" s="837">
        <v>1.1102838164150242</v>
      </c>
      <c r="Z281" s="837">
        <v>4.4481864598450978</v>
      </c>
      <c r="AA281" s="837">
        <v>10.022832624506385</v>
      </c>
      <c r="AB281" s="837">
        <v>17.843028035330605</v>
      </c>
      <c r="AC281" s="837">
        <v>27.917274465808479</v>
      </c>
      <c r="AD281" s="837">
        <v>110.50489809339808</v>
      </c>
      <c r="AE281" s="837">
        <v>194.87898638215367</v>
      </c>
      <c r="AF281" s="837">
        <v>281.0496090316978</v>
      </c>
      <c r="AG281" s="837">
        <v>369.02699582540703</v>
      </c>
      <c r="AH281" s="837">
        <v>458.82154677544065</v>
      </c>
      <c r="AI281" s="837">
        <v>540.04675682761535</v>
      </c>
      <c r="AJ281" s="837">
        <v>623.48641658117094</v>
      </c>
      <c r="AK281" s="837">
        <v>709.1520419215143</v>
      </c>
      <c r="AL281" s="837">
        <v>797.05520584976625</v>
      </c>
      <c r="AM281" s="837">
        <v>887.20754175792547</v>
      </c>
      <c r="AN281" s="837">
        <v>953.57341610478647</v>
      </c>
      <c r="AO281" s="837">
        <v>1022.0131961211661</v>
      </c>
      <c r="AP281" s="837">
        <v>1092.5362661181482</v>
      </c>
      <c r="AQ281" s="837">
        <v>1165.1519186222681</v>
      </c>
      <c r="AR281" s="837">
        <v>1239.8693598074958</v>
      </c>
      <c r="AS281" s="837">
        <v>1313.2921256924133</v>
      </c>
      <c r="AT281" s="837">
        <v>1388.8605709266965</v>
      </c>
      <c r="AU281" s="837">
        <v>1466.5808954008442</v>
      </c>
      <c r="AV281" s="837">
        <v>1489.5278251858647</v>
      </c>
      <c r="AW281" s="837">
        <v>1489.5278251858647</v>
      </c>
      <c r="AX281" s="837">
        <v>1489.5278251858647</v>
      </c>
      <c r="AY281" s="837">
        <v>1489.5278251858647</v>
      </c>
      <c r="AZ281" s="837">
        <v>1489.5278251858647</v>
      </c>
      <c r="BA281" s="837">
        <v>1489.5278251858647</v>
      </c>
      <c r="BB281" s="837">
        <v>1489.5278251858647</v>
      </c>
      <c r="BC281" s="837">
        <v>1489.5278251858647</v>
      </c>
      <c r="BD281" s="837">
        <v>1489.5278251858647</v>
      </c>
      <c r="BE281" s="837">
        <v>1489.5278251858647</v>
      </c>
      <c r="BF281" s="837">
        <v>1489.5278251858647</v>
      </c>
      <c r="BG281" s="837">
        <v>1489.5278251858647</v>
      </c>
      <c r="BH281" s="837">
        <v>1489.5278251858647</v>
      </c>
      <c r="BI281" s="837">
        <v>1489.5278251858647</v>
      </c>
      <c r="BJ281" s="837">
        <v>1489.5278251858647</v>
      </c>
      <c r="BK281" s="837">
        <v>1489.5278251858647</v>
      </c>
      <c r="BL281" s="837">
        <v>1489.5278251858647</v>
      </c>
      <c r="BM281" s="837">
        <v>1489.5278251858647</v>
      </c>
      <c r="BN281" s="837">
        <v>1489.5278251858647</v>
      </c>
      <c r="BO281" s="837">
        <v>1489.5278251858647</v>
      </c>
      <c r="BP281" s="837">
        <v>1489.5278251858647</v>
      </c>
      <c r="BQ281" s="837">
        <v>1489.5278251858647</v>
      </c>
      <c r="BR281" s="837">
        <v>1489.5278251858647</v>
      </c>
      <c r="BS281" s="837">
        <v>1489.5278251858647</v>
      </c>
      <c r="BT281" s="837">
        <v>1489.5278251858647</v>
      </c>
      <c r="BU281" s="837">
        <v>1489.5278251858647</v>
      </c>
      <c r="BV281" s="837">
        <v>1489.5278251858647</v>
      </c>
      <c r="BW281" s="837">
        <v>1489.5278251858647</v>
      </c>
      <c r="BX281" s="837">
        <v>1489.5278251858647</v>
      </c>
      <c r="BY281" s="837">
        <v>1489.5278251858647</v>
      </c>
      <c r="BZ281" s="837">
        <v>1489.5278251858647</v>
      </c>
      <c r="CA281" s="837">
        <v>1489.5278251858647</v>
      </c>
      <c r="CB281" s="837">
        <v>1489.5278251858647</v>
      </c>
      <c r="CC281" s="837">
        <v>1489.5278251858647</v>
      </c>
      <c r="CD281" s="837">
        <v>1489.5278251858647</v>
      </c>
      <c r="CE281" s="838">
        <v>1489.5278251858647</v>
      </c>
      <c r="CF281" s="838">
        <v>1489.5278251858647</v>
      </c>
      <c r="CG281" s="838">
        <v>1489.5278251858647</v>
      </c>
      <c r="CH281" s="838">
        <v>1489.5278251858647</v>
      </c>
      <c r="CI281" s="838">
        <v>1489.5278251858647</v>
      </c>
      <c r="CJ281" s="838">
        <v>1489.5278251858647</v>
      </c>
      <c r="CK281" s="838">
        <v>1489.5278251858647</v>
      </c>
      <c r="CL281" s="838">
        <v>1489.5278251858647</v>
      </c>
      <c r="CM281" s="838">
        <v>1489.5278251858647</v>
      </c>
      <c r="CN281" s="838">
        <v>1489.5278251858647</v>
      </c>
      <c r="CO281" s="838">
        <v>1489.5278251858647</v>
      </c>
      <c r="CP281" s="838">
        <v>1489.5278251858647</v>
      </c>
      <c r="CQ281" s="838">
        <v>1489.5278251858647</v>
      </c>
      <c r="CR281" s="838">
        <v>1489.5278251858647</v>
      </c>
      <c r="CS281" s="838">
        <v>1489.5278251858647</v>
      </c>
      <c r="CT281" s="838">
        <v>1489.5278251858647</v>
      </c>
      <c r="CU281" s="838">
        <v>1489.5278251858647</v>
      </c>
      <c r="CV281" s="838">
        <v>1489.5278251858647</v>
      </c>
      <c r="CW281" s="838">
        <v>1489.5278251858647</v>
      </c>
      <c r="CX281" s="838">
        <v>1489.5278251858647</v>
      </c>
      <c r="CY281" s="839">
        <v>1489.5278251858647</v>
      </c>
      <c r="CZ281" s="872"/>
      <c r="DA281" s="873"/>
      <c r="DB281" s="873"/>
      <c r="DC281" s="873"/>
      <c r="DD281" s="873"/>
      <c r="DE281" s="873"/>
      <c r="DF281" s="873"/>
      <c r="DG281" s="873"/>
      <c r="DH281" s="873"/>
      <c r="DI281" s="873"/>
      <c r="DJ281" s="873"/>
      <c r="DK281" s="873"/>
      <c r="DL281" s="873"/>
      <c r="DM281" s="873"/>
      <c r="DN281" s="873"/>
      <c r="DO281" s="873"/>
      <c r="DP281" s="873"/>
      <c r="DQ281" s="873"/>
      <c r="DR281" s="873"/>
      <c r="DS281" s="873"/>
      <c r="DT281" s="873"/>
      <c r="DU281" s="873"/>
      <c r="DV281" s="873"/>
      <c r="DW281" s="874"/>
      <c r="DX281" s="875"/>
    </row>
    <row r="282" spans="2:128" s="546" customFormat="1" x14ac:dyDescent="0.2">
      <c r="B282" s="852"/>
      <c r="C282" s="853"/>
      <c r="D282" s="854"/>
      <c r="E282" s="854"/>
      <c r="F282" s="854"/>
      <c r="G282" s="854"/>
      <c r="H282" s="854"/>
      <c r="I282" s="854"/>
      <c r="J282" s="854"/>
      <c r="K282" s="854"/>
      <c r="L282" s="854"/>
      <c r="M282" s="854"/>
      <c r="N282" s="854"/>
      <c r="O282" s="854"/>
      <c r="P282" s="854"/>
      <c r="Q282" s="854"/>
      <c r="R282" s="855"/>
      <c r="S282" s="854"/>
      <c r="T282" s="854"/>
      <c r="U282" s="842" t="s">
        <v>500</v>
      </c>
      <c r="V282" s="834" t="s">
        <v>124</v>
      </c>
      <c r="W282" s="851" t="s">
        <v>495</v>
      </c>
      <c r="X282" s="837"/>
      <c r="Y282" s="837"/>
      <c r="Z282" s="837"/>
      <c r="AA282" s="837"/>
      <c r="AB282" s="837"/>
      <c r="AC282" s="837"/>
      <c r="AD282" s="837"/>
      <c r="AE282" s="837"/>
      <c r="AF282" s="837"/>
      <c r="AG282" s="837"/>
      <c r="AH282" s="837"/>
      <c r="AI282" s="837"/>
      <c r="AJ282" s="837"/>
      <c r="AK282" s="837"/>
      <c r="AL282" s="837"/>
      <c r="AM282" s="837"/>
      <c r="AN282" s="837"/>
      <c r="AO282" s="837"/>
      <c r="AP282" s="837"/>
      <c r="AQ282" s="837"/>
      <c r="AR282" s="837"/>
      <c r="AS282" s="837"/>
      <c r="AT282" s="837"/>
      <c r="AU282" s="837"/>
      <c r="AV282" s="837"/>
      <c r="AW282" s="837"/>
      <c r="AX282" s="837"/>
      <c r="AY282" s="837"/>
      <c r="AZ282" s="837"/>
      <c r="BA282" s="837"/>
      <c r="BB282" s="837"/>
      <c r="BC282" s="837"/>
      <c r="BD282" s="837"/>
      <c r="BE282" s="837"/>
      <c r="BF282" s="837"/>
      <c r="BG282" s="837"/>
      <c r="BH282" s="837"/>
      <c r="BI282" s="837"/>
      <c r="BJ282" s="837"/>
      <c r="BK282" s="837"/>
      <c r="BL282" s="837"/>
      <c r="BM282" s="837"/>
      <c r="BN282" s="837"/>
      <c r="BO282" s="837"/>
      <c r="BP282" s="837"/>
      <c r="BQ282" s="837"/>
      <c r="BR282" s="837"/>
      <c r="BS282" s="837"/>
      <c r="BT282" s="837"/>
      <c r="BU282" s="837"/>
      <c r="BV282" s="837"/>
      <c r="BW282" s="837"/>
      <c r="BX282" s="837"/>
      <c r="BY282" s="837"/>
      <c r="BZ282" s="837"/>
      <c r="CA282" s="837"/>
      <c r="CB282" s="837"/>
      <c r="CC282" s="837"/>
      <c r="CD282" s="837"/>
      <c r="CE282" s="838"/>
      <c r="CF282" s="838"/>
      <c r="CG282" s="838"/>
      <c r="CH282" s="838"/>
      <c r="CI282" s="838"/>
      <c r="CJ282" s="838"/>
      <c r="CK282" s="838"/>
      <c r="CL282" s="838"/>
      <c r="CM282" s="838"/>
      <c r="CN282" s="838"/>
      <c r="CO282" s="838"/>
      <c r="CP282" s="838"/>
      <c r="CQ282" s="838"/>
      <c r="CR282" s="838"/>
      <c r="CS282" s="838"/>
      <c r="CT282" s="838"/>
      <c r="CU282" s="838"/>
      <c r="CV282" s="838"/>
      <c r="CW282" s="838"/>
      <c r="CX282" s="838"/>
      <c r="CY282" s="839"/>
      <c r="CZ282" s="872"/>
      <c r="DA282" s="873"/>
      <c r="DB282" s="873"/>
      <c r="DC282" s="873"/>
      <c r="DD282" s="873"/>
      <c r="DE282" s="873"/>
      <c r="DF282" s="873"/>
      <c r="DG282" s="873"/>
      <c r="DH282" s="873"/>
      <c r="DI282" s="873"/>
      <c r="DJ282" s="873"/>
      <c r="DK282" s="873"/>
      <c r="DL282" s="873"/>
      <c r="DM282" s="873"/>
      <c r="DN282" s="873"/>
      <c r="DO282" s="873"/>
      <c r="DP282" s="873"/>
      <c r="DQ282" s="873"/>
      <c r="DR282" s="873"/>
      <c r="DS282" s="873"/>
      <c r="DT282" s="873"/>
      <c r="DU282" s="873"/>
      <c r="DV282" s="873"/>
      <c r="DW282" s="874"/>
      <c r="DX282" s="875"/>
    </row>
    <row r="283" spans="2:128" s="546" customFormat="1" x14ac:dyDescent="0.2">
      <c r="B283" s="858"/>
      <c r="C283" s="853"/>
      <c r="D283" s="854"/>
      <c r="E283" s="854"/>
      <c r="F283" s="854"/>
      <c r="G283" s="854"/>
      <c r="H283" s="854"/>
      <c r="I283" s="854"/>
      <c r="J283" s="854"/>
      <c r="K283" s="854"/>
      <c r="L283" s="854"/>
      <c r="M283" s="854"/>
      <c r="N283" s="854"/>
      <c r="O283" s="854"/>
      <c r="P283" s="854"/>
      <c r="Q283" s="854"/>
      <c r="R283" s="855"/>
      <c r="S283" s="854"/>
      <c r="T283" s="854"/>
      <c r="U283" s="842" t="s">
        <v>501</v>
      </c>
      <c r="V283" s="834" t="s">
        <v>124</v>
      </c>
      <c r="W283" s="851" t="s">
        <v>495</v>
      </c>
      <c r="X283" s="837">
        <v>0.684981709251822</v>
      </c>
      <c r="Y283" s="837">
        <v>2.7472783207012199</v>
      </c>
      <c r="Z283" s="837">
        <v>6.2016348736226696</v>
      </c>
      <c r="AA283" s="837">
        <v>11.068973541027001</v>
      </c>
      <c r="AB283" s="837">
        <v>17.376783654276601</v>
      </c>
      <c r="AC283" s="837">
        <v>70.773199443022193</v>
      </c>
      <c r="AD283" s="837">
        <v>128.775583651088</v>
      </c>
      <c r="AE283" s="837">
        <v>192.245643807666</v>
      </c>
      <c r="AF283" s="837">
        <v>262.34999275609403</v>
      </c>
      <c r="AG283" s="837">
        <v>340.73225980883899</v>
      </c>
      <c r="AH283" s="837">
        <v>419.176749166999</v>
      </c>
      <c r="AI283" s="837">
        <v>509.57275551516204</v>
      </c>
      <c r="AJ283" s="837">
        <v>616.74229065574707</v>
      </c>
      <c r="AK283" s="837">
        <v>750.02444104308199</v>
      </c>
      <c r="AL283" s="837">
        <v>934.02075865645804</v>
      </c>
      <c r="AM283" s="837">
        <v>1179.68015502141</v>
      </c>
      <c r="AN283" s="837">
        <v>1327.8845765712301</v>
      </c>
      <c r="AO283" s="837">
        <v>1499.5006875884201</v>
      </c>
      <c r="AP283" s="837">
        <v>1701.8583285335101</v>
      </c>
      <c r="AQ283" s="837">
        <v>1946.72734639389</v>
      </c>
      <c r="AR283" s="837">
        <v>2240.0121481981701</v>
      </c>
      <c r="AS283" s="837">
        <v>2632.45912366114</v>
      </c>
      <c r="AT283" s="837">
        <v>3264.7695896677396</v>
      </c>
      <c r="AU283" s="837">
        <v>3674.4808082191503</v>
      </c>
      <c r="AV283" s="837">
        <v>3674.4808082191503</v>
      </c>
      <c r="AW283" s="837">
        <v>3674.4808082191503</v>
      </c>
      <c r="AX283" s="837">
        <v>3674.4808082191503</v>
      </c>
      <c r="AY283" s="837">
        <v>3674.4808082191503</v>
      </c>
      <c r="AZ283" s="837">
        <v>3674.4808082191503</v>
      </c>
      <c r="BA283" s="837">
        <v>3674.4808082191503</v>
      </c>
      <c r="BB283" s="837">
        <v>3674.4808082191503</v>
      </c>
      <c r="BC283" s="837">
        <v>3674.4808082191503</v>
      </c>
      <c r="BD283" s="837">
        <v>3674.4808082191503</v>
      </c>
      <c r="BE283" s="837">
        <v>3674.4808082191503</v>
      </c>
      <c r="BF283" s="837">
        <v>3674.4808082191503</v>
      </c>
      <c r="BG283" s="837">
        <v>3674.4808082191503</v>
      </c>
      <c r="BH283" s="837">
        <v>3674.4808082191503</v>
      </c>
      <c r="BI283" s="837">
        <v>3674.4808082191503</v>
      </c>
      <c r="BJ283" s="837">
        <v>3674.4808082191503</v>
      </c>
      <c r="BK283" s="837">
        <v>3674.4808082191503</v>
      </c>
      <c r="BL283" s="837">
        <v>3674.4808082191503</v>
      </c>
      <c r="BM283" s="837">
        <v>3674.4808082191503</v>
      </c>
      <c r="BN283" s="837">
        <v>3674.4808082191503</v>
      </c>
      <c r="BO283" s="837">
        <v>3674.4808082191503</v>
      </c>
      <c r="BP283" s="837">
        <v>3674.4808082191503</v>
      </c>
      <c r="BQ283" s="837">
        <v>3674.4808082191503</v>
      </c>
      <c r="BR283" s="837">
        <v>3674.4808082191503</v>
      </c>
      <c r="BS283" s="837">
        <v>3674.4808082191503</v>
      </c>
      <c r="BT283" s="837">
        <v>3674.4808082191503</v>
      </c>
      <c r="BU283" s="837">
        <v>3674.4808082191503</v>
      </c>
      <c r="BV283" s="837">
        <v>3674.4808082191503</v>
      </c>
      <c r="BW283" s="837">
        <v>3674.4808082191503</v>
      </c>
      <c r="BX283" s="837">
        <v>3674.4808082191503</v>
      </c>
      <c r="BY283" s="837">
        <v>3674.4808082191503</v>
      </c>
      <c r="BZ283" s="837">
        <v>3674.4808082191503</v>
      </c>
      <c r="CA283" s="837">
        <v>3674.4808082191503</v>
      </c>
      <c r="CB283" s="837">
        <v>3674.4808082191503</v>
      </c>
      <c r="CC283" s="837">
        <v>3674.4808082191503</v>
      </c>
      <c r="CD283" s="837">
        <v>3674.4808082191503</v>
      </c>
      <c r="CE283" s="838">
        <v>3674.4808082191503</v>
      </c>
      <c r="CF283" s="838">
        <v>3674.4808082191503</v>
      </c>
      <c r="CG283" s="838">
        <v>3674.4808082191503</v>
      </c>
      <c r="CH283" s="838">
        <v>3674.4808082191503</v>
      </c>
      <c r="CI283" s="838">
        <v>3674.4808082191503</v>
      </c>
      <c r="CJ283" s="838">
        <v>3674.4808082191503</v>
      </c>
      <c r="CK283" s="838">
        <v>3674.4808082191503</v>
      </c>
      <c r="CL283" s="838">
        <v>3674.4808082191503</v>
      </c>
      <c r="CM283" s="838">
        <v>3674.4808082191503</v>
      </c>
      <c r="CN283" s="838">
        <v>3674.4808082191503</v>
      </c>
      <c r="CO283" s="838">
        <v>3674.4808082191503</v>
      </c>
      <c r="CP283" s="838">
        <v>3674.4808082191503</v>
      </c>
      <c r="CQ283" s="838">
        <v>3674.4808082191503</v>
      </c>
      <c r="CR283" s="838">
        <v>3674.4808082191503</v>
      </c>
      <c r="CS283" s="838">
        <v>3674.4808082191503</v>
      </c>
      <c r="CT283" s="838">
        <v>3674.4808082191503</v>
      </c>
      <c r="CU283" s="838">
        <v>3674.4808082191503</v>
      </c>
      <c r="CV283" s="838">
        <v>3674.4808082191503</v>
      </c>
      <c r="CW283" s="838">
        <v>3674.4808082191503</v>
      </c>
      <c r="CX283" s="838">
        <v>3674.4808082191503</v>
      </c>
      <c r="CY283" s="839">
        <v>3674.4808082191503</v>
      </c>
      <c r="CZ283" s="872"/>
      <c r="DA283" s="873"/>
      <c r="DB283" s="873"/>
      <c r="DC283" s="873"/>
      <c r="DD283" s="873"/>
      <c r="DE283" s="873"/>
      <c r="DF283" s="873"/>
      <c r="DG283" s="873"/>
      <c r="DH283" s="873"/>
      <c r="DI283" s="873"/>
      <c r="DJ283" s="873"/>
      <c r="DK283" s="873"/>
      <c r="DL283" s="873"/>
      <c r="DM283" s="873"/>
      <c r="DN283" s="873"/>
      <c r="DO283" s="873"/>
      <c r="DP283" s="873"/>
      <c r="DQ283" s="873"/>
      <c r="DR283" s="873"/>
      <c r="DS283" s="873"/>
      <c r="DT283" s="873"/>
      <c r="DU283" s="873"/>
      <c r="DV283" s="873"/>
      <c r="DW283" s="874"/>
      <c r="DX283" s="875"/>
    </row>
    <row r="284" spans="2:128" s="546" customFormat="1" x14ac:dyDescent="0.2">
      <c r="B284" s="858"/>
      <c r="C284" s="853"/>
      <c r="D284" s="854"/>
      <c r="E284" s="854"/>
      <c r="F284" s="854"/>
      <c r="G284" s="854"/>
      <c r="H284" s="854"/>
      <c r="I284" s="854"/>
      <c r="J284" s="854"/>
      <c r="K284" s="854"/>
      <c r="L284" s="854"/>
      <c r="M284" s="854"/>
      <c r="N284" s="854"/>
      <c r="O284" s="854"/>
      <c r="P284" s="854"/>
      <c r="Q284" s="854"/>
      <c r="R284" s="855"/>
      <c r="S284" s="854"/>
      <c r="T284" s="854"/>
      <c r="U284" s="842" t="s">
        <v>502</v>
      </c>
      <c r="V284" s="834" t="s">
        <v>124</v>
      </c>
      <c r="W284" s="851" t="s">
        <v>495</v>
      </c>
      <c r="X284" s="837"/>
      <c r="Y284" s="837"/>
      <c r="Z284" s="837"/>
      <c r="AA284" s="837"/>
      <c r="AB284" s="837"/>
      <c r="AC284" s="837"/>
      <c r="AD284" s="837"/>
      <c r="AE284" s="837"/>
      <c r="AF284" s="837"/>
      <c r="AG284" s="837"/>
      <c r="AH284" s="837"/>
      <c r="AI284" s="837"/>
      <c r="AJ284" s="837"/>
      <c r="AK284" s="837"/>
      <c r="AL284" s="837"/>
      <c r="AM284" s="837"/>
      <c r="AN284" s="837"/>
      <c r="AO284" s="837"/>
      <c r="AP284" s="837"/>
      <c r="AQ284" s="837"/>
      <c r="AR284" s="837"/>
      <c r="AS284" s="837"/>
      <c r="AT284" s="837"/>
      <c r="AU284" s="837"/>
      <c r="AV284" s="837"/>
      <c r="AW284" s="837"/>
      <c r="AX284" s="837"/>
      <c r="AY284" s="837"/>
      <c r="AZ284" s="837"/>
      <c r="BA284" s="837"/>
      <c r="BB284" s="837"/>
      <c r="BC284" s="837"/>
      <c r="BD284" s="837"/>
      <c r="BE284" s="837"/>
      <c r="BF284" s="837"/>
      <c r="BG284" s="837"/>
      <c r="BH284" s="837"/>
      <c r="BI284" s="837"/>
      <c r="BJ284" s="837"/>
      <c r="BK284" s="837"/>
      <c r="BL284" s="837"/>
      <c r="BM284" s="837"/>
      <c r="BN284" s="837"/>
      <c r="BO284" s="837"/>
      <c r="BP284" s="837"/>
      <c r="BQ284" s="837"/>
      <c r="BR284" s="837"/>
      <c r="BS284" s="837"/>
      <c r="BT284" s="837"/>
      <c r="BU284" s="837"/>
      <c r="BV284" s="837"/>
      <c r="BW284" s="837"/>
      <c r="BX284" s="837"/>
      <c r="BY284" s="837"/>
      <c r="BZ284" s="837"/>
      <c r="CA284" s="837"/>
      <c r="CB284" s="837"/>
      <c r="CC284" s="837"/>
      <c r="CD284" s="837"/>
      <c r="CE284" s="838"/>
      <c r="CF284" s="838"/>
      <c r="CG284" s="838"/>
      <c r="CH284" s="838"/>
      <c r="CI284" s="838"/>
      <c r="CJ284" s="838"/>
      <c r="CK284" s="838"/>
      <c r="CL284" s="838"/>
      <c r="CM284" s="838"/>
      <c r="CN284" s="838"/>
      <c r="CO284" s="838"/>
      <c r="CP284" s="838"/>
      <c r="CQ284" s="838"/>
      <c r="CR284" s="838"/>
      <c r="CS284" s="838"/>
      <c r="CT284" s="838"/>
      <c r="CU284" s="838"/>
      <c r="CV284" s="838"/>
      <c r="CW284" s="838"/>
      <c r="CX284" s="838"/>
      <c r="CY284" s="839"/>
      <c r="CZ284" s="872"/>
      <c r="DA284" s="873"/>
      <c r="DB284" s="873"/>
      <c r="DC284" s="873"/>
      <c r="DD284" s="873"/>
      <c r="DE284" s="873"/>
      <c r="DF284" s="873"/>
      <c r="DG284" s="873"/>
      <c r="DH284" s="873"/>
      <c r="DI284" s="873"/>
      <c r="DJ284" s="873"/>
      <c r="DK284" s="873"/>
      <c r="DL284" s="873"/>
      <c r="DM284" s="873"/>
      <c r="DN284" s="873"/>
      <c r="DO284" s="873"/>
      <c r="DP284" s="873"/>
      <c r="DQ284" s="873"/>
      <c r="DR284" s="873"/>
      <c r="DS284" s="873"/>
      <c r="DT284" s="873"/>
      <c r="DU284" s="873"/>
      <c r="DV284" s="873"/>
      <c r="DW284" s="874"/>
      <c r="DX284" s="875"/>
    </row>
    <row r="285" spans="2:128" s="546" customFormat="1" x14ac:dyDescent="0.2">
      <c r="B285" s="858"/>
      <c r="C285" s="853"/>
      <c r="D285" s="854"/>
      <c r="E285" s="854"/>
      <c r="F285" s="854"/>
      <c r="G285" s="854"/>
      <c r="H285" s="854"/>
      <c r="I285" s="854"/>
      <c r="J285" s="854"/>
      <c r="K285" s="854"/>
      <c r="L285" s="854"/>
      <c r="M285" s="854"/>
      <c r="N285" s="854"/>
      <c r="O285" s="854"/>
      <c r="P285" s="854"/>
      <c r="Q285" s="854"/>
      <c r="R285" s="855"/>
      <c r="S285" s="854"/>
      <c r="T285" s="854"/>
      <c r="U285" s="842" t="s">
        <v>503</v>
      </c>
      <c r="V285" s="834" t="s">
        <v>124</v>
      </c>
      <c r="W285" s="851" t="s">
        <v>495</v>
      </c>
      <c r="X285" s="837">
        <v>0.72046162744921405</v>
      </c>
      <c r="Y285" s="837">
        <v>0.69995146616381643</v>
      </c>
      <c r="Z285" s="837">
        <v>0.68077158651116154</v>
      </c>
      <c r="AA285" s="837">
        <v>0.6624263985385076</v>
      </c>
      <c r="AB285" s="837">
        <v>0.64488255453707288</v>
      </c>
      <c r="AC285" s="837">
        <v>0.71912721309877947</v>
      </c>
      <c r="AD285" s="837">
        <v>0.71131010469231515</v>
      </c>
      <c r="AE285" s="837">
        <v>0.70504922596469333</v>
      </c>
      <c r="AF285" s="837">
        <v>0.70075084543850719</v>
      </c>
      <c r="AG285" s="837">
        <v>0.69888612451605014</v>
      </c>
      <c r="AH285" s="837">
        <v>0.6864806072752605</v>
      </c>
      <c r="AI285" s="837">
        <v>0.68916443897410606</v>
      </c>
      <c r="AJ285" s="837">
        <v>0.69697047903971387</v>
      </c>
      <c r="AK285" s="837">
        <v>0.71306361354613401</v>
      </c>
      <c r="AL285" s="837">
        <v>0.74671594804700203</v>
      </c>
      <c r="AM285" s="837">
        <v>0.80157230548775316</v>
      </c>
      <c r="AN285" s="837">
        <v>0.79560682273631156</v>
      </c>
      <c r="AO285" s="837">
        <v>0.79217390056308068</v>
      </c>
      <c r="AP285" s="837">
        <v>0.79205193424623976</v>
      </c>
      <c r="AQ285" s="837">
        <v>0.79647889105036163</v>
      </c>
      <c r="AR285" s="837">
        <v>0.80202213342731121</v>
      </c>
      <c r="AS285" s="837">
        <v>0.82265093330794603</v>
      </c>
      <c r="AT285" s="837">
        <v>0.87190967269963349</v>
      </c>
      <c r="AU285" s="837">
        <v>0.83145438694013329</v>
      </c>
      <c r="AV285" s="837">
        <v>0.77828168090381478</v>
      </c>
      <c r="AW285" s="837">
        <v>0.75196297671866164</v>
      </c>
      <c r="AX285" s="837">
        <v>0.72653427702286144</v>
      </c>
      <c r="AY285" s="837">
        <v>0.70196548504624301</v>
      </c>
      <c r="AZ285" s="837">
        <v>0.67822752178380963</v>
      </c>
      <c r="BA285" s="837">
        <v>0.65529229157856028</v>
      </c>
      <c r="BB285" s="837">
        <v>0.73213043672771994</v>
      </c>
      <c r="BC285" s="837">
        <v>0.71080624925021341</v>
      </c>
      <c r="BD285" s="837">
        <v>0.69010315461185778</v>
      </c>
      <c r="BE285" s="837">
        <v>0.67000306272995913</v>
      </c>
      <c r="BF285" s="837">
        <v>0.6504884104174361</v>
      </c>
      <c r="BG285" s="837">
        <v>0.63154214603634562</v>
      </c>
      <c r="BH285" s="837">
        <v>0.61314771459839379</v>
      </c>
      <c r="BI285" s="837">
        <v>0.59528904329941157</v>
      </c>
      <c r="BJ285" s="837">
        <v>0.57795052747515685</v>
      </c>
      <c r="BK285" s="837">
        <v>0.56111701696617156</v>
      </c>
      <c r="BL285" s="837">
        <v>0.54477380287977839</v>
      </c>
      <c r="BM285" s="837">
        <v>0.52890660473764883</v>
      </c>
      <c r="BN285" s="837">
        <v>0.51350155799771735</v>
      </c>
      <c r="BO285" s="837">
        <v>0.49854520193953139</v>
      </c>
      <c r="BP285" s="837">
        <v>0.48402446790245773</v>
      </c>
      <c r="BQ285" s="837">
        <v>0.46992666786646381</v>
      </c>
      <c r="BR285" s="837">
        <v>0.4562394833654988</v>
      </c>
      <c r="BS285" s="837">
        <v>0.44295095472378521</v>
      </c>
      <c r="BT285" s="837">
        <v>0.43004947060561677</v>
      </c>
      <c r="BU285" s="837">
        <v>0.41752375786953094</v>
      </c>
      <c r="BV285" s="837">
        <v>0.40536287171799112</v>
      </c>
      <c r="BW285" s="837">
        <v>0.39355618613397203</v>
      </c>
      <c r="BX285" s="837">
        <v>0.38209338459608932</v>
      </c>
      <c r="BY285" s="837">
        <v>0.37096445106416442</v>
      </c>
      <c r="BZ285" s="837">
        <v>0.36015966122734411</v>
      </c>
      <c r="CA285" s="837">
        <v>0.34966957400713017</v>
      </c>
      <c r="CB285" s="837">
        <v>0.33948502330789343</v>
      </c>
      <c r="CC285" s="837">
        <v>0.32959711000766351</v>
      </c>
      <c r="CD285" s="837">
        <v>0.31999719418219758</v>
      </c>
      <c r="CE285" s="838">
        <v>0.31067688755553163</v>
      </c>
      <c r="CF285" s="838">
        <v>0.30162804617041905</v>
      </c>
      <c r="CG285" s="838">
        <v>0.29284276327225156</v>
      </c>
      <c r="CH285" s="838">
        <v>0.28431336240024424</v>
      </c>
      <c r="CI285" s="838">
        <v>0.27603239067984875</v>
      </c>
      <c r="CJ285" s="838">
        <v>0.26799261231053279</v>
      </c>
      <c r="CK285" s="838">
        <v>0.26018700224323571</v>
      </c>
      <c r="CL285" s="838">
        <v>0.25260874004197642</v>
      </c>
      <c r="CM285" s="838">
        <v>0.24525120392424896</v>
      </c>
      <c r="CN285" s="838">
        <v>0.238107964974999</v>
      </c>
      <c r="CO285" s="838">
        <v>0.23117278152912524</v>
      </c>
      <c r="CP285" s="838">
        <v>0.22443959371759731</v>
      </c>
      <c r="CQ285" s="838">
        <v>0.21790251817242459</v>
      </c>
      <c r="CR285" s="838">
        <v>0.21155584288584914</v>
      </c>
      <c r="CS285" s="838">
        <v>0.205394022219271</v>
      </c>
      <c r="CT285" s="838">
        <v>0.19941167205754465</v>
      </c>
      <c r="CU285" s="838">
        <v>0.27887867017356877</v>
      </c>
      <c r="CV285" s="838">
        <v>0.27207675138884763</v>
      </c>
      <c r="CW285" s="838">
        <v>0.26544073306229032</v>
      </c>
      <c r="CX285" s="838">
        <v>0.25896656884125896</v>
      </c>
      <c r="CY285" s="839">
        <v>0.25265031106464281</v>
      </c>
      <c r="CZ285" s="872"/>
      <c r="DA285" s="873"/>
      <c r="DB285" s="873"/>
      <c r="DC285" s="873"/>
      <c r="DD285" s="873"/>
      <c r="DE285" s="873"/>
      <c r="DF285" s="873"/>
      <c r="DG285" s="873"/>
      <c r="DH285" s="873"/>
      <c r="DI285" s="873"/>
      <c r="DJ285" s="873"/>
      <c r="DK285" s="873"/>
      <c r="DL285" s="873"/>
      <c r="DM285" s="873"/>
      <c r="DN285" s="873"/>
      <c r="DO285" s="873"/>
      <c r="DP285" s="873"/>
      <c r="DQ285" s="873"/>
      <c r="DR285" s="873"/>
      <c r="DS285" s="873"/>
      <c r="DT285" s="873"/>
      <c r="DU285" s="873"/>
      <c r="DV285" s="873"/>
      <c r="DW285" s="874"/>
      <c r="DX285" s="875"/>
    </row>
    <row r="286" spans="2:128" s="546" customFormat="1" x14ac:dyDescent="0.2">
      <c r="B286" s="858"/>
      <c r="C286" s="853"/>
      <c r="D286" s="854"/>
      <c r="E286" s="854"/>
      <c r="F286" s="854"/>
      <c r="G286" s="854"/>
      <c r="H286" s="854"/>
      <c r="I286" s="854"/>
      <c r="J286" s="854"/>
      <c r="K286" s="854"/>
      <c r="L286" s="854"/>
      <c r="M286" s="854"/>
      <c r="N286" s="854"/>
      <c r="O286" s="854"/>
      <c r="P286" s="854"/>
      <c r="Q286" s="854"/>
      <c r="R286" s="855"/>
      <c r="S286" s="854"/>
      <c r="T286" s="854"/>
      <c r="U286" s="859" t="s">
        <v>504</v>
      </c>
      <c r="V286" s="834" t="s">
        <v>124</v>
      </c>
      <c r="W286" s="851" t="s">
        <v>495</v>
      </c>
      <c r="X286" s="860"/>
      <c r="Y286" s="860"/>
      <c r="Z286" s="860"/>
      <c r="AA286" s="860"/>
      <c r="AB286" s="860"/>
      <c r="AC286" s="860"/>
      <c r="AD286" s="860"/>
      <c r="AE286" s="860"/>
      <c r="AF286" s="860"/>
      <c r="AG286" s="860"/>
      <c r="AH286" s="860"/>
      <c r="AI286" s="860"/>
      <c r="AJ286" s="860"/>
      <c r="AK286" s="860"/>
      <c r="AL286" s="860"/>
      <c r="AM286" s="860"/>
      <c r="AN286" s="860"/>
      <c r="AO286" s="860"/>
      <c r="AP286" s="860"/>
      <c r="AQ286" s="860"/>
      <c r="AR286" s="860"/>
      <c r="AS286" s="860"/>
      <c r="AT286" s="860"/>
      <c r="AU286" s="860"/>
      <c r="AV286" s="860"/>
      <c r="AW286" s="860"/>
      <c r="AX286" s="860"/>
      <c r="AY286" s="860"/>
      <c r="AZ286" s="860"/>
      <c r="BA286" s="860"/>
      <c r="BB286" s="860"/>
      <c r="BC286" s="860"/>
      <c r="BD286" s="860"/>
      <c r="BE286" s="860"/>
      <c r="BF286" s="860"/>
      <c r="BG286" s="860"/>
      <c r="BH286" s="860"/>
      <c r="BI286" s="860"/>
      <c r="BJ286" s="860"/>
      <c r="BK286" s="860"/>
      <c r="BL286" s="860"/>
      <c r="BM286" s="860"/>
      <c r="BN286" s="860"/>
      <c r="BO286" s="860"/>
      <c r="BP286" s="860"/>
      <c r="BQ286" s="860"/>
      <c r="BR286" s="860"/>
      <c r="BS286" s="860"/>
      <c r="BT286" s="860"/>
      <c r="BU286" s="860"/>
      <c r="BV286" s="860"/>
      <c r="BW286" s="860"/>
      <c r="BX286" s="860"/>
      <c r="BY286" s="860"/>
      <c r="BZ286" s="860"/>
      <c r="CA286" s="860"/>
      <c r="CB286" s="860"/>
      <c r="CC286" s="860"/>
      <c r="CD286" s="860"/>
      <c r="CE286" s="861"/>
      <c r="CF286" s="861"/>
      <c r="CG286" s="861"/>
      <c r="CH286" s="861"/>
      <c r="CI286" s="861"/>
      <c r="CJ286" s="861"/>
      <c r="CK286" s="861"/>
      <c r="CL286" s="861"/>
      <c r="CM286" s="861"/>
      <c r="CN286" s="861"/>
      <c r="CO286" s="861"/>
      <c r="CP286" s="861"/>
      <c r="CQ286" s="861"/>
      <c r="CR286" s="861"/>
      <c r="CS286" s="861"/>
      <c r="CT286" s="861"/>
      <c r="CU286" s="861"/>
      <c r="CV286" s="861"/>
      <c r="CW286" s="861"/>
      <c r="CX286" s="861"/>
      <c r="CY286" s="862"/>
      <c r="CZ286" s="872"/>
      <c r="DA286" s="873"/>
      <c r="DB286" s="873"/>
      <c r="DC286" s="873"/>
      <c r="DD286" s="873"/>
      <c r="DE286" s="873"/>
      <c r="DF286" s="873"/>
      <c r="DG286" s="873"/>
      <c r="DH286" s="873"/>
      <c r="DI286" s="873"/>
      <c r="DJ286" s="873"/>
      <c r="DK286" s="873"/>
      <c r="DL286" s="873"/>
      <c r="DM286" s="873"/>
      <c r="DN286" s="873"/>
      <c r="DO286" s="873"/>
      <c r="DP286" s="873"/>
      <c r="DQ286" s="873"/>
      <c r="DR286" s="873"/>
      <c r="DS286" s="873"/>
      <c r="DT286" s="873"/>
      <c r="DU286" s="873"/>
      <c r="DV286" s="873"/>
      <c r="DW286" s="874"/>
      <c r="DX286" s="875"/>
    </row>
    <row r="287" spans="2:128" s="546" customFormat="1" ht="15.75" thickBot="1" x14ac:dyDescent="0.25">
      <c r="B287" s="863"/>
      <c r="C287" s="864"/>
      <c r="D287" s="865"/>
      <c r="E287" s="865"/>
      <c r="F287" s="865"/>
      <c r="G287" s="865"/>
      <c r="H287" s="865"/>
      <c r="I287" s="865"/>
      <c r="J287" s="865"/>
      <c r="K287" s="865"/>
      <c r="L287" s="865"/>
      <c r="M287" s="865"/>
      <c r="N287" s="865"/>
      <c r="O287" s="865"/>
      <c r="P287" s="865"/>
      <c r="Q287" s="865"/>
      <c r="R287" s="866"/>
      <c r="S287" s="865"/>
      <c r="T287" s="865"/>
      <c r="U287" s="867" t="s">
        <v>127</v>
      </c>
      <c r="V287" s="868" t="s">
        <v>505</v>
      </c>
      <c r="W287" s="869" t="s">
        <v>495</v>
      </c>
      <c r="X287" s="870">
        <f>SUM(X276:X286)</f>
        <v>841.36952451667514</v>
      </c>
      <c r="Y287" s="870">
        <f t="shared" ref="Y287:CJ287" si="84">SUM(Y276:Y286)</f>
        <v>853.51332525811017</v>
      </c>
      <c r="Z287" s="870">
        <f t="shared" si="84"/>
        <v>873.17073015145434</v>
      </c>
      <c r="AA287" s="870">
        <f t="shared" si="84"/>
        <v>899.89521673885383</v>
      </c>
      <c r="AB287" s="870">
        <f t="shared" si="84"/>
        <v>933.79785818298444</v>
      </c>
      <c r="AC287" s="870">
        <f t="shared" si="84"/>
        <v>1242.7473616622653</v>
      </c>
      <c r="AD287" s="870">
        <f t="shared" si="84"/>
        <v>1529.284165293323</v>
      </c>
      <c r="AE287" s="870">
        <f t="shared" si="84"/>
        <v>1837.3490867593887</v>
      </c>
      <c r="AF287" s="870">
        <f t="shared" si="84"/>
        <v>2171.4461178532488</v>
      </c>
      <c r="AG287" s="870">
        <f t="shared" si="84"/>
        <v>2537.7692959983146</v>
      </c>
      <c r="AH287" s="870">
        <f t="shared" si="84"/>
        <v>2889.8958209330922</v>
      </c>
      <c r="AI287" s="870">
        <f t="shared" si="84"/>
        <v>3296.2016563319803</v>
      </c>
      <c r="AJ287" s="870">
        <f t="shared" si="84"/>
        <v>3767.5897671071789</v>
      </c>
      <c r="AK287" s="870">
        <f t="shared" si="84"/>
        <v>4339.8849815480035</v>
      </c>
      <c r="AL287" s="870">
        <f t="shared" si="84"/>
        <v>5108.7552764571728</v>
      </c>
      <c r="AM287" s="870">
        <f t="shared" si="84"/>
        <v>6119.0004024401796</v>
      </c>
      <c r="AN287" s="870">
        <f t="shared" si="84"/>
        <v>6688.8426071739141</v>
      </c>
      <c r="AO287" s="870">
        <f t="shared" si="84"/>
        <v>7339.9178889901959</v>
      </c>
      <c r="AP287" s="870">
        <f t="shared" si="84"/>
        <v>8097.2883487018998</v>
      </c>
      <c r="AQ287" s="870">
        <f t="shared" si="84"/>
        <v>9001.124988972766</v>
      </c>
      <c r="AR287" s="870">
        <f t="shared" si="84"/>
        <v>10062.981625424945</v>
      </c>
      <c r="AS287" s="870">
        <f t="shared" si="84"/>
        <v>11471.127565848265</v>
      </c>
      <c r="AT287" s="870">
        <f t="shared" si="84"/>
        <v>13704.025511434951</v>
      </c>
      <c r="AU287" s="870">
        <f t="shared" si="84"/>
        <v>15027.467808004845</v>
      </c>
      <c r="AV287" s="870">
        <f t="shared" si="84"/>
        <v>14983.775950081099</v>
      </c>
      <c r="AW287" s="870">
        <f t="shared" si="84"/>
        <v>14983.749631376915</v>
      </c>
      <c r="AX287" s="870">
        <f t="shared" si="84"/>
        <v>14983.724202677218</v>
      </c>
      <c r="AY287" s="870">
        <f t="shared" si="84"/>
        <v>14983.699633885242</v>
      </c>
      <c r="AZ287" s="870">
        <f t="shared" si="84"/>
        <v>14983.675895921979</v>
      </c>
      <c r="BA287" s="870">
        <f t="shared" si="84"/>
        <v>14983.652960691774</v>
      </c>
      <c r="BB287" s="870">
        <f t="shared" si="84"/>
        <v>14983.729798836923</v>
      </c>
      <c r="BC287" s="870">
        <f t="shared" si="84"/>
        <v>14983.708474649446</v>
      </c>
      <c r="BD287" s="870">
        <f t="shared" si="84"/>
        <v>14983.687771554807</v>
      </c>
      <c r="BE287" s="870">
        <f t="shared" si="84"/>
        <v>14983.667671462927</v>
      </c>
      <c r="BF287" s="870">
        <f t="shared" si="84"/>
        <v>14983.648156810614</v>
      </c>
      <c r="BG287" s="870">
        <f t="shared" si="84"/>
        <v>14983.629210546233</v>
      </c>
      <c r="BH287" s="870">
        <f t="shared" si="84"/>
        <v>14983.610816114795</v>
      </c>
      <c r="BI287" s="870">
        <f t="shared" si="84"/>
        <v>14983.592957443496</v>
      </c>
      <c r="BJ287" s="870">
        <f t="shared" si="84"/>
        <v>14983.575618927671</v>
      </c>
      <c r="BK287" s="870">
        <f t="shared" si="84"/>
        <v>14983.558785417163</v>
      </c>
      <c r="BL287" s="870">
        <f t="shared" si="84"/>
        <v>14983.542442203076</v>
      </c>
      <c r="BM287" s="870">
        <f t="shared" si="84"/>
        <v>14983.526575004933</v>
      </c>
      <c r="BN287" s="870">
        <f t="shared" si="84"/>
        <v>14983.511169958194</v>
      </c>
      <c r="BO287" s="870">
        <f t="shared" si="84"/>
        <v>14983.496213602135</v>
      </c>
      <c r="BP287" s="870">
        <f t="shared" si="84"/>
        <v>14983.481692868098</v>
      </c>
      <c r="BQ287" s="870">
        <f t="shared" si="84"/>
        <v>14983.467595068063</v>
      </c>
      <c r="BR287" s="870">
        <f t="shared" si="84"/>
        <v>14983.453907883561</v>
      </c>
      <c r="BS287" s="870">
        <f t="shared" si="84"/>
        <v>14983.44061935492</v>
      </c>
      <c r="BT287" s="870">
        <f t="shared" si="84"/>
        <v>14983.427717870802</v>
      </c>
      <c r="BU287" s="870">
        <f t="shared" si="84"/>
        <v>14983.415192158065</v>
      </c>
      <c r="BV287" s="870">
        <f t="shared" si="84"/>
        <v>14983.403031271913</v>
      </c>
      <c r="BW287" s="870">
        <f t="shared" si="84"/>
        <v>14983.39122458633</v>
      </c>
      <c r="BX287" s="870">
        <f t="shared" si="84"/>
        <v>14983.379761784792</v>
      </c>
      <c r="BY287" s="870">
        <f t="shared" si="84"/>
        <v>14983.368632851259</v>
      </c>
      <c r="BZ287" s="870">
        <f t="shared" si="84"/>
        <v>14983.357828061424</v>
      </c>
      <c r="CA287" s="870">
        <f t="shared" si="84"/>
        <v>14983.347337974203</v>
      </c>
      <c r="CB287" s="870">
        <f t="shared" si="84"/>
        <v>14983.337153423503</v>
      </c>
      <c r="CC287" s="870">
        <f t="shared" si="84"/>
        <v>14983.327265510203</v>
      </c>
      <c r="CD287" s="870">
        <f t="shared" si="84"/>
        <v>14983.317665594379</v>
      </c>
      <c r="CE287" s="870">
        <f t="shared" si="84"/>
        <v>14983.308345287751</v>
      </c>
      <c r="CF287" s="870">
        <f t="shared" si="84"/>
        <v>14983.299296446366</v>
      </c>
      <c r="CG287" s="870">
        <f t="shared" si="84"/>
        <v>14983.290511163468</v>
      </c>
      <c r="CH287" s="870">
        <f t="shared" si="84"/>
        <v>14983.281981762597</v>
      </c>
      <c r="CI287" s="870">
        <f t="shared" si="84"/>
        <v>14983.273700790876</v>
      </c>
      <c r="CJ287" s="870">
        <f t="shared" si="84"/>
        <v>14983.265661012507</v>
      </c>
      <c r="CK287" s="870">
        <f t="shared" ref="CK287:DW287" si="85">SUM(CK276:CK286)</f>
        <v>14983.257855402439</v>
      </c>
      <c r="CL287" s="870">
        <f t="shared" si="85"/>
        <v>14983.250277140238</v>
      </c>
      <c r="CM287" s="870">
        <f t="shared" si="85"/>
        <v>14983.242919604119</v>
      </c>
      <c r="CN287" s="870">
        <f t="shared" si="85"/>
        <v>14983.235776365171</v>
      </c>
      <c r="CO287" s="870">
        <f t="shared" si="85"/>
        <v>14983.228841181724</v>
      </c>
      <c r="CP287" s="870">
        <f t="shared" si="85"/>
        <v>14983.222107993914</v>
      </c>
      <c r="CQ287" s="870">
        <f t="shared" si="85"/>
        <v>14983.215570918368</v>
      </c>
      <c r="CR287" s="870">
        <f t="shared" si="85"/>
        <v>14983.209224243081</v>
      </c>
      <c r="CS287" s="870">
        <f t="shared" si="85"/>
        <v>14983.203062422415</v>
      </c>
      <c r="CT287" s="870">
        <f t="shared" si="85"/>
        <v>14983.197080072254</v>
      </c>
      <c r="CU287" s="870">
        <f t="shared" si="85"/>
        <v>14983.276547070369</v>
      </c>
      <c r="CV287" s="870">
        <f t="shared" si="85"/>
        <v>14983.269745151585</v>
      </c>
      <c r="CW287" s="870">
        <f t="shared" si="85"/>
        <v>14983.263109133259</v>
      </c>
      <c r="CX287" s="870">
        <f t="shared" si="85"/>
        <v>14983.256634969037</v>
      </c>
      <c r="CY287" s="871">
        <f t="shared" si="85"/>
        <v>14983.25031871126</v>
      </c>
      <c r="CZ287" s="810">
        <f t="shared" si="85"/>
        <v>0</v>
      </c>
      <c r="DA287" s="811">
        <f t="shared" si="85"/>
        <v>0</v>
      </c>
      <c r="DB287" s="811">
        <f t="shared" si="85"/>
        <v>0</v>
      </c>
      <c r="DC287" s="811">
        <f t="shared" si="85"/>
        <v>0</v>
      </c>
      <c r="DD287" s="811">
        <f t="shared" si="85"/>
        <v>0</v>
      </c>
      <c r="DE287" s="811">
        <f t="shared" si="85"/>
        <v>0</v>
      </c>
      <c r="DF287" s="811">
        <f t="shared" si="85"/>
        <v>0</v>
      </c>
      <c r="DG287" s="811">
        <f t="shared" si="85"/>
        <v>0</v>
      </c>
      <c r="DH287" s="811">
        <f t="shared" si="85"/>
        <v>0</v>
      </c>
      <c r="DI287" s="811">
        <f t="shared" si="85"/>
        <v>0</v>
      </c>
      <c r="DJ287" s="811">
        <f t="shared" si="85"/>
        <v>0</v>
      </c>
      <c r="DK287" s="811">
        <f t="shared" si="85"/>
        <v>0</v>
      </c>
      <c r="DL287" s="811">
        <f t="shared" si="85"/>
        <v>0</v>
      </c>
      <c r="DM287" s="811">
        <f t="shared" si="85"/>
        <v>0</v>
      </c>
      <c r="DN287" s="811">
        <f t="shared" si="85"/>
        <v>0</v>
      </c>
      <c r="DO287" s="811">
        <f t="shared" si="85"/>
        <v>0</v>
      </c>
      <c r="DP287" s="811">
        <f t="shared" si="85"/>
        <v>0</v>
      </c>
      <c r="DQ287" s="811">
        <f t="shared" si="85"/>
        <v>0</v>
      </c>
      <c r="DR287" s="811">
        <f t="shared" si="85"/>
        <v>0</v>
      </c>
      <c r="DS287" s="811">
        <f t="shared" si="85"/>
        <v>0</v>
      </c>
      <c r="DT287" s="811">
        <f t="shared" si="85"/>
        <v>0</v>
      </c>
      <c r="DU287" s="811">
        <f t="shared" si="85"/>
        <v>0</v>
      </c>
      <c r="DV287" s="811">
        <f t="shared" si="85"/>
        <v>0</v>
      </c>
      <c r="DW287" s="812">
        <f t="shared" si="85"/>
        <v>0</v>
      </c>
      <c r="DX287" s="875"/>
    </row>
    <row r="288" spans="2:128" x14ac:dyDescent="0.2">
      <c r="B288" s="591" t="s">
        <v>520</v>
      </c>
      <c r="C288" s="592" t="s">
        <v>521</v>
      </c>
      <c r="D288" s="585"/>
      <c r="E288" s="585"/>
      <c r="F288" s="585"/>
      <c r="G288" s="585"/>
      <c r="H288" s="585"/>
      <c r="I288" s="585"/>
      <c r="J288" s="585"/>
      <c r="K288" s="585"/>
      <c r="L288" s="585"/>
      <c r="M288" s="585"/>
      <c r="N288" s="585"/>
      <c r="O288" s="585"/>
      <c r="P288" s="585"/>
      <c r="Q288" s="585"/>
      <c r="R288" s="587"/>
      <c r="S288" s="668"/>
      <c r="T288" s="587"/>
      <c r="U288" s="668"/>
      <c r="V288" s="585"/>
      <c r="W288" s="585"/>
      <c r="X288" s="583">
        <f t="shared" ref="X288:BC288" si="86">SUMIF($C:$C,"59.2x",X:X)</f>
        <v>0</v>
      </c>
      <c r="Y288" s="583">
        <f t="shared" si="86"/>
        <v>0</v>
      </c>
      <c r="Z288" s="583">
        <f t="shared" si="86"/>
        <v>0</v>
      </c>
      <c r="AA288" s="583">
        <f t="shared" si="86"/>
        <v>0</v>
      </c>
      <c r="AB288" s="583">
        <f t="shared" si="86"/>
        <v>0</v>
      </c>
      <c r="AC288" s="583">
        <f t="shared" si="86"/>
        <v>0</v>
      </c>
      <c r="AD288" s="583">
        <f t="shared" si="86"/>
        <v>0</v>
      </c>
      <c r="AE288" s="583">
        <f t="shared" si="86"/>
        <v>0</v>
      </c>
      <c r="AF288" s="583">
        <f t="shared" si="86"/>
        <v>0</v>
      </c>
      <c r="AG288" s="583">
        <f t="shared" si="86"/>
        <v>0</v>
      </c>
      <c r="AH288" s="583">
        <f t="shared" si="86"/>
        <v>0</v>
      </c>
      <c r="AI288" s="583">
        <f t="shared" si="86"/>
        <v>0</v>
      </c>
      <c r="AJ288" s="583">
        <f t="shared" si="86"/>
        <v>0</v>
      </c>
      <c r="AK288" s="583">
        <f t="shared" si="86"/>
        <v>0</v>
      </c>
      <c r="AL288" s="583">
        <f t="shared" si="86"/>
        <v>0</v>
      </c>
      <c r="AM288" s="583">
        <f t="shared" si="86"/>
        <v>0</v>
      </c>
      <c r="AN288" s="583">
        <f t="shared" si="86"/>
        <v>0</v>
      </c>
      <c r="AO288" s="583">
        <f t="shared" si="86"/>
        <v>0</v>
      </c>
      <c r="AP288" s="583">
        <f t="shared" si="86"/>
        <v>0</v>
      </c>
      <c r="AQ288" s="583">
        <f t="shared" si="86"/>
        <v>0</v>
      </c>
      <c r="AR288" s="583">
        <f t="shared" si="86"/>
        <v>0</v>
      </c>
      <c r="AS288" s="583">
        <f t="shared" si="86"/>
        <v>0</v>
      </c>
      <c r="AT288" s="583">
        <f t="shared" si="86"/>
        <v>0</v>
      </c>
      <c r="AU288" s="583">
        <f t="shared" si="86"/>
        <v>0</v>
      </c>
      <c r="AV288" s="583">
        <f t="shared" si="86"/>
        <v>0</v>
      </c>
      <c r="AW288" s="583">
        <f t="shared" si="86"/>
        <v>0</v>
      </c>
      <c r="AX288" s="583">
        <f t="shared" si="86"/>
        <v>0</v>
      </c>
      <c r="AY288" s="583">
        <f t="shared" si="86"/>
        <v>0</v>
      </c>
      <c r="AZ288" s="583">
        <f t="shared" si="86"/>
        <v>0</v>
      </c>
      <c r="BA288" s="583">
        <f t="shared" si="86"/>
        <v>0</v>
      </c>
      <c r="BB288" s="583">
        <f t="shared" si="86"/>
        <v>0</v>
      </c>
      <c r="BC288" s="583">
        <f t="shared" si="86"/>
        <v>0</v>
      </c>
      <c r="BD288" s="583">
        <f t="shared" ref="BD288:CI288" si="87">SUMIF($C:$C,"59.2x",BD:BD)</f>
        <v>0</v>
      </c>
      <c r="BE288" s="583">
        <f t="shared" si="87"/>
        <v>0</v>
      </c>
      <c r="BF288" s="583">
        <f t="shared" si="87"/>
        <v>0</v>
      </c>
      <c r="BG288" s="583">
        <f t="shared" si="87"/>
        <v>0</v>
      </c>
      <c r="BH288" s="583">
        <f t="shared" si="87"/>
        <v>0</v>
      </c>
      <c r="BI288" s="583">
        <f t="shared" si="87"/>
        <v>0</v>
      </c>
      <c r="BJ288" s="583">
        <f t="shared" si="87"/>
        <v>0</v>
      </c>
      <c r="BK288" s="583">
        <f t="shared" si="87"/>
        <v>0</v>
      </c>
      <c r="BL288" s="583">
        <f t="shared" si="87"/>
        <v>0</v>
      </c>
      <c r="BM288" s="583">
        <f t="shared" si="87"/>
        <v>0</v>
      </c>
      <c r="BN288" s="583">
        <f t="shared" si="87"/>
        <v>0</v>
      </c>
      <c r="BO288" s="583">
        <f t="shared" si="87"/>
        <v>0</v>
      </c>
      <c r="BP288" s="583">
        <f t="shared" si="87"/>
        <v>0</v>
      </c>
      <c r="BQ288" s="583">
        <f t="shared" si="87"/>
        <v>0</v>
      </c>
      <c r="BR288" s="583">
        <f t="shared" si="87"/>
        <v>0</v>
      </c>
      <c r="BS288" s="583">
        <f t="shared" si="87"/>
        <v>0</v>
      </c>
      <c r="BT288" s="583">
        <f t="shared" si="87"/>
        <v>0</v>
      </c>
      <c r="BU288" s="583">
        <f t="shared" si="87"/>
        <v>0</v>
      </c>
      <c r="BV288" s="583">
        <f t="shared" si="87"/>
        <v>0</v>
      </c>
      <c r="BW288" s="583">
        <f t="shared" si="87"/>
        <v>0</v>
      </c>
      <c r="BX288" s="583">
        <f t="shared" si="87"/>
        <v>0</v>
      </c>
      <c r="BY288" s="583">
        <f t="shared" si="87"/>
        <v>0</v>
      </c>
      <c r="BZ288" s="583">
        <f t="shared" si="87"/>
        <v>0</v>
      </c>
      <c r="CA288" s="583">
        <f t="shared" si="87"/>
        <v>0</v>
      </c>
      <c r="CB288" s="583">
        <f t="shared" si="87"/>
        <v>0</v>
      </c>
      <c r="CC288" s="583">
        <f t="shared" si="87"/>
        <v>0</v>
      </c>
      <c r="CD288" s="583">
        <f t="shared" si="87"/>
        <v>0</v>
      </c>
      <c r="CE288" s="583">
        <f t="shared" si="87"/>
        <v>0</v>
      </c>
      <c r="CF288" s="583">
        <f t="shared" si="87"/>
        <v>0</v>
      </c>
      <c r="CG288" s="583">
        <f t="shared" si="87"/>
        <v>0</v>
      </c>
      <c r="CH288" s="583">
        <f t="shared" si="87"/>
        <v>0</v>
      </c>
      <c r="CI288" s="583">
        <f t="shared" si="87"/>
        <v>0</v>
      </c>
      <c r="CJ288" s="583">
        <f t="shared" ref="CJ288:DO288" si="88">SUMIF($C:$C,"59.2x",CJ:CJ)</f>
        <v>0</v>
      </c>
      <c r="CK288" s="583">
        <f t="shared" si="88"/>
        <v>0</v>
      </c>
      <c r="CL288" s="583">
        <f t="shared" si="88"/>
        <v>0</v>
      </c>
      <c r="CM288" s="583">
        <f t="shared" si="88"/>
        <v>0</v>
      </c>
      <c r="CN288" s="583">
        <f t="shared" si="88"/>
        <v>0</v>
      </c>
      <c r="CO288" s="583">
        <f t="shared" si="88"/>
        <v>0</v>
      </c>
      <c r="CP288" s="583">
        <f t="shared" si="88"/>
        <v>0</v>
      </c>
      <c r="CQ288" s="583">
        <f t="shared" si="88"/>
        <v>0</v>
      </c>
      <c r="CR288" s="583">
        <f t="shared" si="88"/>
        <v>0</v>
      </c>
      <c r="CS288" s="583">
        <f t="shared" si="88"/>
        <v>0</v>
      </c>
      <c r="CT288" s="583">
        <f t="shared" si="88"/>
        <v>0</v>
      </c>
      <c r="CU288" s="583">
        <f t="shared" si="88"/>
        <v>0</v>
      </c>
      <c r="CV288" s="583">
        <f t="shared" si="88"/>
        <v>0</v>
      </c>
      <c r="CW288" s="583">
        <f t="shared" si="88"/>
        <v>0</v>
      </c>
      <c r="CX288" s="583">
        <f t="shared" si="88"/>
        <v>0</v>
      </c>
      <c r="CY288" s="598">
        <f t="shared" si="88"/>
        <v>0</v>
      </c>
      <c r="CZ288" s="599">
        <f t="shared" si="88"/>
        <v>0</v>
      </c>
      <c r="DA288" s="599">
        <f t="shared" si="88"/>
        <v>0</v>
      </c>
      <c r="DB288" s="599">
        <f t="shared" si="88"/>
        <v>0</v>
      </c>
      <c r="DC288" s="599">
        <f t="shared" si="88"/>
        <v>0</v>
      </c>
      <c r="DD288" s="599">
        <f t="shared" si="88"/>
        <v>0</v>
      </c>
      <c r="DE288" s="599">
        <f t="shared" si="88"/>
        <v>0</v>
      </c>
      <c r="DF288" s="599">
        <f t="shared" si="88"/>
        <v>0</v>
      </c>
      <c r="DG288" s="599">
        <f t="shared" si="88"/>
        <v>0</v>
      </c>
      <c r="DH288" s="599">
        <f t="shared" si="88"/>
        <v>0</v>
      </c>
      <c r="DI288" s="599">
        <f t="shared" si="88"/>
        <v>0</v>
      </c>
      <c r="DJ288" s="599">
        <f t="shared" si="88"/>
        <v>0</v>
      </c>
      <c r="DK288" s="599">
        <f t="shared" si="88"/>
        <v>0</v>
      </c>
      <c r="DL288" s="599">
        <f t="shared" si="88"/>
        <v>0</v>
      </c>
      <c r="DM288" s="599">
        <f t="shared" si="88"/>
        <v>0</v>
      </c>
      <c r="DN288" s="599">
        <f t="shared" si="88"/>
        <v>0</v>
      </c>
      <c r="DO288" s="599">
        <f t="shared" si="88"/>
        <v>0</v>
      </c>
      <c r="DP288" s="599">
        <f t="shared" ref="DP288:DW288" si="89">SUMIF($C:$C,"59.2x",DP:DP)</f>
        <v>0</v>
      </c>
      <c r="DQ288" s="599">
        <f t="shared" si="89"/>
        <v>0</v>
      </c>
      <c r="DR288" s="599">
        <f t="shared" si="89"/>
        <v>0</v>
      </c>
      <c r="DS288" s="599">
        <f t="shared" si="89"/>
        <v>0</v>
      </c>
      <c r="DT288" s="599">
        <f t="shared" si="89"/>
        <v>0</v>
      </c>
      <c r="DU288" s="599">
        <f t="shared" si="89"/>
        <v>0</v>
      </c>
      <c r="DV288" s="599">
        <f t="shared" si="89"/>
        <v>0</v>
      </c>
      <c r="DW288" s="669">
        <f t="shared" si="89"/>
        <v>0</v>
      </c>
    </row>
    <row r="289" spans="1:1024" x14ac:dyDescent="0.2">
      <c r="B289" s="670" t="s">
        <v>522</v>
      </c>
      <c r="C289" s="671" t="s">
        <v>845</v>
      </c>
      <c r="D289" s="585"/>
      <c r="E289" s="585"/>
      <c r="F289" s="585"/>
      <c r="G289" s="585"/>
      <c r="H289" s="585"/>
      <c r="I289" s="585"/>
      <c r="J289" s="585"/>
      <c r="K289" s="585"/>
      <c r="L289" s="585"/>
      <c r="M289" s="585"/>
      <c r="N289" s="585"/>
      <c r="O289" s="585"/>
      <c r="P289" s="585"/>
      <c r="Q289" s="585"/>
      <c r="R289" s="587"/>
      <c r="S289" s="668"/>
      <c r="T289" s="587"/>
      <c r="U289" s="672"/>
      <c r="V289" s="583"/>
      <c r="W289" s="583"/>
      <c r="X289" s="583"/>
      <c r="Y289" s="583"/>
      <c r="Z289" s="583"/>
      <c r="AA289" s="583"/>
      <c r="AB289" s="583"/>
      <c r="AC289" s="583"/>
      <c r="AD289" s="583"/>
      <c r="AE289" s="583"/>
      <c r="AF289" s="583"/>
      <c r="AG289" s="583"/>
      <c r="AH289" s="583"/>
      <c r="AI289" s="583"/>
      <c r="AJ289" s="583"/>
      <c r="AK289" s="583"/>
      <c r="AL289" s="583"/>
      <c r="AM289" s="583"/>
      <c r="AN289" s="583"/>
      <c r="AO289" s="583"/>
      <c r="AP289" s="583"/>
      <c r="AQ289" s="583"/>
      <c r="AR289" s="583"/>
      <c r="AS289" s="583"/>
      <c r="AT289" s="583"/>
      <c r="AU289" s="583"/>
      <c r="AV289" s="583"/>
      <c r="AW289" s="583"/>
      <c r="AX289" s="583"/>
      <c r="AY289" s="583"/>
      <c r="AZ289" s="583"/>
      <c r="BA289" s="583"/>
      <c r="BB289" s="583"/>
      <c r="BC289" s="583"/>
      <c r="BD289" s="583"/>
      <c r="BE289" s="583"/>
      <c r="BF289" s="583"/>
      <c r="BG289" s="583"/>
      <c r="BH289" s="583"/>
      <c r="BI289" s="583"/>
      <c r="BJ289" s="583"/>
      <c r="BK289" s="583"/>
      <c r="BL289" s="583"/>
      <c r="BM289" s="583"/>
      <c r="BN289" s="583"/>
      <c r="BO289" s="583"/>
      <c r="BP289" s="583"/>
      <c r="BQ289" s="583"/>
      <c r="BR289" s="583"/>
      <c r="BS289" s="583"/>
      <c r="BT289" s="583"/>
      <c r="BU289" s="583"/>
      <c r="BV289" s="583"/>
      <c r="BW289" s="583"/>
      <c r="BX289" s="583"/>
      <c r="BY289" s="583"/>
      <c r="BZ289" s="583"/>
      <c r="CA289" s="583"/>
      <c r="CB289" s="583"/>
      <c r="CC289" s="583"/>
      <c r="CD289" s="583"/>
      <c r="CE289" s="583"/>
      <c r="CF289" s="583"/>
      <c r="CG289" s="583"/>
      <c r="CH289" s="583"/>
      <c r="CI289" s="583"/>
      <c r="CJ289" s="583"/>
      <c r="CK289" s="583"/>
      <c r="CL289" s="583"/>
      <c r="CM289" s="583"/>
      <c r="CN289" s="583"/>
      <c r="CO289" s="583"/>
      <c r="CP289" s="583"/>
      <c r="CQ289" s="583"/>
      <c r="CR289" s="583"/>
      <c r="CS289" s="583"/>
      <c r="CT289" s="583"/>
      <c r="CU289" s="583"/>
      <c r="CV289" s="583"/>
      <c r="CW289" s="583"/>
      <c r="CX289" s="583"/>
      <c r="CY289" s="598"/>
      <c r="CZ289" s="599"/>
      <c r="DA289" s="599"/>
      <c r="DB289" s="599"/>
      <c r="DC289" s="599"/>
      <c r="DD289" s="599"/>
      <c r="DE289" s="599"/>
      <c r="DF289" s="599"/>
      <c r="DG289" s="599"/>
      <c r="DH289" s="599"/>
      <c r="DI289" s="599"/>
      <c r="DJ289" s="599"/>
      <c r="DK289" s="599"/>
      <c r="DL289" s="599"/>
      <c r="DM289" s="599"/>
      <c r="DN289" s="599"/>
      <c r="DO289" s="599"/>
      <c r="DP289" s="599"/>
      <c r="DQ289" s="599"/>
      <c r="DR289" s="599"/>
      <c r="DS289" s="599"/>
      <c r="DT289" s="599"/>
      <c r="DU289" s="599"/>
      <c r="DV289" s="599"/>
      <c r="DW289" s="669"/>
    </row>
    <row r="290" spans="1:1024" x14ac:dyDescent="0.2">
      <c r="B290" s="591" t="s">
        <v>523</v>
      </c>
      <c r="C290" s="592" t="s">
        <v>524</v>
      </c>
      <c r="D290" s="585"/>
      <c r="E290" s="585"/>
      <c r="F290" s="585"/>
      <c r="G290" s="585"/>
      <c r="H290" s="585"/>
      <c r="I290" s="585"/>
      <c r="J290" s="585"/>
      <c r="K290" s="585"/>
      <c r="L290" s="585"/>
      <c r="M290" s="585"/>
      <c r="N290" s="585"/>
      <c r="O290" s="585"/>
      <c r="P290" s="585"/>
      <c r="Q290" s="585"/>
      <c r="R290" s="587"/>
      <c r="S290" s="668"/>
      <c r="T290" s="587"/>
      <c r="U290" s="668"/>
      <c r="V290" s="585"/>
      <c r="W290" s="585"/>
      <c r="X290" s="583">
        <f t="shared" ref="X290:BC290" si="90">SUMIF($C:$C,"60.1x",X:X)</f>
        <v>0</v>
      </c>
      <c r="Y290" s="583">
        <f t="shared" si="90"/>
        <v>0</v>
      </c>
      <c r="Z290" s="583">
        <f t="shared" si="90"/>
        <v>0</v>
      </c>
      <c r="AA290" s="583">
        <f t="shared" si="90"/>
        <v>0</v>
      </c>
      <c r="AB290" s="583">
        <f t="shared" si="90"/>
        <v>0</v>
      </c>
      <c r="AC290" s="583">
        <f t="shared" si="90"/>
        <v>0</v>
      </c>
      <c r="AD290" s="583">
        <f t="shared" si="90"/>
        <v>0</v>
      </c>
      <c r="AE290" s="583">
        <f t="shared" si="90"/>
        <v>0</v>
      </c>
      <c r="AF290" s="583">
        <f t="shared" si="90"/>
        <v>0</v>
      </c>
      <c r="AG290" s="583">
        <f t="shared" si="90"/>
        <v>0</v>
      </c>
      <c r="AH290" s="583">
        <f t="shared" si="90"/>
        <v>0</v>
      </c>
      <c r="AI290" s="583">
        <f t="shared" si="90"/>
        <v>0</v>
      </c>
      <c r="AJ290" s="583">
        <f t="shared" si="90"/>
        <v>0</v>
      </c>
      <c r="AK290" s="583">
        <f t="shared" si="90"/>
        <v>0</v>
      </c>
      <c r="AL290" s="583">
        <f t="shared" si="90"/>
        <v>0</v>
      </c>
      <c r="AM290" s="583">
        <f t="shared" si="90"/>
        <v>0</v>
      </c>
      <c r="AN290" s="583">
        <f t="shared" si="90"/>
        <v>0</v>
      </c>
      <c r="AO290" s="583">
        <f t="shared" si="90"/>
        <v>0</v>
      </c>
      <c r="AP290" s="583">
        <f t="shared" si="90"/>
        <v>0</v>
      </c>
      <c r="AQ290" s="583">
        <f t="shared" si="90"/>
        <v>0</v>
      </c>
      <c r="AR290" s="583">
        <f t="shared" si="90"/>
        <v>0</v>
      </c>
      <c r="AS290" s="583">
        <f t="shared" si="90"/>
        <v>0</v>
      </c>
      <c r="AT290" s="583">
        <f t="shared" si="90"/>
        <v>0</v>
      </c>
      <c r="AU290" s="583">
        <f t="shared" si="90"/>
        <v>0</v>
      </c>
      <c r="AV290" s="583">
        <f t="shared" si="90"/>
        <v>0</v>
      </c>
      <c r="AW290" s="583">
        <f t="shared" si="90"/>
        <v>0</v>
      </c>
      <c r="AX290" s="583">
        <f t="shared" si="90"/>
        <v>0</v>
      </c>
      <c r="AY290" s="583">
        <f t="shared" si="90"/>
        <v>0</v>
      </c>
      <c r="AZ290" s="583">
        <f t="shared" si="90"/>
        <v>0</v>
      </c>
      <c r="BA290" s="583">
        <f t="shared" si="90"/>
        <v>0</v>
      </c>
      <c r="BB290" s="583">
        <f t="shared" si="90"/>
        <v>0</v>
      </c>
      <c r="BC290" s="583">
        <f t="shared" si="90"/>
        <v>0</v>
      </c>
      <c r="BD290" s="583">
        <f t="shared" ref="BD290:CI290" si="91">SUMIF($C:$C,"60.1x",BD:BD)</f>
        <v>0</v>
      </c>
      <c r="BE290" s="583">
        <f t="shared" si="91"/>
        <v>0</v>
      </c>
      <c r="BF290" s="583">
        <f t="shared" si="91"/>
        <v>0</v>
      </c>
      <c r="BG290" s="583">
        <f t="shared" si="91"/>
        <v>0</v>
      </c>
      <c r="BH290" s="583">
        <f t="shared" si="91"/>
        <v>0</v>
      </c>
      <c r="BI290" s="583">
        <f t="shared" si="91"/>
        <v>0</v>
      </c>
      <c r="BJ290" s="583">
        <f t="shared" si="91"/>
        <v>0</v>
      </c>
      <c r="BK290" s="583">
        <f t="shared" si="91"/>
        <v>0</v>
      </c>
      <c r="BL290" s="583">
        <f t="shared" si="91"/>
        <v>0</v>
      </c>
      <c r="BM290" s="583">
        <f t="shared" si="91"/>
        <v>0</v>
      </c>
      <c r="BN290" s="583">
        <f t="shared" si="91"/>
        <v>0</v>
      </c>
      <c r="BO290" s="583">
        <f t="shared" si="91"/>
        <v>0</v>
      </c>
      <c r="BP290" s="583">
        <f t="shared" si="91"/>
        <v>0</v>
      </c>
      <c r="BQ290" s="583">
        <f t="shared" si="91"/>
        <v>0</v>
      </c>
      <c r="BR290" s="583">
        <f t="shared" si="91"/>
        <v>0</v>
      </c>
      <c r="BS290" s="583">
        <f t="shared" si="91"/>
        <v>0</v>
      </c>
      <c r="BT290" s="583">
        <f t="shared" si="91"/>
        <v>0</v>
      </c>
      <c r="BU290" s="583">
        <f t="shared" si="91"/>
        <v>0</v>
      </c>
      <c r="BV290" s="583">
        <f t="shared" si="91"/>
        <v>0</v>
      </c>
      <c r="BW290" s="583">
        <f t="shared" si="91"/>
        <v>0</v>
      </c>
      <c r="BX290" s="583">
        <f t="shared" si="91"/>
        <v>0</v>
      </c>
      <c r="BY290" s="583">
        <f t="shared" si="91"/>
        <v>0</v>
      </c>
      <c r="BZ290" s="583">
        <f t="shared" si="91"/>
        <v>0</v>
      </c>
      <c r="CA290" s="583">
        <f t="shared" si="91"/>
        <v>0</v>
      </c>
      <c r="CB290" s="583">
        <f t="shared" si="91"/>
        <v>0</v>
      </c>
      <c r="CC290" s="583">
        <f t="shared" si="91"/>
        <v>0</v>
      </c>
      <c r="CD290" s="583">
        <f t="shared" si="91"/>
        <v>0</v>
      </c>
      <c r="CE290" s="583">
        <f t="shared" si="91"/>
        <v>0</v>
      </c>
      <c r="CF290" s="583">
        <f t="shared" si="91"/>
        <v>0</v>
      </c>
      <c r="CG290" s="583">
        <f t="shared" si="91"/>
        <v>0</v>
      </c>
      <c r="CH290" s="583">
        <f t="shared" si="91"/>
        <v>0</v>
      </c>
      <c r="CI290" s="583">
        <f t="shared" si="91"/>
        <v>0</v>
      </c>
      <c r="CJ290" s="583">
        <f t="shared" ref="CJ290:DO290" si="92">SUMIF($C:$C,"60.1x",CJ:CJ)</f>
        <v>0</v>
      </c>
      <c r="CK290" s="583">
        <f t="shared" si="92"/>
        <v>0</v>
      </c>
      <c r="CL290" s="583">
        <f t="shared" si="92"/>
        <v>0</v>
      </c>
      <c r="CM290" s="583">
        <f t="shared" si="92"/>
        <v>0</v>
      </c>
      <c r="CN290" s="583">
        <f t="shared" si="92"/>
        <v>0</v>
      </c>
      <c r="CO290" s="583">
        <f t="shared" si="92"/>
        <v>0</v>
      </c>
      <c r="CP290" s="583">
        <f t="shared" si="92"/>
        <v>0</v>
      </c>
      <c r="CQ290" s="583">
        <f t="shared" si="92"/>
        <v>0</v>
      </c>
      <c r="CR290" s="583">
        <f t="shared" si="92"/>
        <v>0</v>
      </c>
      <c r="CS290" s="583">
        <f t="shared" si="92"/>
        <v>0</v>
      </c>
      <c r="CT290" s="583">
        <f t="shared" si="92"/>
        <v>0</v>
      </c>
      <c r="CU290" s="583">
        <f t="shared" si="92"/>
        <v>0</v>
      </c>
      <c r="CV290" s="583">
        <f t="shared" si="92"/>
        <v>0</v>
      </c>
      <c r="CW290" s="583">
        <f t="shared" si="92"/>
        <v>0</v>
      </c>
      <c r="CX290" s="583">
        <f t="shared" si="92"/>
        <v>0</v>
      </c>
      <c r="CY290" s="598">
        <f t="shared" si="92"/>
        <v>0</v>
      </c>
      <c r="CZ290" s="599">
        <f t="shared" si="92"/>
        <v>0</v>
      </c>
      <c r="DA290" s="599">
        <f t="shared" si="92"/>
        <v>0</v>
      </c>
      <c r="DB290" s="599">
        <f t="shared" si="92"/>
        <v>0</v>
      </c>
      <c r="DC290" s="599">
        <f t="shared" si="92"/>
        <v>0</v>
      </c>
      <c r="DD290" s="599">
        <f t="shared" si="92"/>
        <v>0</v>
      </c>
      <c r="DE290" s="599">
        <f t="shared" si="92"/>
        <v>0</v>
      </c>
      <c r="DF290" s="599">
        <f t="shared" si="92"/>
        <v>0</v>
      </c>
      <c r="DG290" s="599">
        <f t="shared" si="92"/>
        <v>0</v>
      </c>
      <c r="DH290" s="599">
        <f t="shared" si="92"/>
        <v>0</v>
      </c>
      <c r="DI290" s="599">
        <f t="shared" si="92"/>
        <v>0</v>
      </c>
      <c r="DJ290" s="599">
        <f t="shared" si="92"/>
        <v>0</v>
      </c>
      <c r="DK290" s="599">
        <f t="shared" si="92"/>
        <v>0</v>
      </c>
      <c r="DL290" s="599">
        <f t="shared" si="92"/>
        <v>0</v>
      </c>
      <c r="DM290" s="599">
        <f t="shared" si="92"/>
        <v>0</v>
      </c>
      <c r="DN290" s="599">
        <f t="shared" si="92"/>
        <v>0</v>
      </c>
      <c r="DO290" s="599">
        <f t="shared" si="92"/>
        <v>0</v>
      </c>
      <c r="DP290" s="599">
        <f t="shared" ref="DP290:DW290" si="93">SUMIF($C:$C,"60.1x",DP:DP)</f>
        <v>0</v>
      </c>
      <c r="DQ290" s="599">
        <f t="shared" si="93"/>
        <v>0</v>
      </c>
      <c r="DR290" s="599">
        <f t="shared" si="93"/>
        <v>0</v>
      </c>
      <c r="DS290" s="599">
        <f t="shared" si="93"/>
        <v>0</v>
      </c>
      <c r="DT290" s="599">
        <f t="shared" si="93"/>
        <v>0</v>
      </c>
      <c r="DU290" s="599">
        <f t="shared" si="93"/>
        <v>0</v>
      </c>
      <c r="DV290" s="599">
        <f t="shared" si="93"/>
        <v>0</v>
      </c>
      <c r="DW290" s="669">
        <f t="shared" si="93"/>
        <v>0</v>
      </c>
    </row>
    <row r="291" spans="1:1024" x14ac:dyDescent="0.2">
      <c r="B291" s="591" t="s">
        <v>525</v>
      </c>
      <c r="C291" s="592" t="s">
        <v>526</v>
      </c>
      <c r="D291" s="585"/>
      <c r="E291" s="585"/>
      <c r="F291" s="585"/>
      <c r="G291" s="585"/>
      <c r="H291" s="585"/>
      <c r="I291" s="585"/>
      <c r="J291" s="585"/>
      <c r="K291" s="585"/>
      <c r="L291" s="585"/>
      <c r="M291" s="585"/>
      <c r="N291" s="585"/>
      <c r="O291" s="585"/>
      <c r="P291" s="585"/>
      <c r="Q291" s="585"/>
      <c r="R291" s="587"/>
      <c r="S291" s="668"/>
      <c r="T291" s="587"/>
      <c r="U291" s="668"/>
      <c r="V291" s="585"/>
      <c r="W291" s="585"/>
      <c r="X291" s="583">
        <f t="shared" ref="X291:BC291" si="94">SUMIF($C:$C,"60.2x",X:X)</f>
        <v>0</v>
      </c>
      <c r="Y291" s="583">
        <f t="shared" si="94"/>
        <v>0</v>
      </c>
      <c r="Z291" s="583">
        <f t="shared" si="94"/>
        <v>0</v>
      </c>
      <c r="AA291" s="583">
        <f t="shared" si="94"/>
        <v>0</v>
      </c>
      <c r="AB291" s="583">
        <f t="shared" si="94"/>
        <v>0</v>
      </c>
      <c r="AC291" s="583">
        <f t="shared" si="94"/>
        <v>0</v>
      </c>
      <c r="AD291" s="583">
        <f t="shared" si="94"/>
        <v>0</v>
      </c>
      <c r="AE291" s="583">
        <f t="shared" si="94"/>
        <v>0</v>
      </c>
      <c r="AF291" s="583">
        <f t="shared" si="94"/>
        <v>0</v>
      </c>
      <c r="AG291" s="583">
        <f t="shared" si="94"/>
        <v>0</v>
      </c>
      <c r="AH291" s="583">
        <f t="shared" si="94"/>
        <v>0</v>
      </c>
      <c r="AI291" s="583">
        <f t="shared" si="94"/>
        <v>0</v>
      </c>
      <c r="AJ291" s="583">
        <f t="shared" si="94"/>
        <v>0</v>
      </c>
      <c r="AK291" s="583">
        <f t="shared" si="94"/>
        <v>0</v>
      </c>
      <c r="AL291" s="583">
        <f t="shared" si="94"/>
        <v>0</v>
      </c>
      <c r="AM291" s="583">
        <f t="shared" si="94"/>
        <v>0</v>
      </c>
      <c r="AN291" s="583">
        <f t="shared" si="94"/>
        <v>0</v>
      </c>
      <c r="AO291" s="583">
        <f t="shared" si="94"/>
        <v>0</v>
      </c>
      <c r="AP291" s="583">
        <f t="shared" si="94"/>
        <v>0</v>
      </c>
      <c r="AQ291" s="583">
        <f t="shared" si="94"/>
        <v>0</v>
      </c>
      <c r="AR291" s="583">
        <f t="shared" si="94"/>
        <v>0</v>
      </c>
      <c r="AS291" s="583">
        <f t="shared" si="94"/>
        <v>0</v>
      </c>
      <c r="AT291" s="583">
        <f t="shared" si="94"/>
        <v>0</v>
      </c>
      <c r="AU291" s="583">
        <f t="shared" si="94"/>
        <v>0</v>
      </c>
      <c r="AV291" s="583">
        <f t="shared" si="94"/>
        <v>0</v>
      </c>
      <c r="AW291" s="583">
        <f t="shared" si="94"/>
        <v>0</v>
      </c>
      <c r="AX291" s="583">
        <f t="shared" si="94"/>
        <v>0</v>
      </c>
      <c r="AY291" s="583">
        <f t="shared" si="94"/>
        <v>0</v>
      </c>
      <c r="AZ291" s="583">
        <f t="shared" si="94"/>
        <v>0</v>
      </c>
      <c r="BA291" s="583">
        <f t="shared" si="94"/>
        <v>0</v>
      </c>
      <c r="BB291" s="583">
        <f t="shared" si="94"/>
        <v>0</v>
      </c>
      <c r="BC291" s="583">
        <f t="shared" si="94"/>
        <v>0</v>
      </c>
      <c r="BD291" s="583">
        <f t="shared" ref="BD291:CI291" si="95">SUMIF($C:$C,"60.2x",BD:BD)</f>
        <v>0</v>
      </c>
      <c r="BE291" s="583">
        <f t="shared" si="95"/>
        <v>0</v>
      </c>
      <c r="BF291" s="583">
        <f t="shared" si="95"/>
        <v>0</v>
      </c>
      <c r="BG291" s="583">
        <f t="shared" si="95"/>
        <v>0</v>
      </c>
      <c r="BH291" s="583">
        <f t="shared" si="95"/>
        <v>0</v>
      </c>
      <c r="BI291" s="583">
        <f t="shared" si="95"/>
        <v>0</v>
      </c>
      <c r="BJ291" s="583">
        <f t="shared" si="95"/>
        <v>0</v>
      </c>
      <c r="BK291" s="583">
        <f t="shared" si="95"/>
        <v>0</v>
      </c>
      <c r="BL291" s="583">
        <f t="shared" si="95"/>
        <v>0</v>
      </c>
      <c r="BM291" s="583">
        <f t="shared" si="95"/>
        <v>0</v>
      </c>
      <c r="BN291" s="583">
        <f t="shared" si="95"/>
        <v>0</v>
      </c>
      <c r="BO291" s="583">
        <f t="shared" si="95"/>
        <v>0</v>
      </c>
      <c r="BP291" s="583">
        <f t="shared" si="95"/>
        <v>0</v>
      </c>
      <c r="BQ291" s="583">
        <f t="shared" si="95"/>
        <v>0</v>
      </c>
      <c r="BR291" s="583">
        <f t="shared" si="95"/>
        <v>0</v>
      </c>
      <c r="BS291" s="583">
        <f t="shared" si="95"/>
        <v>0</v>
      </c>
      <c r="BT291" s="583">
        <f t="shared" si="95"/>
        <v>0</v>
      </c>
      <c r="BU291" s="583">
        <f t="shared" si="95"/>
        <v>0</v>
      </c>
      <c r="BV291" s="583">
        <f t="shared" si="95"/>
        <v>0</v>
      </c>
      <c r="BW291" s="583">
        <f t="shared" si="95"/>
        <v>0</v>
      </c>
      <c r="BX291" s="583">
        <f t="shared" si="95"/>
        <v>0</v>
      </c>
      <c r="BY291" s="583">
        <f t="shared" si="95"/>
        <v>0</v>
      </c>
      <c r="BZ291" s="583">
        <f t="shared" si="95"/>
        <v>0</v>
      </c>
      <c r="CA291" s="583">
        <f t="shared" si="95"/>
        <v>0</v>
      </c>
      <c r="CB291" s="583">
        <f t="shared" si="95"/>
        <v>0</v>
      </c>
      <c r="CC291" s="583">
        <f t="shared" si="95"/>
        <v>0</v>
      </c>
      <c r="CD291" s="583">
        <f t="shared" si="95"/>
        <v>0</v>
      </c>
      <c r="CE291" s="583">
        <f t="shared" si="95"/>
        <v>0</v>
      </c>
      <c r="CF291" s="583">
        <f t="shared" si="95"/>
        <v>0</v>
      </c>
      <c r="CG291" s="583">
        <f t="shared" si="95"/>
        <v>0</v>
      </c>
      <c r="CH291" s="583">
        <f t="shared" si="95"/>
        <v>0</v>
      </c>
      <c r="CI291" s="583">
        <f t="shared" si="95"/>
        <v>0</v>
      </c>
      <c r="CJ291" s="583">
        <f t="shared" ref="CJ291:DO291" si="96">SUMIF($C:$C,"60.2x",CJ:CJ)</f>
        <v>0</v>
      </c>
      <c r="CK291" s="583">
        <f t="shared" si="96"/>
        <v>0</v>
      </c>
      <c r="CL291" s="583">
        <f t="shared" si="96"/>
        <v>0</v>
      </c>
      <c r="CM291" s="583">
        <f t="shared" si="96"/>
        <v>0</v>
      </c>
      <c r="CN291" s="583">
        <f t="shared" si="96"/>
        <v>0</v>
      </c>
      <c r="CO291" s="583">
        <f t="shared" si="96"/>
        <v>0</v>
      </c>
      <c r="CP291" s="583">
        <f t="shared" si="96"/>
        <v>0</v>
      </c>
      <c r="CQ291" s="583">
        <f t="shared" si="96"/>
        <v>0</v>
      </c>
      <c r="CR291" s="583">
        <f t="shared" si="96"/>
        <v>0</v>
      </c>
      <c r="CS291" s="583">
        <f t="shared" si="96"/>
        <v>0</v>
      </c>
      <c r="CT291" s="583">
        <f t="shared" si="96"/>
        <v>0</v>
      </c>
      <c r="CU291" s="583">
        <f t="shared" si="96"/>
        <v>0</v>
      </c>
      <c r="CV291" s="583">
        <f t="shared" si="96"/>
        <v>0</v>
      </c>
      <c r="CW291" s="583">
        <f t="shared" si="96"/>
        <v>0</v>
      </c>
      <c r="CX291" s="583">
        <f t="shared" si="96"/>
        <v>0</v>
      </c>
      <c r="CY291" s="598">
        <f t="shared" si="96"/>
        <v>0</v>
      </c>
      <c r="CZ291" s="599">
        <f t="shared" si="96"/>
        <v>0</v>
      </c>
      <c r="DA291" s="599">
        <f t="shared" si="96"/>
        <v>0</v>
      </c>
      <c r="DB291" s="599">
        <f t="shared" si="96"/>
        <v>0</v>
      </c>
      <c r="DC291" s="599">
        <f t="shared" si="96"/>
        <v>0</v>
      </c>
      <c r="DD291" s="599">
        <f t="shared" si="96"/>
        <v>0</v>
      </c>
      <c r="DE291" s="599">
        <f t="shared" si="96"/>
        <v>0</v>
      </c>
      <c r="DF291" s="599">
        <f t="shared" si="96"/>
        <v>0</v>
      </c>
      <c r="DG291" s="599">
        <f t="shared" si="96"/>
        <v>0</v>
      </c>
      <c r="DH291" s="599">
        <f t="shared" si="96"/>
        <v>0</v>
      </c>
      <c r="DI291" s="599">
        <f t="shared" si="96"/>
        <v>0</v>
      </c>
      <c r="DJ291" s="599">
        <f t="shared" si="96"/>
        <v>0</v>
      </c>
      <c r="DK291" s="599">
        <f t="shared" si="96"/>
        <v>0</v>
      </c>
      <c r="DL291" s="599">
        <f t="shared" si="96"/>
        <v>0</v>
      </c>
      <c r="DM291" s="599">
        <f t="shared" si="96"/>
        <v>0</v>
      </c>
      <c r="DN291" s="599">
        <f t="shared" si="96"/>
        <v>0</v>
      </c>
      <c r="DO291" s="599">
        <f t="shared" si="96"/>
        <v>0</v>
      </c>
      <c r="DP291" s="599">
        <f t="shared" ref="DP291:DW291" si="97">SUMIF($C:$C,"60.2x",DP:DP)</f>
        <v>0</v>
      </c>
      <c r="DQ291" s="599">
        <f t="shared" si="97"/>
        <v>0</v>
      </c>
      <c r="DR291" s="599">
        <f t="shared" si="97"/>
        <v>0</v>
      </c>
      <c r="DS291" s="599">
        <f t="shared" si="97"/>
        <v>0</v>
      </c>
      <c r="DT291" s="599">
        <f t="shared" si="97"/>
        <v>0</v>
      </c>
      <c r="DU291" s="599">
        <f t="shared" si="97"/>
        <v>0</v>
      </c>
      <c r="DV291" s="599">
        <f t="shared" si="97"/>
        <v>0</v>
      </c>
      <c r="DW291" s="669">
        <f t="shared" si="97"/>
        <v>0</v>
      </c>
    </row>
    <row r="292" spans="1:1024" ht="15.75" x14ac:dyDescent="0.25">
      <c r="B292" s="670" t="s">
        <v>527</v>
      </c>
      <c r="C292" s="671" t="s">
        <v>528</v>
      </c>
      <c r="D292" s="585"/>
      <c r="E292" s="585"/>
      <c r="F292" s="585"/>
      <c r="G292" s="585"/>
      <c r="H292" s="585"/>
      <c r="I292" s="585"/>
      <c r="J292" s="585"/>
      <c r="K292" s="585"/>
      <c r="L292" s="585"/>
      <c r="M292" s="585"/>
      <c r="N292" s="585"/>
      <c r="O292" s="585"/>
      <c r="P292" s="585"/>
      <c r="Q292" s="585"/>
      <c r="R292" s="587"/>
      <c r="S292" s="668"/>
      <c r="T292" s="587"/>
      <c r="U292" s="672"/>
      <c r="V292" s="583"/>
      <c r="W292" s="583"/>
      <c r="X292" s="675"/>
      <c r="Y292" s="675"/>
      <c r="Z292" s="675"/>
      <c r="AA292" s="675"/>
      <c r="AB292" s="675"/>
      <c r="AC292" s="675"/>
      <c r="AD292" s="675"/>
      <c r="AE292" s="675"/>
      <c r="AF292" s="675"/>
      <c r="AG292" s="675"/>
      <c r="AH292" s="675"/>
      <c r="AI292" s="675"/>
      <c r="AJ292" s="675"/>
      <c r="AK292" s="675"/>
      <c r="AL292" s="675"/>
      <c r="AM292" s="675"/>
      <c r="AN292" s="675"/>
      <c r="AO292" s="675"/>
      <c r="AP292" s="675"/>
      <c r="AQ292" s="675"/>
      <c r="AR292" s="675"/>
      <c r="AS292" s="675"/>
      <c r="AT292" s="675"/>
      <c r="AU292" s="675"/>
      <c r="AV292" s="675"/>
      <c r="AW292" s="675"/>
      <c r="AX292" s="675"/>
      <c r="AY292" s="675"/>
      <c r="AZ292" s="675"/>
      <c r="BA292" s="675"/>
      <c r="BB292" s="675"/>
      <c r="BC292" s="675"/>
      <c r="BD292" s="675"/>
      <c r="BE292" s="675"/>
      <c r="BF292" s="675"/>
      <c r="BG292" s="675"/>
      <c r="BH292" s="675"/>
      <c r="BI292" s="675"/>
      <c r="BJ292" s="675"/>
      <c r="BK292" s="675"/>
      <c r="BL292" s="675"/>
      <c r="BM292" s="675"/>
      <c r="BN292" s="675"/>
      <c r="BO292" s="675"/>
      <c r="BP292" s="675"/>
      <c r="BQ292" s="675"/>
      <c r="BR292" s="675"/>
      <c r="BS292" s="675"/>
      <c r="BT292" s="675"/>
      <c r="BU292" s="675"/>
      <c r="BV292" s="675"/>
      <c r="BW292" s="675"/>
      <c r="BX292" s="675"/>
      <c r="BY292" s="675"/>
      <c r="BZ292" s="675"/>
      <c r="CA292" s="675"/>
      <c r="CB292" s="675"/>
      <c r="CC292" s="675"/>
      <c r="CD292" s="675"/>
      <c r="CE292" s="675"/>
      <c r="CF292" s="675"/>
      <c r="CG292" s="675"/>
      <c r="CH292" s="675"/>
      <c r="CI292" s="675"/>
      <c r="CJ292" s="675"/>
      <c r="CK292" s="675"/>
      <c r="CL292" s="675"/>
      <c r="CM292" s="675"/>
      <c r="CN292" s="675"/>
      <c r="CO292" s="675"/>
      <c r="CP292" s="675"/>
      <c r="CQ292" s="675"/>
      <c r="CR292" s="675"/>
      <c r="CS292" s="675"/>
      <c r="CT292" s="675"/>
      <c r="CU292" s="675"/>
      <c r="CV292" s="675"/>
      <c r="CW292" s="675"/>
      <c r="CX292" s="675"/>
      <c r="CY292" s="676"/>
      <c r="CZ292" s="677"/>
      <c r="DA292" s="677"/>
      <c r="DB292" s="677"/>
      <c r="DC292" s="677"/>
      <c r="DD292" s="677"/>
      <c r="DE292" s="677"/>
      <c r="DF292" s="677"/>
      <c r="DG292" s="677"/>
      <c r="DH292" s="677"/>
      <c r="DI292" s="677"/>
      <c r="DJ292" s="677"/>
      <c r="DK292" s="677"/>
      <c r="DL292" s="677"/>
      <c r="DM292" s="677"/>
      <c r="DN292" s="677"/>
      <c r="DO292" s="677"/>
      <c r="DP292" s="677"/>
      <c r="DQ292" s="677"/>
      <c r="DR292" s="677"/>
      <c r="DS292" s="677"/>
      <c r="DT292" s="677"/>
      <c r="DU292" s="677"/>
      <c r="DV292" s="677"/>
      <c r="DW292" s="678"/>
    </row>
    <row r="293" spans="1:1024" x14ac:dyDescent="0.2">
      <c r="B293" s="679" t="s">
        <v>529</v>
      </c>
      <c r="C293" s="680" t="s">
        <v>846</v>
      </c>
      <c r="D293" s="585"/>
      <c r="E293" s="585"/>
      <c r="F293" s="585"/>
      <c r="G293" s="585"/>
      <c r="H293" s="585"/>
      <c r="I293" s="585"/>
      <c r="J293" s="585"/>
      <c r="K293" s="585"/>
      <c r="L293" s="585"/>
      <c r="M293" s="585"/>
      <c r="N293" s="585"/>
      <c r="O293" s="585"/>
      <c r="P293" s="585"/>
      <c r="Q293" s="585"/>
      <c r="R293" s="587"/>
      <c r="S293" s="668"/>
      <c r="T293" s="587"/>
      <c r="U293" s="668"/>
      <c r="V293" s="585"/>
      <c r="W293" s="585"/>
      <c r="X293" s="583">
        <f t="shared" ref="X293:BC293" si="98">SUMIF($C:$C,"61.1x",X:X)</f>
        <v>0</v>
      </c>
      <c r="Y293" s="583">
        <f t="shared" si="98"/>
        <v>0</v>
      </c>
      <c r="Z293" s="583">
        <f t="shared" si="98"/>
        <v>0</v>
      </c>
      <c r="AA293" s="583">
        <f t="shared" si="98"/>
        <v>0</v>
      </c>
      <c r="AB293" s="583">
        <f t="shared" si="98"/>
        <v>0</v>
      </c>
      <c r="AC293" s="583">
        <f t="shared" si="98"/>
        <v>0</v>
      </c>
      <c r="AD293" s="583">
        <f t="shared" si="98"/>
        <v>0</v>
      </c>
      <c r="AE293" s="583">
        <f t="shared" si="98"/>
        <v>0</v>
      </c>
      <c r="AF293" s="583">
        <f t="shared" si="98"/>
        <v>0</v>
      </c>
      <c r="AG293" s="583">
        <f t="shared" si="98"/>
        <v>0</v>
      </c>
      <c r="AH293" s="583">
        <f t="shared" si="98"/>
        <v>0</v>
      </c>
      <c r="AI293" s="583">
        <f t="shared" si="98"/>
        <v>0</v>
      </c>
      <c r="AJ293" s="583">
        <f t="shared" si="98"/>
        <v>0</v>
      </c>
      <c r="AK293" s="583">
        <f t="shared" si="98"/>
        <v>0</v>
      </c>
      <c r="AL293" s="583">
        <f t="shared" si="98"/>
        <v>0</v>
      </c>
      <c r="AM293" s="583">
        <f t="shared" si="98"/>
        <v>0</v>
      </c>
      <c r="AN293" s="583">
        <f t="shared" si="98"/>
        <v>0</v>
      </c>
      <c r="AO293" s="583">
        <f t="shared" si="98"/>
        <v>0</v>
      </c>
      <c r="AP293" s="583">
        <f t="shared" si="98"/>
        <v>0</v>
      </c>
      <c r="AQ293" s="583">
        <f t="shared" si="98"/>
        <v>0</v>
      </c>
      <c r="AR293" s="583">
        <f t="shared" si="98"/>
        <v>0</v>
      </c>
      <c r="AS293" s="583">
        <f t="shared" si="98"/>
        <v>0</v>
      </c>
      <c r="AT293" s="583">
        <f t="shared" si="98"/>
        <v>0</v>
      </c>
      <c r="AU293" s="583">
        <f t="shared" si="98"/>
        <v>0</v>
      </c>
      <c r="AV293" s="583">
        <f t="shared" si="98"/>
        <v>0</v>
      </c>
      <c r="AW293" s="583">
        <f t="shared" si="98"/>
        <v>0</v>
      </c>
      <c r="AX293" s="583">
        <f t="shared" si="98"/>
        <v>0</v>
      </c>
      <c r="AY293" s="583">
        <f t="shared" si="98"/>
        <v>0</v>
      </c>
      <c r="AZ293" s="583">
        <f t="shared" si="98"/>
        <v>0</v>
      </c>
      <c r="BA293" s="583">
        <f t="shared" si="98"/>
        <v>0</v>
      </c>
      <c r="BB293" s="583">
        <f t="shared" si="98"/>
        <v>0</v>
      </c>
      <c r="BC293" s="583">
        <f t="shared" si="98"/>
        <v>0</v>
      </c>
      <c r="BD293" s="583">
        <f t="shared" ref="BD293:CI293" si="99">SUMIF($C:$C,"61.1x",BD:BD)</f>
        <v>0</v>
      </c>
      <c r="BE293" s="583">
        <f t="shared" si="99"/>
        <v>0</v>
      </c>
      <c r="BF293" s="583">
        <f t="shared" si="99"/>
        <v>0</v>
      </c>
      <c r="BG293" s="583">
        <f t="shared" si="99"/>
        <v>0</v>
      </c>
      <c r="BH293" s="583">
        <f t="shared" si="99"/>
        <v>0</v>
      </c>
      <c r="BI293" s="583">
        <f t="shared" si="99"/>
        <v>0</v>
      </c>
      <c r="BJ293" s="583">
        <f t="shared" si="99"/>
        <v>0</v>
      </c>
      <c r="BK293" s="583">
        <f t="shared" si="99"/>
        <v>0</v>
      </c>
      <c r="BL293" s="583">
        <f t="shared" si="99"/>
        <v>0</v>
      </c>
      <c r="BM293" s="583">
        <f t="shared" si="99"/>
        <v>0</v>
      </c>
      <c r="BN293" s="583">
        <f t="shared" si="99"/>
        <v>0</v>
      </c>
      <c r="BO293" s="583">
        <f t="shared" si="99"/>
        <v>0</v>
      </c>
      <c r="BP293" s="583">
        <f t="shared" si="99"/>
        <v>0</v>
      </c>
      <c r="BQ293" s="583">
        <f t="shared" si="99"/>
        <v>0</v>
      </c>
      <c r="BR293" s="583">
        <f t="shared" si="99"/>
        <v>0</v>
      </c>
      <c r="BS293" s="583">
        <f t="shared" si="99"/>
        <v>0</v>
      </c>
      <c r="BT293" s="583">
        <f t="shared" si="99"/>
        <v>0</v>
      </c>
      <c r="BU293" s="583">
        <f t="shared" si="99"/>
        <v>0</v>
      </c>
      <c r="BV293" s="583">
        <f t="shared" si="99"/>
        <v>0</v>
      </c>
      <c r="BW293" s="583">
        <f t="shared" si="99"/>
        <v>0</v>
      </c>
      <c r="BX293" s="583">
        <f t="shared" si="99"/>
        <v>0</v>
      </c>
      <c r="BY293" s="583">
        <f t="shared" si="99"/>
        <v>0</v>
      </c>
      <c r="BZ293" s="583">
        <f t="shared" si="99"/>
        <v>0</v>
      </c>
      <c r="CA293" s="583">
        <f t="shared" si="99"/>
        <v>0</v>
      </c>
      <c r="CB293" s="583">
        <f t="shared" si="99"/>
        <v>0</v>
      </c>
      <c r="CC293" s="583">
        <f t="shared" si="99"/>
        <v>0</v>
      </c>
      <c r="CD293" s="583">
        <f t="shared" si="99"/>
        <v>0</v>
      </c>
      <c r="CE293" s="583">
        <f t="shared" si="99"/>
        <v>0</v>
      </c>
      <c r="CF293" s="583">
        <f t="shared" si="99"/>
        <v>0</v>
      </c>
      <c r="CG293" s="583">
        <f t="shared" si="99"/>
        <v>0</v>
      </c>
      <c r="CH293" s="583">
        <f t="shared" si="99"/>
        <v>0</v>
      </c>
      <c r="CI293" s="583">
        <f t="shared" si="99"/>
        <v>0</v>
      </c>
      <c r="CJ293" s="583">
        <f t="shared" ref="CJ293:DO293" si="100">SUMIF($C:$C,"61.1x",CJ:CJ)</f>
        <v>0</v>
      </c>
      <c r="CK293" s="583">
        <f t="shared" si="100"/>
        <v>0</v>
      </c>
      <c r="CL293" s="583">
        <f t="shared" si="100"/>
        <v>0</v>
      </c>
      <c r="CM293" s="583">
        <f t="shared" si="100"/>
        <v>0</v>
      </c>
      <c r="CN293" s="583">
        <f t="shared" si="100"/>
        <v>0</v>
      </c>
      <c r="CO293" s="583">
        <f t="shared" si="100"/>
        <v>0</v>
      </c>
      <c r="CP293" s="583">
        <f t="shared" si="100"/>
        <v>0</v>
      </c>
      <c r="CQ293" s="583">
        <f t="shared" si="100"/>
        <v>0</v>
      </c>
      <c r="CR293" s="583">
        <f t="shared" si="100"/>
        <v>0</v>
      </c>
      <c r="CS293" s="583">
        <f t="shared" si="100"/>
        <v>0</v>
      </c>
      <c r="CT293" s="583">
        <f t="shared" si="100"/>
        <v>0</v>
      </c>
      <c r="CU293" s="583">
        <f t="shared" si="100"/>
        <v>0</v>
      </c>
      <c r="CV293" s="583">
        <f t="shared" si="100"/>
        <v>0</v>
      </c>
      <c r="CW293" s="583">
        <f t="shared" si="100"/>
        <v>0</v>
      </c>
      <c r="CX293" s="583">
        <f t="shared" si="100"/>
        <v>0</v>
      </c>
      <c r="CY293" s="598">
        <f t="shared" si="100"/>
        <v>0</v>
      </c>
      <c r="CZ293" s="599">
        <f t="shared" si="100"/>
        <v>0</v>
      </c>
      <c r="DA293" s="599">
        <f t="shared" si="100"/>
        <v>0</v>
      </c>
      <c r="DB293" s="599">
        <f t="shared" si="100"/>
        <v>0</v>
      </c>
      <c r="DC293" s="599">
        <f t="shared" si="100"/>
        <v>0</v>
      </c>
      <c r="DD293" s="599">
        <f t="shared" si="100"/>
        <v>0</v>
      </c>
      <c r="DE293" s="599">
        <f t="shared" si="100"/>
        <v>0</v>
      </c>
      <c r="DF293" s="599">
        <f t="shared" si="100"/>
        <v>0</v>
      </c>
      <c r="DG293" s="599">
        <f t="shared" si="100"/>
        <v>0</v>
      </c>
      <c r="DH293" s="599">
        <f t="shared" si="100"/>
        <v>0</v>
      </c>
      <c r="DI293" s="599">
        <f t="shared" si="100"/>
        <v>0</v>
      </c>
      <c r="DJ293" s="599">
        <f t="shared" si="100"/>
        <v>0</v>
      </c>
      <c r="DK293" s="599">
        <f t="shared" si="100"/>
        <v>0</v>
      </c>
      <c r="DL293" s="599">
        <f t="shared" si="100"/>
        <v>0</v>
      </c>
      <c r="DM293" s="599">
        <f t="shared" si="100"/>
        <v>0</v>
      </c>
      <c r="DN293" s="599">
        <f t="shared" si="100"/>
        <v>0</v>
      </c>
      <c r="DO293" s="599">
        <f t="shared" si="100"/>
        <v>0</v>
      </c>
      <c r="DP293" s="599">
        <f t="shared" ref="DP293:DW293" si="101">SUMIF($C:$C,"61.1x",DP:DP)</f>
        <v>0</v>
      </c>
      <c r="DQ293" s="599">
        <f t="shared" si="101"/>
        <v>0</v>
      </c>
      <c r="DR293" s="599">
        <f t="shared" si="101"/>
        <v>0</v>
      </c>
      <c r="DS293" s="599">
        <f t="shared" si="101"/>
        <v>0</v>
      </c>
      <c r="DT293" s="599">
        <f t="shared" si="101"/>
        <v>0</v>
      </c>
      <c r="DU293" s="599">
        <f t="shared" si="101"/>
        <v>0</v>
      </c>
      <c r="DV293" s="599">
        <f t="shared" si="101"/>
        <v>0</v>
      </c>
      <c r="DW293" s="669">
        <f t="shared" si="101"/>
        <v>0</v>
      </c>
    </row>
    <row r="294" spans="1:1024" x14ac:dyDescent="0.2">
      <c r="B294" s="679" t="s">
        <v>531</v>
      </c>
      <c r="C294" s="680" t="s">
        <v>847</v>
      </c>
      <c r="D294" s="585"/>
      <c r="E294" s="585"/>
      <c r="F294" s="585"/>
      <c r="G294" s="585"/>
      <c r="H294" s="585"/>
      <c r="I294" s="585"/>
      <c r="J294" s="585"/>
      <c r="K294" s="585"/>
      <c r="L294" s="585"/>
      <c r="M294" s="585"/>
      <c r="N294" s="585"/>
      <c r="O294" s="585"/>
      <c r="P294" s="585"/>
      <c r="Q294" s="585"/>
      <c r="R294" s="587"/>
      <c r="S294" s="668"/>
      <c r="T294" s="587"/>
      <c r="U294" s="668"/>
      <c r="V294" s="585"/>
      <c r="W294" s="585"/>
      <c r="X294" s="583">
        <f t="shared" ref="X294:BC294" si="102">SUMIF($C:$C,"61.2x",X:X)</f>
        <v>0</v>
      </c>
      <c r="Y294" s="583">
        <f t="shared" si="102"/>
        <v>0</v>
      </c>
      <c r="Z294" s="583">
        <f t="shared" si="102"/>
        <v>0</v>
      </c>
      <c r="AA294" s="583">
        <f t="shared" si="102"/>
        <v>0</v>
      </c>
      <c r="AB294" s="583">
        <f t="shared" si="102"/>
        <v>0</v>
      </c>
      <c r="AC294" s="583">
        <f t="shared" si="102"/>
        <v>0</v>
      </c>
      <c r="AD294" s="583">
        <f t="shared" si="102"/>
        <v>0</v>
      </c>
      <c r="AE294" s="583">
        <f t="shared" si="102"/>
        <v>0</v>
      </c>
      <c r="AF294" s="583">
        <f t="shared" si="102"/>
        <v>0</v>
      </c>
      <c r="AG294" s="583">
        <f t="shared" si="102"/>
        <v>0</v>
      </c>
      <c r="AH294" s="583">
        <f t="shared" si="102"/>
        <v>0</v>
      </c>
      <c r="AI294" s="583">
        <f t="shared" si="102"/>
        <v>0</v>
      </c>
      <c r="AJ294" s="583">
        <f t="shared" si="102"/>
        <v>0</v>
      </c>
      <c r="AK294" s="583">
        <f t="shared" si="102"/>
        <v>0</v>
      </c>
      <c r="AL294" s="583">
        <f t="shared" si="102"/>
        <v>0</v>
      </c>
      <c r="AM294" s="583">
        <f t="shared" si="102"/>
        <v>0</v>
      </c>
      <c r="AN294" s="583">
        <f t="shared" si="102"/>
        <v>0</v>
      </c>
      <c r="AO294" s="583">
        <f t="shared" si="102"/>
        <v>0</v>
      </c>
      <c r="AP294" s="583">
        <f t="shared" si="102"/>
        <v>0</v>
      </c>
      <c r="AQ294" s="583">
        <f t="shared" si="102"/>
        <v>0</v>
      </c>
      <c r="AR294" s="583">
        <f t="shared" si="102"/>
        <v>0</v>
      </c>
      <c r="AS294" s="583">
        <f t="shared" si="102"/>
        <v>0</v>
      </c>
      <c r="AT294" s="583">
        <f t="shared" si="102"/>
        <v>0</v>
      </c>
      <c r="AU294" s="583">
        <f t="shared" si="102"/>
        <v>0</v>
      </c>
      <c r="AV294" s="583">
        <f t="shared" si="102"/>
        <v>0</v>
      </c>
      <c r="AW294" s="583">
        <f t="shared" si="102"/>
        <v>0</v>
      </c>
      <c r="AX294" s="583">
        <f t="shared" si="102"/>
        <v>0</v>
      </c>
      <c r="AY294" s="583">
        <f t="shared" si="102"/>
        <v>0</v>
      </c>
      <c r="AZ294" s="583">
        <f t="shared" si="102"/>
        <v>0</v>
      </c>
      <c r="BA294" s="583">
        <f t="shared" si="102"/>
        <v>0</v>
      </c>
      <c r="BB294" s="583">
        <f t="shared" si="102"/>
        <v>0</v>
      </c>
      <c r="BC294" s="583">
        <f t="shared" si="102"/>
        <v>0</v>
      </c>
      <c r="BD294" s="583">
        <f t="shared" ref="BD294:CI294" si="103">SUMIF($C:$C,"61.2x",BD:BD)</f>
        <v>0</v>
      </c>
      <c r="BE294" s="583">
        <f t="shared" si="103"/>
        <v>0</v>
      </c>
      <c r="BF294" s="583">
        <f t="shared" si="103"/>
        <v>0</v>
      </c>
      <c r="BG294" s="583">
        <f t="shared" si="103"/>
        <v>0</v>
      </c>
      <c r="BH294" s="583">
        <f t="shared" si="103"/>
        <v>0</v>
      </c>
      <c r="BI294" s="583">
        <f t="shared" si="103"/>
        <v>0</v>
      </c>
      <c r="BJ294" s="583">
        <f t="shared" si="103"/>
        <v>0</v>
      </c>
      <c r="BK294" s="583">
        <f t="shared" si="103"/>
        <v>0</v>
      </c>
      <c r="BL294" s="583">
        <f t="shared" si="103"/>
        <v>0</v>
      </c>
      <c r="BM294" s="583">
        <f t="shared" si="103"/>
        <v>0</v>
      </c>
      <c r="BN294" s="583">
        <f t="shared" si="103"/>
        <v>0</v>
      </c>
      <c r="BO294" s="583">
        <f t="shared" si="103"/>
        <v>0</v>
      </c>
      <c r="BP294" s="583">
        <f t="shared" si="103"/>
        <v>0</v>
      </c>
      <c r="BQ294" s="583">
        <f t="shared" si="103"/>
        <v>0</v>
      </c>
      <c r="BR294" s="583">
        <f t="shared" si="103"/>
        <v>0</v>
      </c>
      <c r="BS294" s="583">
        <f t="shared" si="103"/>
        <v>0</v>
      </c>
      <c r="BT294" s="583">
        <f t="shared" si="103"/>
        <v>0</v>
      </c>
      <c r="BU294" s="583">
        <f t="shared" si="103"/>
        <v>0</v>
      </c>
      <c r="BV294" s="583">
        <f t="shared" si="103"/>
        <v>0</v>
      </c>
      <c r="BW294" s="583">
        <f t="shared" si="103"/>
        <v>0</v>
      </c>
      <c r="BX294" s="583">
        <f t="shared" si="103"/>
        <v>0</v>
      </c>
      <c r="BY294" s="583">
        <f t="shared" si="103"/>
        <v>0</v>
      </c>
      <c r="BZ294" s="583">
        <f t="shared" si="103"/>
        <v>0</v>
      </c>
      <c r="CA294" s="583">
        <f t="shared" si="103"/>
        <v>0</v>
      </c>
      <c r="CB294" s="583">
        <f t="shared" si="103"/>
        <v>0</v>
      </c>
      <c r="CC294" s="583">
        <f t="shared" si="103"/>
        <v>0</v>
      </c>
      <c r="CD294" s="583">
        <f t="shared" si="103"/>
        <v>0</v>
      </c>
      <c r="CE294" s="583">
        <f t="shared" si="103"/>
        <v>0</v>
      </c>
      <c r="CF294" s="583">
        <f t="shared" si="103"/>
        <v>0</v>
      </c>
      <c r="CG294" s="583">
        <f t="shared" si="103"/>
        <v>0</v>
      </c>
      <c r="CH294" s="583">
        <f t="shared" si="103"/>
        <v>0</v>
      </c>
      <c r="CI294" s="583">
        <f t="shared" si="103"/>
        <v>0</v>
      </c>
      <c r="CJ294" s="583">
        <f t="shared" ref="CJ294:DO294" si="104">SUMIF($C:$C,"61.2x",CJ:CJ)</f>
        <v>0</v>
      </c>
      <c r="CK294" s="583">
        <f t="shared" si="104"/>
        <v>0</v>
      </c>
      <c r="CL294" s="583">
        <f t="shared" si="104"/>
        <v>0</v>
      </c>
      <c r="CM294" s="583">
        <f t="shared" si="104"/>
        <v>0</v>
      </c>
      <c r="CN294" s="583">
        <f t="shared" si="104"/>
        <v>0</v>
      </c>
      <c r="CO294" s="583">
        <f t="shared" si="104"/>
        <v>0</v>
      </c>
      <c r="CP294" s="583">
        <f t="shared" si="104"/>
        <v>0</v>
      </c>
      <c r="CQ294" s="583">
        <f t="shared" si="104"/>
        <v>0</v>
      </c>
      <c r="CR294" s="583">
        <f t="shared" si="104"/>
        <v>0</v>
      </c>
      <c r="CS294" s="583">
        <f t="shared" si="104"/>
        <v>0</v>
      </c>
      <c r="CT294" s="583">
        <f t="shared" si="104"/>
        <v>0</v>
      </c>
      <c r="CU294" s="583">
        <f t="shared" si="104"/>
        <v>0</v>
      </c>
      <c r="CV294" s="583">
        <f t="shared" si="104"/>
        <v>0</v>
      </c>
      <c r="CW294" s="583">
        <f t="shared" si="104"/>
        <v>0</v>
      </c>
      <c r="CX294" s="583">
        <f t="shared" si="104"/>
        <v>0</v>
      </c>
      <c r="CY294" s="598">
        <f t="shared" si="104"/>
        <v>0</v>
      </c>
      <c r="CZ294" s="599">
        <f t="shared" si="104"/>
        <v>0</v>
      </c>
      <c r="DA294" s="599">
        <f t="shared" si="104"/>
        <v>0</v>
      </c>
      <c r="DB294" s="599">
        <f t="shared" si="104"/>
        <v>0</v>
      </c>
      <c r="DC294" s="599">
        <f t="shared" si="104"/>
        <v>0</v>
      </c>
      <c r="DD294" s="599">
        <f t="shared" si="104"/>
        <v>0</v>
      </c>
      <c r="DE294" s="599">
        <f t="shared" si="104"/>
        <v>0</v>
      </c>
      <c r="DF294" s="599">
        <f t="shared" si="104"/>
        <v>0</v>
      </c>
      <c r="DG294" s="599">
        <f t="shared" si="104"/>
        <v>0</v>
      </c>
      <c r="DH294" s="599">
        <f t="shared" si="104"/>
        <v>0</v>
      </c>
      <c r="DI294" s="599">
        <f t="shared" si="104"/>
        <v>0</v>
      </c>
      <c r="DJ294" s="599">
        <f t="shared" si="104"/>
        <v>0</v>
      </c>
      <c r="DK294" s="599">
        <f t="shared" si="104"/>
        <v>0</v>
      </c>
      <c r="DL294" s="599">
        <f t="shared" si="104"/>
        <v>0</v>
      </c>
      <c r="DM294" s="599">
        <f t="shared" si="104"/>
        <v>0</v>
      </c>
      <c r="DN294" s="599">
        <f t="shared" si="104"/>
        <v>0</v>
      </c>
      <c r="DO294" s="599">
        <f t="shared" si="104"/>
        <v>0</v>
      </c>
      <c r="DP294" s="599">
        <f t="shared" ref="DP294:DW294" si="105">SUMIF($C:$C,"61.2x",DP:DP)</f>
        <v>0</v>
      </c>
      <c r="DQ294" s="599">
        <f t="shared" si="105"/>
        <v>0</v>
      </c>
      <c r="DR294" s="599">
        <f t="shared" si="105"/>
        <v>0</v>
      </c>
      <c r="DS294" s="599">
        <f t="shared" si="105"/>
        <v>0</v>
      </c>
      <c r="DT294" s="599">
        <f t="shared" si="105"/>
        <v>0</v>
      </c>
      <c r="DU294" s="599">
        <f t="shared" si="105"/>
        <v>0</v>
      </c>
      <c r="DV294" s="599">
        <f t="shared" si="105"/>
        <v>0</v>
      </c>
      <c r="DW294" s="669">
        <f t="shared" si="105"/>
        <v>0</v>
      </c>
    </row>
    <row r="295" spans="1:1024" x14ac:dyDescent="0.2">
      <c r="B295" s="679" t="s">
        <v>848</v>
      </c>
      <c r="C295" s="680" t="s">
        <v>530</v>
      </c>
      <c r="D295" s="585"/>
      <c r="E295" s="585"/>
      <c r="F295" s="585"/>
      <c r="G295" s="585"/>
      <c r="H295" s="585"/>
      <c r="I295" s="585"/>
      <c r="J295" s="585"/>
      <c r="K295" s="585"/>
      <c r="L295" s="585"/>
      <c r="M295" s="585"/>
      <c r="N295" s="585"/>
      <c r="O295" s="585"/>
      <c r="P295" s="585"/>
      <c r="Q295" s="585"/>
      <c r="R295" s="587"/>
      <c r="S295" s="668"/>
      <c r="T295" s="587"/>
      <c r="U295" s="668"/>
      <c r="V295" s="585"/>
      <c r="W295" s="585"/>
      <c r="X295" s="583">
        <f t="shared" ref="X295:BC295" si="106">SUMIF($C:$C,"61.3x",X:X)</f>
        <v>0</v>
      </c>
      <c r="Y295" s="583">
        <f t="shared" si="106"/>
        <v>0</v>
      </c>
      <c r="Z295" s="583">
        <f t="shared" si="106"/>
        <v>0</v>
      </c>
      <c r="AA295" s="583">
        <f t="shared" si="106"/>
        <v>0</v>
      </c>
      <c r="AB295" s="583">
        <f t="shared" si="106"/>
        <v>0</v>
      </c>
      <c r="AC295" s="583">
        <f t="shared" si="106"/>
        <v>0</v>
      </c>
      <c r="AD295" s="583">
        <f t="shared" si="106"/>
        <v>0</v>
      </c>
      <c r="AE295" s="583">
        <f t="shared" si="106"/>
        <v>0</v>
      </c>
      <c r="AF295" s="583">
        <f t="shared" si="106"/>
        <v>0</v>
      </c>
      <c r="AG295" s="583">
        <f t="shared" si="106"/>
        <v>0</v>
      </c>
      <c r="AH295" s="583">
        <f t="shared" si="106"/>
        <v>0</v>
      </c>
      <c r="AI295" s="583">
        <f t="shared" si="106"/>
        <v>0</v>
      </c>
      <c r="AJ295" s="583">
        <f t="shared" si="106"/>
        <v>0</v>
      </c>
      <c r="AK295" s="583">
        <f t="shared" si="106"/>
        <v>0</v>
      </c>
      <c r="AL295" s="583">
        <f t="shared" si="106"/>
        <v>0</v>
      </c>
      <c r="AM295" s="583">
        <f t="shared" si="106"/>
        <v>0</v>
      </c>
      <c r="AN295" s="583">
        <f t="shared" si="106"/>
        <v>0</v>
      </c>
      <c r="AO295" s="583">
        <f t="shared" si="106"/>
        <v>0</v>
      </c>
      <c r="AP295" s="583">
        <f t="shared" si="106"/>
        <v>0</v>
      </c>
      <c r="AQ295" s="583">
        <f t="shared" si="106"/>
        <v>0</v>
      </c>
      <c r="AR295" s="583">
        <f t="shared" si="106"/>
        <v>0</v>
      </c>
      <c r="AS295" s="583">
        <f t="shared" si="106"/>
        <v>0</v>
      </c>
      <c r="AT295" s="583">
        <f t="shared" si="106"/>
        <v>0</v>
      </c>
      <c r="AU295" s="583">
        <f t="shared" si="106"/>
        <v>0</v>
      </c>
      <c r="AV295" s="583">
        <f t="shared" si="106"/>
        <v>0</v>
      </c>
      <c r="AW295" s="583">
        <f t="shared" si="106"/>
        <v>0</v>
      </c>
      <c r="AX295" s="583">
        <f t="shared" si="106"/>
        <v>0</v>
      </c>
      <c r="AY295" s="583">
        <f t="shared" si="106"/>
        <v>0</v>
      </c>
      <c r="AZ295" s="583">
        <f t="shared" si="106"/>
        <v>0</v>
      </c>
      <c r="BA295" s="583">
        <f t="shared" si="106"/>
        <v>0</v>
      </c>
      <c r="BB295" s="583">
        <f t="shared" si="106"/>
        <v>0</v>
      </c>
      <c r="BC295" s="583">
        <f t="shared" si="106"/>
        <v>0</v>
      </c>
      <c r="BD295" s="583">
        <f t="shared" ref="BD295:CI295" si="107">SUMIF($C:$C,"61.3x",BD:BD)</f>
        <v>0</v>
      </c>
      <c r="BE295" s="583">
        <f t="shared" si="107"/>
        <v>0</v>
      </c>
      <c r="BF295" s="583">
        <f t="shared" si="107"/>
        <v>0</v>
      </c>
      <c r="BG295" s="583">
        <f t="shared" si="107"/>
        <v>0</v>
      </c>
      <c r="BH295" s="583">
        <f t="shared" si="107"/>
        <v>0</v>
      </c>
      <c r="BI295" s="583">
        <f t="shared" si="107"/>
        <v>0</v>
      </c>
      <c r="BJ295" s="583">
        <f t="shared" si="107"/>
        <v>0</v>
      </c>
      <c r="BK295" s="583">
        <f t="shared" si="107"/>
        <v>0</v>
      </c>
      <c r="BL295" s="583">
        <f t="shared" si="107"/>
        <v>0</v>
      </c>
      <c r="BM295" s="583">
        <f t="shared" si="107"/>
        <v>0</v>
      </c>
      <c r="BN295" s="583">
        <f t="shared" si="107"/>
        <v>0</v>
      </c>
      <c r="BO295" s="583">
        <f t="shared" si="107"/>
        <v>0</v>
      </c>
      <c r="BP295" s="583">
        <f t="shared" si="107"/>
        <v>0</v>
      </c>
      <c r="BQ295" s="583">
        <f t="shared" si="107"/>
        <v>0</v>
      </c>
      <c r="BR295" s="583">
        <f t="shared" si="107"/>
        <v>0</v>
      </c>
      <c r="BS295" s="583">
        <f t="shared" si="107"/>
        <v>0</v>
      </c>
      <c r="BT295" s="583">
        <f t="shared" si="107"/>
        <v>0</v>
      </c>
      <c r="BU295" s="583">
        <f t="shared" si="107"/>
        <v>0</v>
      </c>
      <c r="BV295" s="583">
        <f t="shared" si="107"/>
        <v>0</v>
      </c>
      <c r="BW295" s="583">
        <f t="shared" si="107"/>
        <v>0</v>
      </c>
      <c r="BX295" s="583">
        <f t="shared" si="107"/>
        <v>0</v>
      </c>
      <c r="BY295" s="583">
        <f t="shared" si="107"/>
        <v>0</v>
      </c>
      <c r="BZ295" s="583">
        <f t="shared" si="107"/>
        <v>0</v>
      </c>
      <c r="CA295" s="583">
        <f t="shared" si="107"/>
        <v>0</v>
      </c>
      <c r="CB295" s="583">
        <f t="shared" si="107"/>
        <v>0</v>
      </c>
      <c r="CC295" s="583">
        <f t="shared" si="107"/>
        <v>0</v>
      </c>
      <c r="CD295" s="583">
        <f t="shared" si="107"/>
        <v>0</v>
      </c>
      <c r="CE295" s="583">
        <f t="shared" si="107"/>
        <v>0</v>
      </c>
      <c r="CF295" s="583">
        <f t="shared" si="107"/>
        <v>0</v>
      </c>
      <c r="CG295" s="583">
        <f t="shared" si="107"/>
        <v>0</v>
      </c>
      <c r="CH295" s="583">
        <f t="shared" si="107"/>
        <v>0</v>
      </c>
      <c r="CI295" s="583">
        <f t="shared" si="107"/>
        <v>0</v>
      </c>
      <c r="CJ295" s="583">
        <f t="shared" ref="CJ295:DO295" si="108">SUMIF($C:$C,"61.3x",CJ:CJ)</f>
        <v>0</v>
      </c>
      <c r="CK295" s="583">
        <f t="shared" si="108"/>
        <v>0</v>
      </c>
      <c r="CL295" s="583">
        <f t="shared" si="108"/>
        <v>0</v>
      </c>
      <c r="CM295" s="583">
        <f t="shared" si="108"/>
        <v>0</v>
      </c>
      <c r="CN295" s="583">
        <f t="shared" si="108"/>
        <v>0</v>
      </c>
      <c r="CO295" s="583">
        <f t="shared" si="108"/>
        <v>0</v>
      </c>
      <c r="CP295" s="583">
        <f t="shared" si="108"/>
        <v>0</v>
      </c>
      <c r="CQ295" s="583">
        <f t="shared" si="108"/>
        <v>0</v>
      </c>
      <c r="CR295" s="583">
        <f t="shared" si="108"/>
        <v>0</v>
      </c>
      <c r="CS295" s="583">
        <f t="shared" si="108"/>
        <v>0</v>
      </c>
      <c r="CT295" s="583">
        <f t="shared" si="108"/>
        <v>0</v>
      </c>
      <c r="CU295" s="583">
        <f t="shared" si="108"/>
        <v>0</v>
      </c>
      <c r="CV295" s="583">
        <f t="shared" si="108"/>
        <v>0</v>
      </c>
      <c r="CW295" s="583">
        <f t="shared" si="108"/>
        <v>0</v>
      </c>
      <c r="CX295" s="583">
        <f t="shared" si="108"/>
        <v>0</v>
      </c>
      <c r="CY295" s="598">
        <f t="shared" si="108"/>
        <v>0</v>
      </c>
      <c r="CZ295" s="599">
        <f t="shared" si="108"/>
        <v>0</v>
      </c>
      <c r="DA295" s="599">
        <f t="shared" si="108"/>
        <v>0</v>
      </c>
      <c r="DB295" s="599">
        <f t="shared" si="108"/>
        <v>0</v>
      </c>
      <c r="DC295" s="599">
        <f t="shared" si="108"/>
        <v>0</v>
      </c>
      <c r="DD295" s="599">
        <f t="shared" si="108"/>
        <v>0</v>
      </c>
      <c r="DE295" s="599">
        <f t="shared" si="108"/>
        <v>0</v>
      </c>
      <c r="DF295" s="599">
        <f t="shared" si="108"/>
        <v>0</v>
      </c>
      <c r="DG295" s="599">
        <f t="shared" si="108"/>
        <v>0</v>
      </c>
      <c r="DH295" s="599">
        <f t="shared" si="108"/>
        <v>0</v>
      </c>
      <c r="DI295" s="599">
        <f t="shared" si="108"/>
        <v>0</v>
      </c>
      <c r="DJ295" s="599">
        <f t="shared" si="108"/>
        <v>0</v>
      </c>
      <c r="DK295" s="599">
        <f t="shared" si="108"/>
        <v>0</v>
      </c>
      <c r="DL295" s="599">
        <f t="shared" si="108"/>
        <v>0</v>
      </c>
      <c r="DM295" s="599">
        <f t="shared" si="108"/>
        <v>0</v>
      </c>
      <c r="DN295" s="599">
        <f t="shared" si="108"/>
        <v>0</v>
      </c>
      <c r="DO295" s="599">
        <f t="shared" si="108"/>
        <v>0</v>
      </c>
      <c r="DP295" s="599">
        <f t="shared" ref="DP295:DW295" si="109">SUMIF($C:$C,"61.3x",DP:DP)</f>
        <v>0</v>
      </c>
      <c r="DQ295" s="599">
        <f t="shared" si="109"/>
        <v>0</v>
      </c>
      <c r="DR295" s="599">
        <f t="shared" si="109"/>
        <v>0</v>
      </c>
      <c r="DS295" s="599">
        <f t="shared" si="109"/>
        <v>0</v>
      </c>
      <c r="DT295" s="599">
        <f t="shared" si="109"/>
        <v>0</v>
      </c>
      <c r="DU295" s="599">
        <f t="shared" si="109"/>
        <v>0</v>
      </c>
      <c r="DV295" s="599">
        <f t="shared" si="109"/>
        <v>0</v>
      </c>
      <c r="DW295" s="669">
        <f t="shared" si="109"/>
        <v>0</v>
      </c>
    </row>
    <row r="296" spans="1:1024" ht="25.5" x14ac:dyDescent="0.2">
      <c r="A296" s="764"/>
      <c r="B296" s="765" t="s">
        <v>490</v>
      </c>
      <c r="C296" s="766" t="s">
        <v>875</v>
      </c>
      <c r="D296" s="767" t="s">
        <v>876</v>
      </c>
      <c r="E296" s="768" t="s">
        <v>569</v>
      </c>
      <c r="F296" s="769" t="s">
        <v>742</v>
      </c>
      <c r="G296" s="770" t="s">
        <v>54</v>
      </c>
      <c r="H296" s="771" t="s">
        <v>492</v>
      </c>
      <c r="I296" s="772">
        <f>MAX(X296:AV296)</f>
        <v>9.5177731973812687</v>
      </c>
      <c r="J296" s="771">
        <f>SUMPRODUCT($X$2:$CY$2,$X296:$CY296)*365</f>
        <v>21686.014173502612</v>
      </c>
      <c r="K296" s="771">
        <f>SUMPRODUCT($X$2:$CY$2,$X297:$CY297)+SUMPRODUCT($X$2:$CY$2,$X298:$CY298)+SUMPRODUCT($X$2:$CY$2,$X299:$CY299)</f>
        <v>9412.4048590648836</v>
      </c>
      <c r="L296" s="771">
        <f>SUMPRODUCT($X$2:$CY$2,$X300:$CY300) +SUMPRODUCT($X$2:$CY$2,$X301:$CY301)</f>
        <v>0</v>
      </c>
      <c r="M296" s="771">
        <f>SUMPRODUCT($X$2:$CY$2,$X302:$CY302)*-1</f>
        <v>-2844.1287315386407</v>
      </c>
      <c r="N296" s="771">
        <f>SUMPRODUCT($X$2:$CY$2,$X305:$CY305) +SUMPRODUCT($X$2:$CY$2,$X306:$CY306)</f>
        <v>3741.2664862566999</v>
      </c>
      <c r="O296" s="771">
        <f>SUMPRODUCT($X$2:$CY$2,$X303:$CY303) +SUMPRODUCT($X$2:$CY$2,$X304:$CY304) +SUMPRODUCT($X$2:$CY$2,$X307:$CY307)</f>
        <v>0</v>
      </c>
      <c r="P296" s="771">
        <f>SUM(K296:O296)</f>
        <v>10309.542613782942</v>
      </c>
      <c r="Q296" s="771">
        <f>(SUM(K296:M296)*100000)/(J296*1000)</f>
        <v>30.288074493429921</v>
      </c>
      <c r="R296" s="773">
        <f>(P296*100000)/(J296*1000)</f>
        <v>47.540052917514984</v>
      </c>
      <c r="S296" s="774">
        <v>3</v>
      </c>
      <c r="T296" s="775">
        <v>3</v>
      </c>
      <c r="U296" s="776" t="s">
        <v>493</v>
      </c>
      <c r="V296" s="777" t="s">
        <v>124</v>
      </c>
      <c r="W296" s="777" t="s">
        <v>75</v>
      </c>
      <c r="X296" s="769">
        <v>0.5060579999999999</v>
      </c>
      <c r="Y296" s="769">
        <v>1.0400884755126576</v>
      </c>
      <c r="Z296" s="769">
        <v>1.6389904077528588</v>
      </c>
      <c r="AA296" s="769">
        <v>2.0421440075886901</v>
      </c>
      <c r="AB296" s="769">
        <v>2.6218932411499116</v>
      </c>
      <c r="AC296" s="769">
        <v>3.3073300568174533</v>
      </c>
      <c r="AD296" s="769">
        <v>4.177457561118179</v>
      </c>
      <c r="AE296" s="769">
        <v>4.9968707244387831</v>
      </c>
      <c r="AF296" s="769">
        <v>5.7684084749322091</v>
      </c>
      <c r="AG296" s="769">
        <v>6.4947527373344558</v>
      </c>
      <c r="AH296" s="769">
        <v>7.1788570042214319</v>
      </c>
      <c r="AI296" s="769">
        <v>7.8187964064076239</v>
      </c>
      <c r="AJ296" s="769">
        <v>8.2430873904383795</v>
      </c>
      <c r="AK296" s="769">
        <v>8.8334090210503327</v>
      </c>
      <c r="AL296" s="769">
        <v>9.3244559966274601</v>
      </c>
      <c r="AM296" s="769">
        <v>9.5177731973812687</v>
      </c>
      <c r="AN296" s="769">
        <v>0</v>
      </c>
      <c r="AO296" s="769">
        <v>0</v>
      </c>
      <c r="AP296" s="769">
        <v>0</v>
      </c>
      <c r="AQ296" s="769">
        <v>0</v>
      </c>
      <c r="AR296" s="769">
        <v>0</v>
      </c>
      <c r="AS296" s="769">
        <v>0</v>
      </c>
      <c r="AT296" s="769">
        <v>0</v>
      </c>
      <c r="AU296" s="769">
        <v>0</v>
      </c>
      <c r="AV296" s="769">
        <v>0</v>
      </c>
      <c r="AW296" s="769">
        <v>0</v>
      </c>
      <c r="AX296" s="769">
        <v>0</v>
      </c>
      <c r="AY296" s="769">
        <v>0</v>
      </c>
      <c r="AZ296" s="769">
        <v>0</v>
      </c>
      <c r="BA296" s="769">
        <v>0</v>
      </c>
      <c r="BB296" s="769">
        <v>0</v>
      </c>
      <c r="BC296" s="769">
        <v>0</v>
      </c>
      <c r="BD296" s="769">
        <v>0</v>
      </c>
      <c r="BE296" s="769">
        <v>0</v>
      </c>
      <c r="BF296" s="769">
        <v>0</v>
      </c>
      <c r="BG296" s="769">
        <v>0</v>
      </c>
      <c r="BH296" s="769">
        <v>0</v>
      </c>
      <c r="BI296" s="769">
        <v>0</v>
      </c>
      <c r="BJ296" s="769">
        <v>0</v>
      </c>
      <c r="BK296" s="769">
        <v>0</v>
      </c>
      <c r="BL296" s="769">
        <v>0</v>
      </c>
      <c r="BM296" s="769">
        <v>0</v>
      </c>
      <c r="BN296" s="769">
        <v>0</v>
      </c>
      <c r="BO296" s="769">
        <v>0</v>
      </c>
      <c r="BP296" s="769">
        <v>0</v>
      </c>
      <c r="BQ296" s="769">
        <v>0</v>
      </c>
      <c r="BR296" s="769">
        <v>0</v>
      </c>
      <c r="BS296" s="769">
        <v>0</v>
      </c>
      <c r="BT296" s="769">
        <v>0</v>
      </c>
      <c r="BU296" s="769">
        <v>0</v>
      </c>
      <c r="BV296" s="769">
        <v>0</v>
      </c>
      <c r="BW296" s="769">
        <v>0</v>
      </c>
      <c r="BX296" s="769">
        <v>0</v>
      </c>
      <c r="BY296" s="769">
        <v>0</v>
      </c>
      <c r="BZ296" s="769">
        <v>0</v>
      </c>
      <c r="CA296" s="769">
        <v>0</v>
      </c>
      <c r="CB296" s="769">
        <v>0</v>
      </c>
      <c r="CC296" s="769">
        <v>0</v>
      </c>
      <c r="CD296" s="769">
        <v>0</v>
      </c>
      <c r="CE296" s="769">
        <v>0</v>
      </c>
      <c r="CF296" s="769">
        <v>0</v>
      </c>
      <c r="CG296" s="769">
        <v>0</v>
      </c>
      <c r="CH296" s="769">
        <v>0</v>
      </c>
      <c r="CI296" s="769">
        <v>0</v>
      </c>
      <c r="CJ296" s="769">
        <v>0</v>
      </c>
      <c r="CK296" s="769">
        <v>0</v>
      </c>
      <c r="CL296" s="769">
        <v>0</v>
      </c>
      <c r="CM296" s="769">
        <v>0</v>
      </c>
      <c r="CN296" s="769">
        <v>0</v>
      </c>
      <c r="CO296" s="769">
        <v>0</v>
      </c>
      <c r="CP296" s="769">
        <v>0</v>
      </c>
      <c r="CQ296" s="769">
        <v>0</v>
      </c>
      <c r="CR296" s="769">
        <v>0</v>
      </c>
      <c r="CS296" s="769">
        <v>0</v>
      </c>
      <c r="CT296" s="769">
        <v>0</v>
      </c>
      <c r="CU296" s="769">
        <v>0</v>
      </c>
      <c r="CV296" s="769">
        <v>0</v>
      </c>
      <c r="CW296" s="769">
        <v>0</v>
      </c>
      <c r="CX296" s="769">
        <v>0</v>
      </c>
      <c r="CY296" s="769">
        <v>0</v>
      </c>
      <c r="CZ296" s="778">
        <v>0</v>
      </c>
      <c r="DA296" s="779">
        <v>0</v>
      </c>
      <c r="DB296" s="779">
        <v>0</v>
      </c>
      <c r="DC296" s="779">
        <v>0</v>
      </c>
      <c r="DD296" s="779">
        <v>0</v>
      </c>
      <c r="DE296" s="779">
        <v>0</v>
      </c>
      <c r="DF296" s="779">
        <v>0</v>
      </c>
      <c r="DG296" s="779">
        <v>0</v>
      </c>
      <c r="DH296" s="779">
        <v>0</v>
      </c>
      <c r="DI296" s="779">
        <v>0</v>
      </c>
      <c r="DJ296" s="779">
        <v>0</v>
      </c>
      <c r="DK296" s="779">
        <v>0</v>
      </c>
      <c r="DL296" s="779">
        <v>0</v>
      </c>
      <c r="DM296" s="779">
        <v>0</v>
      </c>
      <c r="DN296" s="779">
        <v>0</v>
      </c>
      <c r="DO296" s="779">
        <v>0</v>
      </c>
      <c r="DP296" s="779">
        <v>0</v>
      </c>
      <c r="DQ296" s="779">
        <v>0</v>
      </c>
      <c r="DR296" s="779">
        <v>0</v>
      </c>
      <c r="DS296" s="779">
        <v>0</v>
      </c>
      <c r="DT296" s="779">
        <v>0</v>
      </c>
      <c r="DU296" s="779">
        <v>0</v>
      </c>
      <c r="DV296" s="779">
        <v>0</v>
      </c>
      <c r="DW296" s="780">
        <v>0</v>
      </c>
      <c r="DX296" s="666"/>
      <c r="DY296" s="764"/>
      <c r="DZ296" s="764"/>
      <c r="EA296" s="764"/>
      <c r="EB296" s="764"/>
      <c r="EC296" s="764"/>
      <c r="ED296" s="764"/>
      <c r="EE296" s="764"/>
      <c r="EF296" s="764"/>
      <c r="EG296" s="764"/>
      <c r="EH296" s="764"/>
      <c r="EI296" s="764"/>
      <c r="EJ296" s="764"/>
      <c r="EK296" s="764"/>
      <c r="EL296" s="764"/>
      <c r="EM296" s="764"/>
      <c r="EN296" s="764"/>
      <c r="EO296" s="764"/>
      <c r="EP296" s="764"/>
      <c r="EQ296" s="764"/>
      <c r="ER296" s="764"/>
      <c r="ES296" s="764"/>
      <c r="ET296" s="764"/>
      <c r="EU296" s="764"/>
      <c r="EV296" s="764"/>
      <c r="EW296" s="764"/>
      <c r="EX296" s="764"/>
      <c r="EY296" s="764"/>
      <c r="EZ296" s="764"/>
      <c r="FA296" s="764"/>
      <c r="FB296" s="764"/>
      <c r="FC296" s="764"/>
      <c r="FD296" s="764"/>
      <c r="FE296" s="764"/>
      <c r="FF296" s="764"/>
      <c r="FG296" s="764"/>
      <c r="FH296" s="764"/>
      <c r="FI296" s="764"/>
      <c r="FJ296" s="764"/>
      <c r="FK296" s="764"/>
      <c r="FL296" s="764"/>
      <c r="FM296" s="764"/>
      <c r="FN296" s="764"/>
      <c r="FO296" s="764"/>
      <c r="FP296" s="764"/>
      <c r="FQ296" s="764"/>
      <c r="FR296" s="764"/>
      <c r="FS296" s="764"/>
      <c r="FT296" s="764"/>
      <c r="FU296" s="764"/>
      <c r="FV296" s="764"/>
      <c r="FW296" s="764"/>
      <c r="FX296" s="764"/>
      <c r="FY296" s="764"/>
      <c r="FZ296" s="764"/>
      <c r="GA296" s="764"/>
      <c r="GB296" s="764"/>
      <c r="GC296" s="764"/>
      <c r="GD296" s="764"/>
      <c r="GE296" s="764"/>
      <c r="GF296" s="764"/>
      <c r="GG296" s="764"/>
      <c r="GH296" s="764"/>
      <c r="GI296" s="764"/>
      <c r="GJ296" s="764"/>
      <c r="GK296" s="764"/>
      <c r="GL296" s="764"/>
      <c r="GM296" s="764"/>
      <c r="GN296" s="764"/>
      <c r="GO296" s="764"/>
      <c r="GP296" s="764"/>
      <c r="GQ296" s="764"/>
      <c r="GR296" s="764"/>
      <c r="GS296" s="764"/>
      <c r="GT296" s="764"/>
      <c r="GU296" s="764"/>
      <c r="GV296" s="764"/>
      <c r="GW296" s="764"/>
      <c r="GX296" s="764"/>
      <c r="GY296" s="764"/>
      <c r="GZ296" s="764"/>
      <c r="HA296" s="764"/>
      <c r="HB296" s="764"/>
      <c r="HC296" s="764"/>
      <c r="HD296" s="764"/>
      <c r="HE296" s="764"/>
      <c r="HF296" s="764"/>
      <c r="HG296" s="764"/>
      <c r="HH296" s="764"/>
      <c r="HI296" s="764"/>
      <c r="HJ296" s="764"/>
      <c r="HK296" s="764"/>
      <c r="HL296" s="764"/>
      <c r="HM296" s="764"/>
      <c r="HN296" s="764"/>
      <c r="HO296" s="764"/>
      <c r="HP296" s="764"/>
      <c r="HQ296" s="764"/>
      <c r="HR296" s="764"/>
      <c r="HS296" s="764"/>
      <c r="HT296" s="764"/>
      <c r="HU296" s="764"/>
      <c r="HV296" s="764"/>
      <c r="HW296" s="764"/>
      <c r="HX296" s="764"/>
      <c r="HY296" s="764"/>
      <c r="HZ296" s="764"/>
      <c r="IA296" s="764"/>
      <c r="IB296" s="764"/>
      <c r="IC296" s="764"/>
      <c r="ID296" s="764"/>
      <c r="IE296" s="764"/>
      <c r="IF296" s="764"/>
      <c r="IG296" s="764"/>
      <c r="IH296" s="764"/>
      <c r="II296" s="764"/>
      <c r="IJ296" s="764"/>
      <c r="IK296" s="764"/>
      <c r="IL296" s="764"/>
      <c r="IM296" s="764"/>
      <c r="IN296" s="764"/>
      <c r="IO296" s="764"/>
      <c r="IP296" s="764"/>
      <c r="IQ296" s="764"/>
      <c r="IR296" s="764"/>
      <c r="IS296" s="764"/>
      <c r="IT296" s="764"/>
      <c r="IU296" s="764"/>
      <c r="IV296" s="764"/>
      <c r="IW296" s="764"/>
      <c r="IX296" s="764"/>
      <c r="IY296" s="764"/>
      <c r="IZ296" s="764"/>
      <c r="JA296" s="764"/>
      <c r="JB296" s="764"/>
      <c r="JC296" s="764"/>
      <c r="JD296" s="764"/>
      <c r="JE296" s="764"/>
      <c r="JF296" s="764"/>
      <c r="JG296" s="764"/>
      <c r="JH296" s="764"/>
      <c r="JI296" s="764"/>
      <c r="JJ296" s="764"/>
      <c r="JK296" s="764"/>
      <c r="JL296" s="764"/>
      <c r="JM296" s="764"/>
      <c r="JN296" s="764"/>
      <c r="JO296" s="764"/>
      <c r="JP296" s="764"/>
      <c r="JQ296" s="764"/>
      <c r="JR296" s="764"/>
      <c r="JS296" s="764"/>
      <c r="JT296" s="764"/>
      <c r="JU296" s="764"/>
      <c r="JV296" s="764"/>
      <c r="JW296" s="764"/>
      <c r="JX296" s="764"/>
      <c r="JY296" s="764"/>
      <c r="JZ296" s="764"/>
      <c r="KA296" s="764"/>
      <c r="KB296" s="764"/>
      <c r="KC296" s="764"/>
      <c r="KD296" s="764"/>
      <c r="KE296" s="764"/>
      <c r="KF296" s="764"/>
      <c r="KG296" s="764"/>
      <c r="KH296" s="764"/>
      <c r="KI296" s="764"/>
      <c r="KJ296" s="764"/>
      <c r="KK296" s="764"/>
      <c r="KL296" s="764"/>
      <c r="KM296" s="764"/>
      <c r="KN296" s="764"/>
      <c r="KO296" s="764"/>
      <c r="KP296" s="764"/>
      <c r="KQ296" s="764"/>
      <c r="KR296" s="764"/>
      <c r="KS296" s="764"/>
      <c r="KT296" s="764"/>
      <c r="KU296" s="764"/>
      <c r="KV296" s="764"/>
      <c r="KW296" s="764"/>
      <c r="KX296" s="764"/>
      <c r="KY296" s="764"/>
      <c r="KZ296" s="764"/>
      <c r="LA296" s="764"/>
      <c r="LB296" s="764"/>
      <c r="LC296" s="764"/>
      <c r="LD296" s="764"/>
      <c r="LE296" s="764"/>
      <c r="LF296" s="764"/>
      <c r="LG296" s="764"/>
      <c r="LH296" s="764"/>
      <c r="LI296" s="764"/>
      <c r="LJ296" s="764"/>
      <c r="LK296" s="764"/>
      <c r="LL296" s="764"/>
      <c r="LM296" s="764"/>
      <c r="LN296" s="764"/>
      <c r="LO296" s="764"/>
      <c r="LP296" s="764"/>
      <c r="LQ296" s="764"/>
      <c r="LR296" s="764"/>
      <c r="LS296" s="764"/>
      <c r="LT296" s="764"/>
      <c r="LU296" s="764"/>
      <c r="LV296" s="764"/>
      <c r="LW296" s="764"/>
      <c r="LX296" s="764"/>
      <c r="LY296" s="764"/>
      <c r="LZ296" s="764"/>
      <c r="MA296" s="764"/>
      <c r="MB296" s="764"/>
      <c r="MC296" s="764"/>
      <c r="MD296" s="764"/>
      <c r="ME296" s="764"/>
      <c r="MF296" s="764"/>
      <c r="MG296" s="764"/>
      <c r="MH296" s="764"/>
      <c r="MI296" s="764"/>
      <c r="MJ296" s="764"/>
      <c r="MK296" s="764"/>
      <c r="ML296" s="764"/>
      <c r="MM296" s="764"/>
      <c r="MN296" s="764"/>
      <c r="MO296" s="764"/>
      <c r="MP296" s="764"/>
      <c r="MQ296" s="764"/>
      <c r="MR296" s="764"/>
      <c r="MS296" s="764"/>
      <c r="MT296" s="764"/>
      <c r="MU296" s="764"/>
      <c r="MV296" s="764"/>
      <c r="MW296" s="764"/>
      <c r="MX296" s="764"/>
      <c r="MY296" s="764"/>
      <c r="MZ296" s="764"/>
      <c r="NA296" s="764"/>
      <c r="NB296" s="764"/>
      <c r="NC296" s="764"/>
      <c r="ND296" s="764"/>
      <c r="NE296" s="764"/>
      <c r="NF296" s="764"/>
      <c r="NG296" s="764"/>
      <c r="NH296" s="764"/>
      <c r="NI296" s="764"/>
      <c r="NJ296" s="764"/>
      <c r="NK296" s="764"/>
      <c r="NL296" s="764"/>
      <c r="NM296" s="764"/>
      <c r="NN296" s="764"/>
      <c r="NO296" s="764"/>
      <c r="NP296" s="764"/>
      <c r="NQ296" s="764"/>
      <c r="NR296" s="764"/>
      <c r="NS296" s="764"/>
      <c r="NT296" s="764"/>
      <c r="NU296" s="764"/>
      <c r="NV296" s="764"/>
      <c r="NW296" s="764"/>
      <c r="NX296" s="764"/>
      <c r="NY296" s="764"/>
      <c r="NZ296" s="764"/>
      <c r="OA296" s="764"/>
      <c r="OB296" s="764"/>
      <c r="OC296" s="764"/>
      <c r="OD296" s="764"/>
      <c r="OE296" s="764"/>
      <c r="OF296" s="764"/>
      <c r="OG296" s="764"/>
      <c r="OH296" s="764"/>
      <c r="OI296" s="764"/>
      <c r="OJ296" s="764"/>
      <c r="OK296" s="764"/>
      <c r="OL296" s="764"/>
      <c r="OM296" s="764"/>
      <c r="ON296" s="764"/>
      <c r="OO296" s="764"/>
      <c r="OP296" s="764"/>
      <c r="OQ296" s="764"/>
      <c r="OR296" s="764"/>
      <c r="OS296" s="764"/>
      <c r="OT296" s="764"/>
      <c r="OU296" s="764"/>
      <c r="OV296" s="764"/>
      <c r="OW296" s="764"/>
      <c r="OX296" s="764"/>
      <c r="OY296" s="764"/>
      <c r="OZ296" s="764"/>
      <c r="PA296" s="764"/>
      <c r="PB296" s="764"/>
      <c r="PC296" s="764"/>
      <c r="PD296" s="764"/>
      <c r="PE296" s="764"/>
      <c r="PF296" s="764"/>
      <c r="PG296" s="764"/>
      <c r="PH296" s="764"/>
      <c r="PI296" s="764"/>
      <c r="PJ296" s="764"/>
      <c r="PK296" s="764"/>
      <c r="PL296" s="764"/>
      <c r="PM296" s="764"/>
      <c r="PN296" s="764"/>
      <c r="PO296" s="764"/>
      <c r="PP296" s="764"/>
      <c r="PQ296" s="764"/>
      <c r="PR296" s="764"/>
      <c r="PS296" s="764"/>
      <c r="PT296" s="764"/>
      <c r="PU296" s="764"/>
      <c r="PV296" s="764"/>
      <c r="PW296" s="764"/>
      <c r="PX296" s="764"/>
      <c r="PY296" s="764"/>
      <c r="PZ296" s="764"/>
      <c r="QA296" s="764"/>
      <c r="QB296" s="764"/>
      <c r="QC296" s="764"/>
      <c r="QD296" s="764"/>
      <c r="QE296" s="764"/>
      <c r="QF296" s="764"/>
      <c r="QG296" s="764"/>
      <c r="QH296" s="764"/>
      <c r="QI296" s="764"/>
      <c r="QJ296" s="764"/>
      <c r="QK296" s="764"/>
      <c r="QL296" s="764"/>
      <c r="QM296" s="764"/>
      <c r="QN296" s="764"/>
      <c r="QO296" s="764"/>
      <c r="QP296" s="764"/>
      <c r="QQ296" s="764"/>
      <c r="QR296" s="764"/>
      <c r="QS296" s="764"/>
      <c r="QT296" s="764"/>
      <c r="QU296" s="764"/>
      <c r="QV296" s="764"/>
      <c r="QW296" s="764"/>
      <c r="QX296" s="764"/>
      <c r="QY296" s="764"/>
      <c r="QZ296" s="764"/>
      <c r="RA296" s="764"/>
      <c r="RB296" s="764"/>
      <c r="RC296" s="764"/>
      <c r="RD296" s="764"/>
      <c r="RE296" s="764"/>
      <c r="RF296" s="764"/>
      <c r="RG296" s="764"/>
      <c r="RH296" s="764"/>
      <c r="RI296" s="764"/>
      <c r="RJ296" s="764"/>
      <c r="RK296" s="764"/>
      <c r="RL296" s="764"/>
      <c r="RM296" s="764"/>
      <c r="RN296" s="764"/>
      <c r="RO296" s="764"/>
      <c r="RP296" s="764"/>
      <c r="RQ296" s="764"/>
      <c r="RR296" s="764"/>
      <c r="RS296" s="764"/>
      <c r="RT296" s="764"/>
      <c r="RU296" s="764"/>
      <c r="RV296" s="764"/>
      <c r="RW296" s="764"/>
      <c r="RX296" s="764"/>
      <c r="RY296" s="764"/>
      <c r="RZ296" s="764"/>
      <c r="SA296" s="764"/>
      <c r="SB296" s="764"/>
      <c r="SC296" s="764"/>
      <c r="SD296" s="764"/>
      <c r="SE296" s="764"/>
      <c r="SF296" s="764"/>
      <c r="SG296" s="764"/>
      <c r="SH296" s="764"/>
      <c r="SI296" s="764"/>
      <c r="SJ296" s="764"/>
      <c r="SK296" s="764"/>
      <c r="SL296" s="764"/>
      <c r="SM296" s="764"/>
      <c r="SN296" s="764"/>
      <c r="SO296" s="764"/>
      <c r="SP296" s="764"/>
      <c r="SQ296" s="764"/>
      <c r="SR296" s="764"/>
      <c r="SS296" s="764"/>
      <c r="ST296" s="764"/>
      <c r="SU296" s="764"/>
      <c r="SV296" s="764"/>
      <c r="SW296" s="764"/>
      <c r="SX296" s="764"/>
      <c r="SY296" s="764"/>
      <c r="SZ296" s="764"/>
      <c r="TA296" s="764"/>
      <c r="TB296" s="764"/>
      <c r="TC296" s="764"/>
      <c r="TD296" s="764"/>
      <c r="TE296" s="764"/>
      <c r="TF296" s="764"/>
      <c r="TG296" s="764"/>
      <c r="TH296" s="764"/>
      <c r="TI296" s="764"/>
      <c r="TJ296" s="764"/>
      <c r="TK296" s="764"/>
      <c r="TL296" s="764"/>
      <c r="TM296" s="764"/>
      <c r="TN296" s="764"/>
      <c r="TO296" s="764"/>
      <c r="TP296" s="764"/>
      <c r="TQ296" s="764"/>
      <c r="TR296" s="764"/>
      <c r="TS296" s="764"/>
      <c r="TT296" s="764"/>
      <c r="TU296" s="764"/>
      <c r="TV296" s="764"/>
      <c r="TW296" s="764"/>
      <c r="TX296" s="764"/>
      <c r="TY296" s="764"/>
      <c r="TZ296" s="764"/>
      <c r="UA296" s="764"/>
      <c r="UB296" s="764"/>
      <c r="UC296" s="764"/>
      <c r="UD296" s="764"/>
      <c r="UE296" s="764"/>
      <c r="UF296" s="764"/>
      <c r="UG296" s="764"/>
      <c r="UH296" s="764"/>
      <c r="UI296" s="764"/>
      <c r="UJ296" s="764"/>
      <c r="UK296" s="764"/>
      <c r="UL296" s="764"/>
      <c r="UM296" s="764"/>
      <c r="UN296" s="764"/>
      <c r="UO296" s="764"/>
      <c r="UP296" s="764"/>
      <c r="UQ296" s="764"/>
      <c r="UR296" s="764"/>
      <c r="US296" s="764"/>
      <c r="UT296" s="764"/>
      <c r="UU296" s="764"/>
      <c r="UV296" s="764"/>
      <c r="UW296" s="764"/>
      <c r="UX296" s="764"/>
      <c r="UY296" s="764"/>
      <c r="UZ296" s="764"/>
      <c r="VA296" s="764"/>
      <c r="VB296" s="764"/>
      <c r="VC296" s="764"/>
      <c r="VD296" s="764"/>
      <c r="VE296" s="764"/>
      <c r="VF296" s="764"/>
      <c r="VG296" s="764"/>
      <c r="VH296" s="764"/>
      <c r="VI296" s="764"/>
      <c r="VJ296" s="764"/>
      <c r="VK296" s="764"/>
      <c r="VL296" s="764"/>
      <c r="VM296" s="764"/>
      <c r="VN296" s="764"/>
      <c r="VO296" s="764"/>
      <c r="VP296" s="764"/>
      <c r="VQ296" s="764"/>
      <c r="VR296" s="764"/>
      <c r="VS296" s="764"/>
      <c r="VT296" s="764"/>
      <c r="VU296" s="764"/>
      <c r="VV296" s="764"/>
      <c r="VW296" s="764"/>
      <c r="VX296" s="764"/>
      <c r="VY296" s="764"/>
      <c r="VZ296" s="764"/>
      <c r="WA296" s="764"/>
      <c r="WB296" s="764"/>
      <c r="WC296" s="764"/>
      <c r="WD296" s="764"/>
      <c r="WE296" s="764"/>
      <c r="WF296" s="764"/>
      <c r="WG296" s="764"/>
      <c r="WH296" s="764"/>
      <c r="WI296" s="764"/>
      <c r="WJ296" s="764"/>
      <c r="WK296" s="764"/>
      <c r="WL296" s="764"/>
      <c r="WM296" s="764"/>
      <c r="WN296" s="764"/>
      <c r="WO296" s="764"/>
      <c r="WP296" s="764"/>
      <c r="WQ296" s="764"/>
      <c r="WR296" s="764"/>
      <c r="WS296" s="764"/>
      <c r="WT296" s="764"/>
      <c r="WU296" s="764"/>
      <c r="WV296" s="764"/>
      <c r="WW296" s="764"/>
      <c r="WX296" s="764"/>
      <c r="WY296" s="764"/>
      <c r="WZ296" s="764"/>
      <c r="XA296" s="764"/>
      <c r="XB296" s="764"/>
      <c r="XC296" s="764"/>
      <c r="XD296" s="764"/>
      <c r="XE296" s="764"/>
      <c r="XF296" s="764"/>
      <c r="XG296" s="764"/>
      <c r="XH296" s="764"/>
      <c r="XI296" s="764"/>
      <c r="XJ296" s="764"/>
      <c r="XK296" s="764"/>
      <c r="XL296" s="764"/>
      <c r="XM296" s="764"/>
      <c r="XN296" s="764"/>
      <c r="XO296" s="764"/>
      <c r="XP296" s="764"/>
      <c r="XQ296" s="764"/>
      <c r="XR296" s="764"/>
      <c r="XS296" s="764"/>
      <c r="XT296" s="764"/>
      <c r="XU296" s="764"/>
      <c r="XV296" s="764"/>
      <c r="XW296" s="764"/>
      <c r="XX296" s="764"/>
      <c r="XY296" s="764"/>
      <c r="XZ296" s="764"/>
      <c r="YA296" s="764"/>
      <c r="YB296" s="764"/>
      <c r="YC296" s="764"/>
      <c r="YD296" s="764"/>
      <c r="YE296" s="764"/>
      <c r="YF296" s="764"/>
      <c r="YG296" s="764"/>
      <c r="YH296" s="764"/>
      <c r="YI296" s="764"/>
      <c r="YJ296" s="764"/>
      <c r="YK296" s="764"/>
      <c r="YL296" s="764"/>
      <c r="YM296" s="764"/>
      <c r="YN296" s="764"/>
      <c r="YO296" s="764"/>
      <c r="YP296" s="764"/>
      <c r="YQ296" s="764"/>
      <c r="YR296" s="764"/>
      <c r="YS296" s="764"/>
      <c r="YT296" s="764"/>
      <c r="YU296" s="764"/>
      <c r="YV296" s="764"/>
      <c r="YW296" s="764"/>
      <c r="YX296" s="764"/>
      <c r="YY296" s="764"/>
      <c r="YZ296" s="764"/>
      <c r="ZA296" s="764"/>
      <c r="ZB296" s="764"/>
      <c r="ZC296" s="764"/>
      <c r="ZD296" s="764"/>
      <c r="ZE296" s="764"/>
      <c r="ZF296" s="764"/>
      <c r="ZG296" s="764"/>
      <c r="ZH296" s="764"/>
      <c r="ZI296" s="764"/>
      <c r="ZJ296" s="764"/>
      <c r="ZK296" s="764"/>
      <c r="ZL296" s="764"/>
      <c r="ZM296" s="764"/>
      <c r="ZN296" s="764"/>
      <c r="ZO296" s="764"/>
      <c r="ZP296" s="764"/>
      <c r="ZQ296" s="764"/>
      <c r="ZR296" s="764"/>
      <c r="ZS296" s="764"/>
      <c r="ZT296" s="764"/>
      <c r="ZU296" s="764"/>
      <c r="ZV296" s="764"/>
      <c r="ZW296" s="764"/>
      <c r="ZX296" s="764"/>
      <c r="ZY296" s="764"/>
      <c r="ZZ296" s="764"/>
      <c r="AAA296" s="764"/>
      <c r="AAB296" s="764"/>
      <c r="AAC296" s="764"/>
      <c r="AAD296" s="764"/>
      <c r="AAE296" s="764"/>
      <c r="AAF296" s="764"/>
      <c r="AAG296" s="764"/>
      <c r="AAH296" s="764"/>
      <c r="AAI296" s="764"/>
      <c r="AAJ296" s="764"/>
      <c r="AAK296" s="764"/>
      <c r="AAL296" s="764"/>
      <c r="AAM296" s="764"/>
      <c r="AAN296" s="764"/>
      <c r="AAO296" s="764"/>
      <c r="AAP296" s="764"/>
      <c r="AAQ296" s="764"/>
      <c r="AAR296" s="764"/>
      <c r="AAS296" s="764"/>
      <c r="AAT296" s="764"/>
      <c r="AAU296" s="764"/>
      <c r="AAV296" s="764"/>
      <c r="AAW296" s="764"/>
      <c r="AAX296" s="764"/>
      <c r="AAY296" s="764"/>
      <c r="AAZ296" s="764"/>
      <c r="ABA296" s="764"/>
      <c r="ABB296" s="764"/>
      <c r="ABC296" s="764"/>
      <c r="ABD296" s="764"/>
      <c r="ABE296" s="764"/>
      <c r="ABF296" s="764"/>
      <c r="ABG296" s="764"/>
      <c r="ABH296" s="764"/>
      <c r="ABI296" s="764"/>
      <c r="ABJ296" s="764"/>
      <c r="ABK296" s="764"/>
      <c r="ABL296" s="764"/>
      <c r="ABM296" s="764"/>
      <c r="ABN296" s="764"/>
      <c r="ABO296" s="764"/>
      <c r="ABP296" s="764"/>
      <c r="ABQ296" s="764"/>
      <c r="ABR296" s="764"/>
      <c r="ABS296" s="764"/>
      <c r="ABT296" s="764"/>
      <c r="ABU296" s="764"/>
      <c r="ABV296" s="764"/>
      <c r="ABW296" s="764"/>
      <c r="ABX296" s="764"/>
      <c r="ABY296" s="764"/>
      <c r="ABZ296" s="764"/>
      <c r="ACA296" s="764"/>
      <c r="ACB296" s="764"/>
      <c r="ACC296" s="764"/>
      <c r="ACD296" s="764"/>
      <c r="ACE296" s="764"/>
      <c r="ACF296" s="764"/>
      <c r="ACG296" s="764"/>
      <c r="ACH296" s="764"/>
      <c r="ACI296" s="764"/>
      <c r="ACJ296" s="764"/>
      <c r="ACK296" s="764"/>
      <c r="ACL296" s="764"/>
      <c r="ACM296" s="764"/>
      <c r="ACN296" s="764"/>
      <c r="ACO296" s="764"/>
      <c r="ACP296" s="764"/>
      <c r="ACQ296" s="764"/>
      <c r="ACR296" s="764"/>
      <c r="ACS296" s="764"/>
      <c r="ACT296" s="764"/>
      <c r="ACU296" s="764"/>
      <c r="ACV296" s="764"/>
      <c r="ACW296" s="764"/>
      <c r="ACX296" s="764"/>
      <c r="ACY296" s="764"/>
      <c r="ACZ296" s="764"/>
      <c r="ADA296" s="764"/>
      <c r="ADB296" s="764"/>
      <c r="ADC296" s="764"/>
      <c r="ADD296" s="764"/>
      <c r="ADE296" s="764"/>
      <c r="ADF296" s="764"/>
      <c r="ADG296" s="764"/>
      <c r="ADH296" s="764"/>
      <c r="ADI296" s="764"/>
      <c r="ADJ296" s="764"/>
      <c r="ADK296" s="764"/>
      <c r="ADL296" s="764"/>
      <c r="ADM296" s="764"/>
      <c r="ADN296" s="764"/>
      <c r="ADO296" s="764"/>
      <c r="ADP296" s="764"/>
      <c r="ADQ296" s="764"/>
      <c r="ADR296" s="764"/>
      <c r="ADS296" s="764"/>
      <c r="ADT296" s="764"/>
      <c r="ADU296" s="764"/>
      <c r="ADV296" s="764"/>
      <c r="ADW296" s="764"/>
      <c r="ADX296" s="764"/>
      <c r="ADY296" s="764"/>
      <c r="ADZ296" s="764"/>
      <c r="AEA296" s="764"/>
      <c r="AEB296" s="764"/>
      <c r="AEC296" s="764"/>
      <c r="AED296" s="764"/>
      <c r="AEE296" s="764"/>
      <c r="AEF296" s="764"/>
      <c r="AEG296" s="764"/>
      <c r="AEH296" s="764"/>
      <c r="AEI296" s="764"/>
      <c r="AEJ296" s="764"/>
      <c r="AEK296" s="764"/>
      <c r="AEL296" s="764"/>
      <c r="AEM296" s="764"/>
      <c r="AEN296" s="764"/>
      <c r="AEO296" s="764"/>
      <c r="AEP296" s="764"/>
      <c r="AEQ296" s="764"/>
      <c r="AER296" s="764"/>
      <c r="AES296" s="764"/>
      <c r="AET296" s="764"/>
      <c r="AEU296" s="764"/>
      <c r="AEV296" s="764"/>
      <c r="AEW296" s="764"/>
      <c r="AEX296" s="764"/>
      <c r="AEY296" s="764"/>
      <c r="AEZ296" s="764"/>
      <c r="AFA296" s="764"/>
      <c r="AFB296" s="764"/>
      <c r="AFC296" s="764"/>
      <c r="AFD296" s="764"/>
      <c r="AFE296" s="764"/>
      <c r="AFF296" s="764"/>
      <c r="AFG296" s="764"/>
      <c r="AFH296" s="764"/>
      <c r="AFI296" s="764"/>
      <c r="AFJ296" s="764"/>
      <c r="AFK296" s="764"/>
      <c r="AFL296" s="764"/>
      <c r="AFM296" s="764"/>
      <c r="AFN296" s="764"/>
      <c r="AFO296" s="764"/>
      <c r="AFP296" s="764"/>
      <c r="AFQ296" s="764"/>
      <c r="AFR296" s="764"/>
      <c r="AFS296" s="764"/>
      <c r="AFT296" s="764"/>
      <c r="AFU296" s="764"/>
      <c r="AFV296" s="764"/>
      <c r="AFW296" s="764"/>
      <c r="AFX296" s="764"/>
      <c r="AFY296" s="764"/>
      <c r="AFZ296" s="764"/>
      <c r="AGA296" s="764"/>
      <c r="AGB296" s="764"/>
      <c r="AGC296" s="764"/>
      <c r="AGD296" s="764"/>
      <c r="AGE296" s="764"/>
      <c r="AGF296" s="764"/>
      <c r="AGG296" s="764"/>
      <c r="AGH296" s="764"/>
      <c r="AGI296" s="764"/>
      <c r="AGJ296" s="764"/>
      <c r="AGK296" s="764"/>
      <c r="AGL296" s="764"/>
      <c r="AGM296" s="764"/>
      <c r="AGN296" s="764"/>
      <c r="AGO296" s="764"/>
      <c r="AGP296" s="764"/>
      <c r="AGQ296" s="764"/>
      <c r="AGR296" s="764"/>
      <c r="AGS296" s="764"/>
      <c r="AGT296" s="764"/>
      <c r="AGU296" s="764"/>
      <c r="AGV296" s="764"/>
      <c r="AGW296" s="764"/>
      <c r="AGX296" s="764"/>
      <c r="AGY296" s="764"/>
      <c r="AGZ296" s="764"/>
      <c r="AHA296" s="764"/>
      <c r="AHB296" s="764"/>
      <c r="AHC296" s="764"/>
      <c r="AHD296" s="764"/>
      <c r="AHE296" s="764"/>
      <c r="AHF296" s="764"/>
      <c r="AHG296" s="764"/>
      <c r="AHH296" s="764"/>
      <c r="AHI296" s="764"/>
      <c r="AHJ296" s="764"/>
      <c r="AHK296" s="764"/>
      <c r="AHL296" s="764"/>
      <c r="AHM296" s="764"/>
      <c r="AHN296" s="764"/>
      <c r="AHO296" s="764"/>
      <c r="AHP296" s="764"/>
      <c r="AHQ296" s="764"/>
      <c r="AHR296" s="764"/>
      <c r="AHS296" s="764"/>
      <c r="AHT296" s="764"/>
      <c r="AHU296" s="764"/>
      <c r="AHV296" s="764"/>
      <c r="AHW296" s="764"/>
      <c r="AHX296" s="764"/>
      <c r="AHY296" s="764"/>
      <c r="AHZ296" s="764"/>
      <c r="AIA296" s="764"/>
      <c r="AIB296" s="764"/>
      <c r="AIC296" s="764"/>
      <c r="AID296" s="764"/>
      <c r="AIE296" s="764"/>
      <c r="AIF296" s="764"/>
      <c r="AIG296" s="764"/>
      <c r="AIH296" s="764"/>
      <c r="AII296" s="764"/>
      <c r="AIJ296" s="764"/>
      <c r="AIK296" s="764"/>
      <c r="AIL296" s="764"/>
      <c r="AIM296" s="764"/>
      <c r="AIN296" s="764"/>
      <c r="AIO296" s="764"/>
      <c r="AIP296" s="764"/>
      <c r="AIQ296" s="764"/>
      <c r="AIR296" s="764"/>
      <c r="AIS296" s="764"/>
      <c r="AIT296" s="764"/>
      <c r="AIU296" s="764"/>
      <c r="AIV296" s="764"/>
      <c r="AIW296" s="764"/>
      <c r="AIX296" s="764"/>
      <c r="AIY296" s="764"/>
      <c r="AIZ296" s="764"/>
      <c r="AJA296" s="764"/>
      <c r="AJB296" s="764"/>
      <c r="AJC296" s="764"/>
      <c r="AJD296" s="764"/>
      <c r="AJE296" s="764"/>
      <c r="AJF296" s="764"/>
      <c r="AJG296" s="764"/>
      <c r="AJH296" s="764"/>
      <c r="AJI296" s="764"/>
      <c r="AJJ296" s="764"/>
      <c r="AJK296" s="764"/>
      <c r="AJL296" s="764"/>
      <c r="AJM296" s="764"/>
      <c r="AJN296" s="764"/>
      <c r="AJO296" s="764"/>
      <c r="AJP296" s="764"/>
      <c r="AJQ296" s="764"/>
      <c r="AJR296" s="764"/>
      <c r="AJS296" s="764"/>
      <c r="AJT296" s="764"/>
      <c r="AJU296" s="764"/>
      <c r="AJV296" s="764"/>
      <c r="AJW296" s="764"/>
      <c r="AJX296" s="764"/>
      <c r="AJY296" s="764"/>
      <c r="AJZ296" s="764"/>
      <c r="AKA296" s="764"/>
      <c r="AKB296" s="764"/>
      <c r="AKC296" s="764"/>
      <c r="AKD296" s="764"/>
      <c r="AKE296" s="764"/>
      <c r="AKF296" s="764"/>
      <c r="AKG296" s="764"/>
      <c r="AKH296" s="764"/>
      <c r="AKI296" s="764"/>
      <c r="AKJ296" s="764"/>
      <c r="AKK296" s="764"/>
      <c r="AKL296" s="764"/>
      <c r="AKM296" s="764"/>
      <c r="AKN296" s="764"/>
      <c r="AKO296" s="764"/>
      <c r="AKP296" s="764"/>
      <c r="AKQ296" s="764"/>
      <c r="AKR296" s="764"/>
      <c r="AKS296" s="764"/>
      <c r="AKT296" s="764"/>
      <c r="AKU296" s="764"/>
      <c r="AKV296" s="764"/>
      <c r="AKW296" s="764"/>
      <c r="AKX296" s="764"/>
      <c r="AKY296" s="764"/>
      <c r="AKZ296" s="764"/>
      <c r="ALA296" s="764"/>
      <c r="ALB296" s="764"/>
      <c r="ALC296" s="764"/>
      <c r="ALD296" s="764"/>
      <c r="ALE296" s="764"/>
      <c r="ALF296" s="764"/>
      <c r="ALG296" s="764"/>
      <c r="ALH296" s="764"/>
      <c r="ALI296" s="764"/>
      <c r="ALJ296" s="764"/>
      <c r="ALK296" s="764"/>
      <c r="ALL296" s="764"/>
      <c r="ALM296" s="764"/>
      <c r="ALN296" s="764"/>
      <c r="ALO296" s="764"/>
      <c r="ALP296" s="764"/>
      <c r="ALQ296" s="764"/>
      <c r="ALR296" s="764"/>
      <c r="ALS296" s="764"/>
      <c r="ALT296" s="764"/>
      <c r="ALU296" s="764"/>
      <c r="ALV296" s="764"/>
      <c r="ALW296" s="764"/>
      <c r="ALX296" s="764"/>
      <c r="ALY296" s="764"/>
      <c r="ALZ296" s="764"/>
      <c r="AMA296" s="764"/>
      <c r="AMB296" s="764"/>
      <c r="AMC296" s="764"/>
      <c r="AMD296" s="764"/>
      <c r="AME296" s="764"/>
      <c r="AMF296" s="764"/>
      <c r="AMG296" s="764"/>
      <c r="AMH296" s="764"/>
      <c r="AMI296" s="764"/>
      <c r="AMJ296" s="764"/>
    </row>
    <row r="297" spans="1:1024" ht="25.5" x14ac:dyDescent="0.2">
      <c r="A297" s="764"/>
      <c r="B297" s="781"/>
      <c r="C297" s="782" t="s">
        <v>839</v>
      </c>
      <c r="D297" s="783"/>
      <c r="E297" s="784"/>
      <c r="F297" s="784"/>
      <c r="G297" s="783"/>
      <c r="H297" s="784"/>
      <c r="I297" s="784"/>
      <c r="J297" s="784"/>
      <c r="K297" s="784"/>
      <c r="L297" s="784"/>
      <c r="M297" s="784"/>
      <c r="N297" s="784"/>
      <c r="O297" s="784"/>
      <c r="P297" s="784"/>
      <c r="Q297" s="784"/>
      <c r="R297" s="785"/>
      <c r="S297" s="784"/>
      <c r="T297" s="784"/>
      <c r="U297" s="786" t="s">
        <v>494</v>
      </c>
      <c r="V297" s="777" t="s">
        <v>124</v>
      </c>
      <c r="W297" s="777" t="s">
        <v>495</v>
      </c>
      <c r="X297" s="769">
        <v>879.73050799999987</v>
      </c>
      <c r="Y297" s="769">
        <v>906.12000000000023</v>
      </c>
      <c r="Z297" s="769">
        <v>775.5</v>
      </c>
      <c r="AA297" s="769">
        <v>852.47872000000041</v>
      </c>
      <c r="AB297" s="769">
        <v>775.5</v>
      </c>
      <c r="AC297" s="769">
        <v>775.49999999999977</v>
      </c>
      <c r="AD297" s="769">
        <v>775.5</v>
      </c>
      <c r="AE297" s="769">
        <v>775.49999999999977</v>
      </c>
      <c r="AF297" s="769">
        <v>775.5</v>
      </c>
      <c r="AG297" s="769">
        <v>775.50000000000023</v>
      </c>
      <c r="AH297" s="769">
        <v>775.50000000000023</v>
      </c>
      <c r="AI297" s="769">
        <v>765.79058000000009</v>
      </c>
      <c r="AJ297" s="769">
        <v>503.67977999999982</v>
      </c>
      <c r="AK297" s="769">
        <v>772.14742000000012</v>
      </c>
      <c r="AL297" s="769">
        <v>630.40295000000037</v>
      </c>
      <c r="AM297" s="769">
        <v>245.43199999999999</v>
      </c>
      <c r="AN297" s="769">
        <v>0</v>
      </c>
      <c r="AO297" s="769">
        <v>0</v>
      </c>
      <c r="AP297" s="769">
        <v>0</v>
      </c>
      <c r="AQ297" s="769">
        <v>0</v>
      </c>
      <c r="AR297" s="769">
        <v>0</v>
      </c>
      <c r="AS297" s="769">
        <v>0</v>
      </c>
      <c r="AT297" s="769">
        <v>0</v>
      </c>
      <c r="AU297" s="769">
        <v>0</v>
      </c>
      <c r="AV297" s="769">
        <v>0</v>
      </c>
      <c r="AW297" s="769">
        <v>0</v>
      </c>
      <c r="AX297" s="769">
        <v>0</v>
      </c>
      <c r="AY297" s="769">
        <v>0</v>
      </c>
      <c r="AZ297" s="769">
        <v>0</v>
      </c>
      <c r="BA297" s="769">
        <v>0</v>
      </c>
      <c r="BB297" s="769">
        <v>0</v>
      </c>
      <c r="BC297" s="769">
        <v>0</v>
      </c>
      <c r="BD297" s="769">
        <v>0</v>
      </c>
      <c r="BE297" s="769">
        <v>0</v>
      </c>
      <c r="BF297" s="769">
        <v>0</v>
      </c>
      <c r="BG297" s="769">
        <v>0</v>
      </c>
      <c r="BH297" s="769">
        <v>0</v>
      </c>
      <c r="BI297" s="769">
        <v>0</v>
      </c>
      <c r="BJ297" s="769">
        <v>0</v>
      </c>
      <c r="BK297" s="769">
        <v>0</v>
      </c>
      <c r="BL297" s="769">
        <v>0</v>
      </c>
      <c r="BM297" s="769">
        <v>0</v>
      </c>
      <c r="BN297" s="769">
        <v>0</v>
      </c>
      <c r="BO297" s="769">
        <v>0</v>
      </c>
      <c r="BP297" s="769">
        <v>0</v>
      </c>
      <c r="BQ297" s="769">
        <v>0</v>
      </c>
      <c r="BR297" s="769">
        <v>0</v>
      </c>
      <c r="BS297" s="769">
        <v>0</v>
      </c>
      <c r="BT297" s="769">
        <v>0</v>
      </c>
      <c r="BU297" s="769">
        <v>0</v>
      </c>
      <c r="BV297" s="769">
        <v>0</v>
      </c>
      <c r="BW297" s="769">
        <v>0</v>
      </c>
      <c r="BX297" s="769">
        <v>0</v>
      </c>
      <c r="BY297" s="769">
        <v>0</v>
      </c>
      <c r="BZ297" s="769">
        <v>0</v>
      </c>
      <c r="CA297" s="769">
        <v>0</v>
      </c>
      <c r="CB297" s="769">
        <v>0</v>
      </c>
      <c r="CC297" s="769">
        <v>0</v>
      </c>
      <c r="CD297" s="769">
        <v>0</v>
      </c>
      <c r="CE297" s="769">
        <v>0</v>
      </c>
      <c r="CF297" s="769">
        <v>0</v>
      </c>
      <c r="CG297" s="769">
        <v>0</v>
      </c>
      <c r="CH297" s="769">
        <v>0</v>
      </c>
      <c r="CI297" s="769">
        <v>0</v>
      </c>
      <c r="CJ297" s="769">
        <v>0</v>
      </c>
      <c r="CK297" s="769">
        <v>0</v>
      </c>
      <c r="CL297" s="769">
        <v>0</v>
      </c>
      <c r="CM297" s="769">
        <v>0</v>
      </c>
      <c r="CN297" s="769">
        <v>0</v>
      </c>
      <c r="CO297" s="769">
        <v>0</v>
      </c>
      <c r="CP297" s="769">
        <v>0</v>
      </c>
      <c r="CQ297" s="769">
        <v>0</v>
      </c>
      <c r="CR297" s="769">
        <v>0</v>
      </c>
      <c r="CS297" s="769">
        <v>0</v>
      </c>
      <c r="CT297" s="769">
        <v>0</v>
      </c>
      <c r="CU297" s="769">
        <v>0</v>
      </c>
      <c r="CV297" s="769">
        <v>0</v>
      </c>
      <c r="CW297" s="769">
        <v>0</v>
      </c>
      <c r="CX297" s="769">
        <v>0</v>
      </c>
      <c r="CY297" s="769">
        <v>0</v>
      </c>
      <c r="CZ297" s="778">
        <v>0</v>
      </c>
      <c r="DA297" s="779">
        <v>0</v>
      </c>
      <c r="DB297" s="779">
        <v>0</v>
      </c>
      <c r="DC297" s="779">
        <v>0</v>
      </c>
      <c r="DD297" s="779">
        <v>0</v>
      </c>
      <c r="DE297" s="779">
        <v>0</v>
      </c>
      <c r="DF297" s="779">
        <v>0</v>
      </c>
      <c r="DG297" s="779">
        <v>0</v>
      </c>
      <c r="DH297" s="779">
        <v>0</v>
      </c>
      <c r="DI297" s="779">
        <v>0</v>
      </c>
      <c r="DJ297" s="779">
        <v>0</v>
      </c>
      <c r="DK297" s="779">
        <v>0</v>
      </c>
      <c r="DL297" s="779">
        <v>0</v>
      </c>
      <c r="DM297" s="779">
        <v>0</v>
      </c>
      <c r="DN297" s="779">
        <v>0</v>
      </c>
      <c r="DO297" s="779">
        <v>0</v>
      </c>
      <c r="DP297" s="779">
        <v>0</v>
      </c>
      <c r="DQ297" s="779">
        <v>0</v>
      </c>
      <c r="DR297" s="779">
        <v>0</v>
      </c>
      <c r="DS297" s="779">
        <v>0</v>
      </c>
      <c r="DT297" s="779">
        <v>0</v>
      </c>
      <c r="DU297" s="779">
        <v>0</v>
      </c>
      <c r="DV297" s="779">
        <v>0</v>
      </c>
      <c r="DW297" s="780">
        <v>0</v>
      </c>
      <c r="DX297" s="666"/>
      <c r="DY297" s="764"/>
      <c r="DZ297" s="764"/>
      <c r="EA297" s="764"/>
      <c r="EB297" s="764"/>
      <c r="EC297" s="764"/>
      <c r="ED297" s="764"/>
      <c r="EE297" s="764"/>
      <c r="EF297" s="764"/>
      <c r="EG297" s="764"/>
      <c r="EH297" s="764"/>
      <c r="EI297" s="764"/>
      <c r="EJ297" s="764"/>
      <c r="EK297" s="764"/>
      <c r="EL297" s="764"/>
      <c r="EM297" s="764"/>
      <c r="EN297" s="764"/>
      <c r="EO297" s="764"/>
      <c r="EP297" s="764"/>
      <c r="EQ297" s="764"/>
      <c r="ER297" s="764"/>
      <c r="ES297" s="764"/>
      <c r="ET297" s="764"/>
      <c r="EU297" s="764"/>
      <c r="EV297" s="764"/>
      <c r="EW297" s="764"/>
      <c r="EX297" s="764"/>
      <c r="EY297" s="764"/>
      <c r="EZ297" s="764"/>
      <c r="FA297" s="764"/>
      <c r="FB297" s="764"/>
      <c r="FC297" s="764"/>
      <c r="FD297" s="764"/>
      <c r="FE297" s="764"/>
      <c r="FF297" s="764"/>
      <c r="FG297" s="764"/>
      <c r="FH297" s="764"/>
      <c r="FI297" s="764"/>
      <c r="FJ297" s="764"/>
      <c r="FK297" s="764"/>
      <c r="FL297" s="764"/>
      <c r="FM297" s="764"/>
      <c r="FN297" s="764"/>
      <c r="FO297" s="764"/>
      <c r="FP297" s="764"/>
      <c r="FQ297" s="764"/>
      <c r="FR297" s="764"/>
      <c r="FS297" s="764"/>
      <c r="FT297" s="764"/>
      <c r="FU297" s="764"/>
      <c r="FV297" s="764"/>
      <c r="FW297" s="764"/>
      <c r="FX297" s="764"/>
      <c r="FY297" s="764"/>
      <c r="FZ297" s="764"/>
      <c r="GA297" s="764"/>
      <c r="GB297" s="764"/>
      <c r="GC297" s="764"/>
      <c r="GD297" s="764"/>
      <c r="GE297" s="764"/>
      <c r="GF297" s="764"/>
      <c r="GG297" s="764"/>
      <c r="GH297" s="764"/>
      <c r="GI297" s="764"/>
      <c r="GJ297" s="764"/>
      <c r="GK297" s="764"/>
      <c r="GL297" s="764"/>
      <c r="GM297" s="764"/>
      <c r="GN297" s="764"/>
      <c r="GO297" s="764"/>
      <c r="GP297" s="764"/>
      <c r="GQ297" s="764"/>
      <c r="GR297" s="764"/>
      <c r="GS297" s="764"/>
      <c r="GT297" s="764"/>
      <c r="GU297" s="764"/>
      <c r="GV297" s="764"/>
      <c r="GW297" s="764"/>
      <c r="GX297" s="764"/>
      <c r="GY297" s="764"/>
      <c r="GZ297" s="764"/>
      <c r="HA297" s="764"/>
      <c r="HB297" s="764"/>
      <c r="HC297" s="764"/>
      <c r="HD297" s="764"/>
      <c r="HE297" s="764"/>
      <c r="HF297" s="764"/>
      <c r="HG297" s="764"/>
      <c r="HH297" s="764"/>
      <c r="HI297" s="764"/>
      <c r="HJ297" s="764"/>
      <c r="HK297" s="764"/>
      <c r="HL297" s="764"/>
      <c r="HM297" s="764"/>
      <c r="HN297" s="764"/>
      <c r="HO297" s="764"/>
      <c r="HP297" s="764"/>
      <c r="HQ297" s="764"/>
      <c r="HR297" s="764"/>
      <c r="HS297" s="764"/>
      <c r="HT297" s="764"/>
      <c r="HU297" s="764"/>
      <c r="HV297" s="764"/>
      <c r="HW297" s="764"/>
      <c r="HX297" s="764"/>
      <c r="HY297" s="764"/>
      <c r="HZ297" s="764"/>
      <c r="IA297" s="764"/>
      <c r="IB297" s="764"/>
      <c r="IC297" s="764"/>
      <c r="ID297" s="764"/>
      <c r="IE297" s="764"/>
      <c r="IF297" s="764"/>
      <c r="IG297" s="764"/>
      <c r="IH297" s="764"/>
      <c r="II297" s="764"/>
      <c r="IJ297" s="764"/>
      <c r="IK297" s="764"/>
      <c r="IL297" s="764"/>
      <c r="IM297" s="764"/>
      <c r="IN297" s="764"/>
      <c r="IO297" s="764"/>
      <c r="IP297" s="764"/>
      <c r="IQ297" s="764"/>
      <c r="IR297" s="764"/>
      <c r="IS297" s="764"/>
      <c r="IT297" s="764"/>
      <c r="IU297" s="764"/>
      <c r="IV297" s="764"/>
      <c r="IW297" s="764"/>
      <c r="IX297" s="764"/>
      <c r="IY297" s="764"/>
      <c r="IZ297" s="764"/>
      <c r="JA297" s="764"/>
      <c r="JB297" s="764"/>
      <c r="JC297" s="764"/>
      <c r="JD297" s="764"/>
      <c r="JE297" s="764"/>
      <c r="JF297" s="764"/>
      <c r="JG297" s="764"/>
      <c r="JH297" s="764"/>
      <c r="JI297" s="764"/>
      <c r="JJ297" s="764"/>
      <c r="JK297" s="764"/>
      <c r="JL297" s="764"/>
      <c r="JM297" s="764"/>
      <c r="JN297" s="764"/>
      <c r="JO297" s="764"/>
      <c r="JP297" s="764"/>
      <c r="JQ297" s="764"/>
      <c r="JR297" s="764"/>
      <c r="JS297" s="764"/>
      <c r="JT297" s="764"/>
      <c r="JU297" s="764"/>
      <c r="JV297" s="764"/>
      <c r="JW297" s="764"/>
      <c r="JX297" s="764"/>
      <c r="JY297" s="764"/>
      <c r="JZ297" s="764"/>
      <c r="KA297" s="764"/>
      <c r="KB297" s="764"/>
      <c r="KC297" s="764"/>
      <c r="KD297" s="764"/>
      <c r="KE297" s="764"/>
      <c r="KF297" s="764"/>
      <c r="KG297" s="764"/>
      <c r="KH297" s="764"/>
      <c r="KI297" s="764"/>
      <c r="KJ297" s="764"/>
      <c r="KK297" s="764"/>
      <c r="KL297" s="764"/>
      <c r="KM297" s="764"/>
      <c r="KN297" s="764"/>
      <c r="KO297" s="764"/>
      <c r="KP297" s="764"/>
      <c r="KQ297" s="764"/>
      <c r="KR297" s="764"/>
      <c r="KS297" s="764"/>
      <c r="KT297" s="764"/>
      <c r="KU297" s="764"/>
      <c r="KV297" s="764"/>
      <c r="KW297" s="764"/>
      <c r="KX297" s="764"/>
      <c r="KY297" s="764"/>
      <c r="KZ297" s="764"/>
      <c r="LA297" s="764"/>
      <c r="LB297" s="764"/>
      <c r="LC297" s="764"/>
      <c r="LD297" s="764"/>
      <c r="LE297" s="764"/>
      <c r="LF297" s="764"/>
      <c r="LG297" s="764"/>
      <c r="LH297" s="764"/>
      <c r="LI297" s="764"/>
      <c r="LJ297" s="764"/>
      <c r="LK297" s="764"/>
      <c r="LL297" s="764"/>
      <c r="LM297" s="764"/>
      <c r="LN297" s="764"/>
      <c r="LO297" s="764"/>
      <c r="LP297" s="764"/>
      <c r="LQ297" s="764"/>
      <c r="LR297" s="764"/>
      <c r="LS297" s="764"/>
      <c r="LT297" s="764"/>
      <c r="LU297" s="764"/>
      <c r="LV297" s="764"/>
      <c r="LW297" s="764"/>
      <c r="LX297" s="764"/>
      <c r="LY297" s="764"/>
      <c r="LZ297" s="764"/>
      <c r="MA297" s="764"/>
      <c r="MB297" s="764"/>
      <c r="MC297" s="764"/>
      <c r="MD297" s="764"/>
      <c r="ME297" s="764"/>
      <c r="MF297" s="764"/>
      <c r="MG297" s="764"/>
      <c r="MH297" s="764"/>
      <c r="MI297" s="764"/>
      <c r="MJ297" s="764"/>
      <c r="MK297" s="764"/>
      <c r="ML297" s="764"/>
      <c r="MM297" s="764"/>
      <c r="MN297" s="764"/>
      <c r="MO297" s="764"/>
      <c r="MP297" s="764"/>
      <c r="MQ297" s="764"/>
      <c r="MR297" s="764"/>
      <c r="MS297" s="764"/>
      <c r="MT297" s="764"/>
      <c r="MU297" s="764"/>
      <c r="MV297" s="764"/>
      <c r="MW297" s="764"/>
      <c r="MX297" s="764"/>
      <c r="MY297" s="764"/>
      <c r="MZ297" s="764"/>
      <c r="NA297" s="764"/>
      <c r="NB297" s="764"/>
      <c r="NC297" s="764"/>
      <c r="ND297" s="764"/>
      <c r="NE297" s="764"/>
      <c r="NF297" s="764"/>
      <c r="NG297" s="764"/>
      <c r="NH297" s="764"/>
      <c r="NI297" s="764"/>
      <c r="NJ297" s="764"/>
      <c r="NK297" s="764"/>
      <c r="NL297" s="764"/>
      <c r="NM297" s="764"/>
      <c r="NN297" s="764"/>
      <c r="NO297" s="764"/>
      <c r="NP297" s="764"/>
      <c r="NQ297" s="764"/>
      <c r="NR297" s="764"/>
      <c r="NS297" s="764"/>
      <c r="NT297" s="764"/>
      <c r="NU297" s="764"/>
      <c r="NV297" s="764"/>
      <c r="NW297" s="764"/>
      <c r="NX297" s="764"/>
      <c r="NY297" s="764"/>
      <c r="NZ297" s="764"/>
      <c r="OA297" s="764"/>
      <c r="OB297" s="764"/>
      <c r="OC297" s="764"/>
      <c r="OD297" s="764"/>
      <c r="OE297" s="764"/>
      <c r="OF297" s="764"/>
      <c r="OG297" s="764"/>
      <c r="OH297" s="764"/>
      <c r="OI297" s="764"/>
      <c r="OJ297" s="764"/>
      <c r="OK297" s="764"/>
      <c r="OL297" s="764"/>
      <c r="OM297" s="764"/>
      <c r="ON297" s="764"/>
      <c r="OO297" s="764"/>
      <c r="OP297" s="764"/>
      <c r="OQ297" s="764"/>
      <c r="OR297" s="764"/>
      <c r="OS297" s="764"/>
      <c r="OT297" s="764"/>
      <c r="OU297" s="764"/>
      <c r="OV297" s="764"/>
      <c r="OW297" s="764"/>
      <c r="OX297" s="764"/>
      <c r="OY297" s="764"/>
      <c r="OZ297" s="764"/>
      <c r="PA297" s="764"/>
      <c r="PB297" s="764"/>
      <c r="PC297" s="764"/>
      <c r="PD297" s="764"/>
      <c r="PE297" s="764"/>
      <c r="PF297" s="764"/>
      <c r="PG297" s="764"/>
      <c r="PH297" s="764"/>
      <c r="PI297" s="764"/>
      <c r="PJ297" s="764"/>
      <c r="PK297" s="764"/>
      <c r="PL297" s="764"/>
      <c r="PM297" s="764"/>
      <c r="PN297" s="764"/>
      <c r="PO297" s="764"/>
      <c r="PP297" s="764"/>
      <c r="PQ297" s="764"/>
      <c r="PR297" s="764"/>
      <c r="PS297" s="764"/>
      <c r="PT297" s="764"/>
      <c r="PU297" s="764"/>
      <c r="PV297" s="764"/>
      <c r="PW297" s="764"/>
      <c r="PX297" s="764"/>
      <c r="PY297" s="764"/>
      <c r="PZ297" s="764"/>
      <c r="QA297" s="764"/>
      <c r="QB297" s="764"/>
      <c r="QC297" s="764"/>
      <c r="QD297" s="764"/>
      <c r="QE297" s="764"/>
      <c r="QF297" s="764"/>
      <c r="QG297" s="764"/>
      <c r="QH297" s="764"/>
      <c r="QI297" s="764"/>
      <c r="QJ297" s="764"/>
      <c r="QK297" s="764"/>
      <c r="QL297" s="764"/>
      <c r="QM297" s="764"/>
      <c r="QN297" s="764"/>
      <c r="QO297" s="764"/>
      <c r="QP297" s="764"/>
      <c r="QQ297" s="764"/>
      <c r="QR297" s="764"/>
      <c r="QS297" s="764"/>
      <c r="QT297" s="764"/>
      <c r="QU297" s="764"/>
      <c r="QV297" s="764"/>
      <c r="QW297" s="764"/>
      <c r="QX297" s="764"/>
      <c r="QY297" s="764"/>
      <c r="QZ297" s="764"/>
      <c r="RA297" s="764"/>
      <c r="RB297" s="764"/>
      <c r="RC297" s="764"/>
      <c r="RD297" s="764"/>
      <c r="RE297" s="764"/>
      <c r="RF297" s="764"/>
      <c r="RG297" s="764"/>
      <c r="RH297" s="764"/>
      <c r="RI297" s="764"/>
      <c r="RJ297" s="764"/>
      <c r="RK297" s="764"/>
      <c r="RL297" s="764"/>
      <c r="RM297" s="764"/>
      <c r="RN297" s="764"/>
      <c r="RO297" s="764"/>
      <c r="RP297" s="764"/>
      <c r="RQ297" s="764"/>
      <c r="RR297" s="764"/>
      <c r="RS297" s="764"/>
      <c r="RT297" s="764"/>
      <c r="RU297" s="764"/>
      <c r="RV297" s="764"/>
      <c r="RW297" s="764"/>
      <c r="RX297" s="764"/>
      <c r="RY297" s="764"/>
      <c r="RZ297" s="764"/>
      <c r="SA297" s="764"/>
      <c r="SB297" s="764"/>
      <c r="SC297" s="764"/>
      <c r="SD297" s="764"/>
      <c r="SE297" s="764"/>
      <c r="SF297" s="764"/>
      <c r="SG297" s="764"/>
      <c r="SH297" s="764"/>
      <c r="SI297" s="764"/>
      <c r="SJ297" s="764"/>
      <c r="SK297" s="764"/>
      <c r="SL297" s="764"/>
      <c r="SM297" s="764"/>
      <c r="SN297" s="764"/>
      <c r="SO297" s="764"/>
      <c r="SP297" s="764"/>
      <c r="SQ297" s="764"/>
      <c r="SR297" s="764"/>
      <c r="SS297" s="764"/>
      <c r="ST297" s="764"/>
      <c r="SU297" s="764"/>
      <c r="SV297" s="764"/>
      <c r="SW297" s="764"/>
      <c r="SX297" s="764"/>
      <c r="SY297" s="764"/>
      <c r="SZ297" s="764"/>
      <c r="TA297" s="764"/>
      <c r="TB297" s="764"/>
      <c r="TC297" s="764"/>
      <c r="TD297" s="764"/>
      <c r="TE297" s="764"/>
      <c r="TF297" s="764"/>
      <c r="TG297" s="764"/>
      <c r="TH297" s="764"/>
      <c r="TI297" s="764"/>
      <c r="TJ297" s="764"/>
      <c r="TK297" s="764"/>
      <c r="TL297" s="764"/>
      <c r="TM297" s="764"/>
      <c r="TN297" s="764"/>
      <c r="TO297" s="764"/>
      <c r="TP297" s="764"/>
      <c r="TQ297" s="764"/>
      <c r="TR297" s="764"/>
      <c r="TS297" s="764"/>
      <c r="TT297" s="764"/>
      <c r="TU297" s="764"/>
      <c r="TV297" s="764"/>
      <c r="TW297" s="764"/>
      <c r="TX297" s="764"/>
      <c r="TY297" s="764"/>
      <c r="TZ297" s="764"/>
      <c r="UA297" s="764"/>
      <c r="UB297" s="764"/>
      <c r="UC297" s="764"/>
      <c r="UD297" s="764"/>
      <c r="UE297" s="764"/>
      <c r="UF297" s="764"/>
      <c r="UG297" s="764"/>
      <c r="UH297" s="764"/>
      <c r="UI297" s="764"/>
      <c r="UJ297" s="764"/>
      <c r="UK297" s="764"/>
      <c r="UL297" s="764"/>
      <c r="UM297" s="764"/>
      <c r="UN297" s="764"/>
      <c r="UO297" s="764"/>
      <c r="UP297" s="764"/>
      <c r="UQ297" s="764"/>
      <c r="UR297" s="764"/>
      <c r="US297" s="764"/>
      <c r="UT297" s="764"/>
      <c r="UU297" s="764"/>
      <c r="UV297" s="764"/>
      <c r="UW297" s="764"/>
      <c r="UX297" s="764"/>
      <c r="UY297" s="764"/>
      <c r="UZ297" s="764"/>
      <c r="VA297" s="764"/>
      <c r="VB297" s="764"/>
      <c r="VC297" s="764"/>
      <c r="VD297" s="764"/>
      <c r="VE297" s="764"/>
      <c r="VF297" s="764"/>
      <c r="VG297" s="764"/>
      <c r="VH297" s="764"/>
      <c r="VI297" s="764"/>
      <c r="VJ297" s="764"/>
      <c r="VK297" s="764"/>
      <c r="VL297" s="764"/>
      <c r="VM297" s="764"/>
      <c r="VN297" s="764"/>
      <c r="VO297" s="764"/>
      <c r="VP297" s="764"/>
      <c r="VQ297" s="764"/>
      <c r="VR297" s="764"/>
      <c r="VS297" s="764"/>
      <c r="VT297" s="764"/>
      <c r="VU297" s="764"/>
      <c r="VV297" s="764"/>
      <c r="VW297" s="764"/>
      <c r="VX297" s="764"/>
      <c r="VY297" s="764"/>
      <c r="VZ297" s="764"/>
      <c r="WA297" s="764"/>
      <c r="WB297" s="764"/>
      <c r="WC297" s="764"/>
      <c r="WD297" s="764"/>
      <c r="WE297" s="764"/>
      <c r="WF297" s="764"/>
      <c r="WG297" s="764"/>
      <c r="WH297" s="764"/>
      <c r="WI297" s="764"/>
      <c r="WJ297" s="764"/>
      <c r="WK297" s="764"/>
      <c r="WL297" s="764"/>
      <c r="WM297" s="764"/>
      <c r="WN297" s="764"/>
      <c r="WO297" s="764"/>
      <c r="WP297" s="764"/>
      <c r="WQ297" s="764"/>
      <c r="WR297" s="764"/>
      <c r="WS297" s="764"/>
      <c r="WT297" s="764"/>
      <c r="WU297" s="764"/>
      <c r="WV297" s="764"/>
      <c r="WW297" s="764"/>
      <c r="WX297" s="764"/>
      <c r="WY297" s="764"/>
      <c r="WZ297" s="764"/>
      <c r="XA297" s="764"/>
      <c r="XB297" s="764"/>
      <c r="XC297" s="764"/>
      <c r="XD297" s="764"/>
      <c r="XE297" s="764"/>
      <c r="XF297" s="764"/>
      <c r="XG297" s="764"/>
      <c r="XH297" s="764"/>
      <c r="XI297" s="764"/>
      <c r="XJ297" s="764"/>
      <c r="XK297" s="764"/>
      <c r="XL297" s="764"/>
      <c r="XM297" s="764"/>
      <c r="XN297" s="764"/>
      <c r="XO297" s="764"/>
      <c r="XP297" s="764"/>
      <c r="XQ297" s="764"/>
      <c r="XR297" s="764"/>
      <c r="XS297" s="764"/>
      <c r="XT297" s="764"/>
      <c r="XU297" s="764"/>
      <c r="XV297" s="764"/>
      <c r="XW297" s="764"/>
      <c r="XX297" s="764"/>
      <c r="XY297" s="764"/>
      <c r="XZ297" s="764"/>
      <c r="YA297" s="764"/>
      <c r="YB297" s="764"/>
      <c r="YC297" s="764"/>
      <c r="YD297" s="764"/>
      <c r="YE297" s="764"/>
      <c r="YF297" s="764"/>
      <c r="YG297" s="764"/>
      <c r="YH297" s="764"/>
      <c r="YI297" s="764"/>
      <c r="YJ297" s="764"/>
      <c r="YK297" s="764"/>
      <c r="YL297" s="764"/>
      <c r="YM297" s="764"/>
      <c r="YN297" s="764"/>
      <c r="YO297" s="764"/>
      <c r="YP297" s="764"/>
      <c r="YQ297" s="764"/>
      <c r="YR297" s="764"/>
      <c r="YS297" s="764"/>
      <c r="YT297" s="764"/>
      <c r="YU297" s="764"/>
      <c r="YV297" s="764"/>
      <c r="YW297" s="764"/>
      <c r="YX297" s="764"/>
      <c r="YY297" s="764"/>
      <c r="YZ297" s="764"/>
      <c r="ZA297" s="764"/>
      <c r="ZB297" s="764"/>
      <c r="ZC297" s="764"/>
      <c r="ZD297" s="764"/>
      <c r="ZE297" s="764"/>
      <c r="ZF297" s="764"/>
      <c r="ZG297" s="764"/>
      <c r="ZH297" s="764"/>
      <c r="ZI297" s="764"/>
      <c r="ZJ297" s="764"/>
      <c r="ZK297" s="764"/>
      <c r="ZL297" s="764"/>
      <c r="ZM297" s="764"/>
      <c r="ZN297" s="764"/>
      <c r="ZO297" s="764"/>
      <c r="ZP297" s="764"/>
      <c r="ZQ297" s="764"/>
      <c r="ZR297" s="764"/>
      <c r="ZS297" s="764"/>
      <c r="ZT297" s="764"/>
      <c r="ZU297" s="764"/>
      <c r="ZV297" s="764"/>
      <c r="ZW297" s="764"/>
      <c r="ZX297" s="764"/>
      <c r="ZY297" s="764"/>
      <c r="ZZ297" s="764"/>
      <c r="AAA297" s="764"/>
      <c r="AAB297" s="764"/>
      <c r="AAC297" s="764"/>
      <c r="AAD297" s="764"/>
      <c r="AAE297" s="764"/>
      <c r="AAF297" s="764"/>
      <c r="AAG297" s="764"/>
      <c r="AAH297" s="764"/>
      <c r="AAI297" s="764"/>
      <c r="AAJ297" s="764"/>
      <c r="AAK297" s="764"/>
      <c r="AAL297" s="764"/>
      <c r="AAM297" s="764"/>
      <c r="AAN297" s="764"/>
      <c r="AAO297" s="764"/>
      <c r="AAP297" s="764"/>
      <c r="AAQ297" s="764"/>
      <c r="AAR297" s="764"/>
      <c r="AAS297" s="764"/>
      <c r="AAT297" s="764"/>
      <c r="AAU297" s="764"/>
      <c r="AAV297" s="764"/>
      <c r="AAW297" s="764"/>
      <c r="AAX297" s="764"/>
      <c r="AAY297" s="764"/>
      <c r="AAZ297" s="764"/>
      <c r="ABA297" s="764"/>
      <c r="ABB297" s="764"/>
      <c r="ABC297" s="764"/>
      <c r="ABD297" s="764"/>
      <c r="ABE297" s="764"/>
      <c r="ABF297" s="764"/>
      <c r="ABG297" s="764"/>
      <c r="ABH297" s="764"/>
      <c r="ABI297" s="764"/>
      <c r="ABJ297" s="764"/>
      <c r="ABK297" s="764"/>
      <c r="ABL297" s="764"/>
      <c r="ABM297" s="764"/>
      <c r="ABN297" s="764"/>
      <c r="ABO297" s="764"/>
      <c r="ABP297" s="764"/>
      <c r="ABQ297" s="764"/>
      <c r="ABR297" s="764"/>
      <c r="ABS297" s="764"/>
      <c r="ABT297" s="764"/>
      <c r="ABU297" s="764"/>
      <c r="ABV297" s="764"/>
      <c r="ABW297" s="764"/>
      <c r="ABX297" s="764"/>
      <c r="ABY297" s="764"/>
      <c r="ABZ297" s="764"/>
      <c r="ACA297" s="764"/>
      <c r="ACB297" s="764"/>
      <c r="ACC297" s="764"/>
      <c r="ACD297" s="764"/>
      <c r="ACE297" s="764"/>
      <c r="ACF297" s="764"/>
      <c r="ACG297" s="764"/>
      <c r="ACH297" s="764"/>
      <c r="ACI297" s="764"/>
      <c r="ACJ297" s="764"/>
      <c r="ACK297" s="764"/>
      <c r="ACL297" s="764"/>
      <c r="ACM297" s="764"/>
      <c r="ACN297" s="764"/>
      <c r="ACO297" s="764"/>
      <c r="ACP297" s="764"/>
      <c r="ACQ297" s="764"/>
      <c r="ACR297" s="764"/>
      <c r="ACS297" s="764"/>
      <c r="ACT297" s="764"/>
      <c r="ACU297" s="764"/>
      <c r="ACV297" s="764"/>
      <c r="ACW297" s="764"/>
      <c r="ACX297" s="764"/>
      <c r="ACY297" s="764"/>
      <c r="ACZ297" s="764"/>
      <c r="ADA297" s="764"/>
      <c r="ADB297" s="764"/>
      <c r="ADC297" s="764"/>
      <c r="ADD297" s="764"/>
      <c r="ADE297" s="764"/>
      <c r="ADF297" s="764"/>
      <c r="ADG297" s="764"/>
      <c r="ADH297" s="764"/>
      <c r="ADI297" s="764"/>
      <c r="ADJ297" s="764"/>
      <c r="ADK297" s="764"/>
      <c r="ADL297" s="764"/>
      <c r="ADM297" s="764"/>
      <c r="ADN297" s="764"/>
      <c r="ADO297" s="764"/>
      <c r="ADP297" s="764"/>
      <c r="ADQ297" s="764"/>
      <c r="ADR297" s="764"/>
      <c r="ADS297" s="764"/>
      <c r="ADT297" s="764"/>
      <c r="ADU297" s="764"/>
      <c r="ADV297" s="764"/>
      <c r="ADW297" s="764"/>
      <c r="ADX297" s="764"/>
      <c r="ADY297" s="764"/>
      <c r="ADZ297" s="764"/>
      <c r="AEA297" s="764"/>
      <c r="AEB297" s="764"/>
      <c r="AEC297" s="764"/>
      <c r="AED297" s="764"/>
      <c r="AEE297" s="764"/>
      <c r="AEF297" s="764"/>
      <c r="AEG297" s="764"/>
      <c r="AEH297" s="764"/>
      <c r="AEI297" s="764"/>
      <c r="AEJ297" s="764"/>
      <c r="AEK297" s="764"/>
      <c r="AEL297" s="764"/>
      <c r="AEM297" s="764"/>
      <c r="AEN297" s="764"/>
      <c r="AEO297" s="764"/>
      <c r="AEP297" s="764"/>
      <c r="AEQ297" s="764"/>
      <c r="AER297" s="764"/>
      <c r="AES297" s="764"/>
      <c r="AET297" s="764"/>
      <c r="AEU297" s="764"/>
      <c r="AEV297" s="764"/>
      <c r="AEW297" s="764"/>
      <c r="AEX297" s="764"/>
      <c r="AEY297" s="764"/>
      <c r="AEZ297" s="764"/>
      <c r="AFA297" s="764"/>
      <c r="AFB297" s="764"/>
      <c r="AFC297" s="764"/>
      <c r="AFD297" s="764"/>
      <c r="AFE297" s="764"/>
      <c r="AFF297" s="764"/>
      <c r="AFG297" s="764"/>
      <c r="AFH297" s="764"/>
      <c r="AFI297" s="764"/>
      <c r="AFJ297" s="764"/>
      <c r="AFK297" s="764"/>
      <c r="AFL297" s="764"/>
      <c r="AFM297" s="764"/>
      <c r="AFN297" s="764"/>
      <c r="AFO297" s="764"/>
      <c r="AFP297" s="764"/>
      <c r="AFQ297" s="764"/>
      <c r="AFR297" s="764"/>
      <c r="AFS297" s="764"/>
      <c r="AFT297" s="764"/>
      <c r="AFU297" s="764"/>
      <c r="AFV297" s="764"/>
      <c r="AFW297" s="764"/>
      <c r="AFX297" s="764"/>
      <c r="AFY297" s="764"/>
      <c r="AFZ297" s="764"/>
      <c r="AGA297" s="764"/>
      <c r="AGB297" s="764"/>
      <c r="AGC297" s="764"/>
      <c r="AGD297" s="764"/>
      <c r="AGE297" s="764"/>
      <c r="AGF297" s="764"/>
      <c r="AGG297" s="764"/>
      <c r="AGH297" s="764"/>
      <c r="AGI297" s="764"/>
      <c r="AGJ297" s="764"/>
      <c r="AGK297" s="764"/>
      <c r="AGL297" s="764"/>
      <c r="AGM297" s="764"/>
      <c r="AGN297" s="764"/>
      <c r="AGO297" s="764"/>
      <c r="AGP297" s="764"/>
      <c r="AGQ297" s="764"/>
      <c r="AGR297" s="764"/>
      <c r="AGS297" s="764"/>
      <c r="AGT297" s="764"/>
      <c r="AGU297" s="764"/>
      <c r="AGV297" s="764"/>
      <c r="AGW297" s="764"/>
      <c r="AGX297" s="764"/>
      <c r="AGY297" s="764"/>
      <c r="AGZ297" s="764"/>
      <c r="AHA297" s="764"/>
      <c r="AHB297" s="764"/>
      <c r="AHC297" s="764"/>
      <c r="AHD297" s="764"/>
      <c r="AHE297" s="764"/>
      <c r="AHF297" s="764"/>
      <c r="AHG297" s="764"/>
      <c r="AHH297" s="764"/>
      <c r="AHI297" s="764"/>
      <c r="AHJ297" s="764"/>
      <c r="AHK297" s="764"/>
      <c r="AHL297" s="764"/>
      <c r="AHM297" s="764"/>
      <c r="AHN297" s="764"/>
      <c r="AHO297" s="764"/>
      <c r="AHP297" s="764"/>
      <c r="AHQ297" s="764"/>
      <c r="AHR297" s="764"/>
      <c r="AHS297" s="764"/>
      <c r="AHT297" s="764"/>
      <c r="AHU297" s="764"/>
      <c r="AHV297" s="764"/>
      <c r="AHW297" s="764"/>
      <c r="AHX297" s="764"/>
      <c r="AHY297" s="764"/>
      <c r="AHZ297" s="764"/>
      <c r="AIA297" s="764"/>
      <c r="AIB297" s="764"/>
      <c r="AIC297" s="764"/>
      <c r="AID297" s="764"/>
      <c r="AIE297" s="764"/>
      <c r="AIF297" s="764"/>
      <c r="AIG297" s="764"/>
      <c r="AIH297" s="764"/>
      <c r="AII297" s="764"/>
      <c r="AIJ297" s="764"/>
      <c r="AIK297" s="764"/>
      <c r="AIL297" s="764"/>
      <c r="AIM297" s="764"/>
      <c r="AIN297" s="764"/>
      <c r="AIO297" s="764"/>
      <c r="AIP297" s="764"/>
      <c r="AIQ297" s="764"/>
      <c r="AIR297" s="764"/>
      <c r="AIS297" s="764"/>
      <c r="AIT297" s="764"/>
      <c r="AIU297" s="764"/>
      <c r="AIV297" s="764"/>
      <c r="AIW297" s="764"/>
      <c r="AIX297" s="764"/>
      <c r="AIY297" s="764"/>
      <c r="AIZ297" s="764"/>
      <c r="AJA297" s="764"/>
      <c r="AJB297" s="764"/>
      <c r="AJC297" s="764"/>
      <c r="AJD297" s="764"/>
      <c r="AJE297" s="764"/>
      <c r="AJF297" s="764"/>
      <c r="AJG297" s="764"/>
      <c r="AJH297" s="764"/>
      <c r="AJI297" s="764"/>
      <c r="AJJ297" s="764"/>
      <c r="AJK297" s="764"/>
      <c r="AJL297" s="764"/>
      <c r="AJM297" s="764"/>
      <c r="AJN297" s="764"/>
      <c r="AJO297" s="764"/>
      <c r="AJP297" s="764"/>
      <c r="AJQ297" s="764"/>
      <c r="AJR297" s="764"/>
      <c r="AJS297" s="764"/>
      <c r="AJT297" s="764"/>
      <c r="AJU297" s="764"/>
      <c r="AJV297" s="764"/>
      <c r="AJW297" s="764"/>
      <c r="AJX297" s="764"/>
      <c r="AJY297" s="764"/>
      <c r="AJZ297" s="764"/>
      <c r="AKA297" s="764"/>
      <c r="AKB297" s="764"/>
      <c r="AKC297" s="764"/>
      <c r="AKD297" s="764"/>
      <c r="AKE297" s="764"/>
      <c r="AKF297" s="764"/>
      <c r="AKG297" s="764"/>
      <c r="AKH297" s="764"/>
      <c r="AKI297" s="764"/>
      <c r="AKJ297" s="764"/>
      <c r="AKK297" s="764"/>
      <c r="AKL297" s="764"/>
      <c r="AKM297" s="764"/>
      <c r="AKN297" s="764"/>
      <c r="AKO297" s="764"/>
      <c r="AKP297" s="764"/>
      <c r="AKQ297" s="764"/>
      <c r="AKR297" s="764"/>
      <c r="AKS297" s="764"/>
      <c r="AKT297" s="764"/>
      <c r="AKU297" s="764"/>
      <c r="AKV297" s="764"/>
      <c r="AKW297" s="764"/>
      <c r="AKX297" s="764"/>
      <c r="AKY297" s="764"/>
      <c r="AKZ297" s="764"/>
      <c r="ALA297" s="764"/>
      <c r="ALB297" s="764"/>
      <c r="ALC297" s="764"/>
      <c r="ALD297" s="764"/>
      <c r="ALE297" s="764"/>
      <c r="ALF297" s="764"/>
      <c r="ALG297" s="764"/>
      <c r="ALH297" s="764"/>
      <c r="ALI297" s="764"/>
      <c r="ALJ297" s="764"/>
      <c r="ALK297" s="764"/>
      <c r="ALL297" s="764"/>
      <c r="ALM297" s="764"/>
      <c r="ALN297" s="764"/>
      <c r="ALO297" s="764"/>
      <c r="ALP297" s="764"/>
      <c r="ALQ297" s="764"/>
      <c r="ALR297" s="764"/>
      <c r="ALS297" s="764"/>
      <c r="ALT297" s="764"/>
      <c r="ALU297" s="764"/>
      <c r="ALV297" s="764"/>
      <c r="ALW297" s="764"/>
      <c r="ALX297" s="764"/>
      <c r="ALY297" s="764"/>
      <c r="ALZ297" s="764"/>
      <c r="AMA297" s="764"/>
      <c r="AMB297" s="764"/>
      <c r="AMC297" s="764"/>
      <c r="AMD297" s="764"/>
      <c r="AME297" s="764"/>
      <c r="AMF297" s="764"/>
      <c r="AMG297" s="764"/>
      <c r="AMH297" s="764"/>
      <c r="AMI297" s="764"/>
      <c r="AMJ297" s="764"/>
    </row>
    <row r="298" spans="1:1024" x14ac:dyDescent="0.2">
      <c r="A298" s="764"/>
      <c r="B298" s="787"/>
      <c r="C298" s="788"/>
      <c r="D298" s="789"/>
      <c r="E298" s="789"/>
      <c r="F298" s="789"/>
      <c r="G298" s="789"/>
      <c r="H298" s="789"/>
      <c r="I298" s="789"/>
      <c r="J298" s="789"/>
      <c r="K298" s="789"/>
      <c r="L298" s="789"/>
      <c r="M298" s="789"/>
      <c r="N298" s="789"/>
      <c r="O298" s="789"/>
      <c r="P298" s="789"/>
      <c r="Q298" s="789"/>
      <c r="R298" s="790"/>
      <c r="S298" s="789"/>
      <c r="T298" s="789"/>
      <c r="U298" s="786" t="s">
        <v>496</v>
      </c>
      <c r="V298" s="777" t="s">
        <v>124</v>
      </c>
      <c r="W298" s="777" t="s">
        <v>495</v>
      </c>
      <c r="X298" s="769"/>
      <c r="Y298" s="769"/>
      <c r="Z298" s="769"/>
      <c r="AA298" s="769"/>
      <c r="AB298" s="769"/>
      <c r="AC298" s="769"/>
      <c r="AD298" s="769"/>
      <c r="AE298" s="769"/>
      <c r="AF298" s="769"/>
      <c r="AG298" s="769"/>
      <c r="AH298" s="769"/>
      <c r="AI298" s="769"/>
      <c r="AJ298" s="769"/>
      <c r="AK298" s="769"/>
      <c r="AL298" s="769"/>
      <c r="AM298" s="769"/>
      <c r="AN298" s="769"/>
      <c r="AO298" s="769"/>
      <c r="AP298" s="769"/>
      <c r="AQ298" s="769"/>
      <c r="AR298" s="769"/>
      <c r="AS298" s="769"/>
      <c r="AT298" s="769"/>
      <c r="AU298" s="769"/>
      <c r="AV298" s="769"/>
      <c r="AW298" s="769"/>
      <c r="AX298" s="769"/>
      <c r="AY298" s="769"/>
      <c r="AZ298" s="769"/>
      <c r="BA298" s="769"/>
      <c r="BB298" s="769"/>
      <c r="BC298" s="769"/>
      <c r="BD298" s="769"/>
      <c r="BE298" s="769"/>
      <c r="BF298" s="769"/>
      <c r="BG298" s="769"/>
      <c r="BH298" s="769"/>
      <c r="BI298" s="769"/>
      <c r="BJ298" s="769"/>
      <c r="BK298" s="769"/>
      <c r="BL298" s="769"/>
      <c r="BM298" s="769"/>
      <c r="BN298" s="769"/>
      <c r="BO298" s="769"/>
      <c r="BP298" s="769"/>
      <c r="BQ298" s="769"/>
      <c r="BR298" s="769"/>
      <c r="BS298" s="769"/>
      <c r="BT298" s="769"/>
      <c r="BU298" s="769"/>
      <c r="BV298" s="769"/>
      <c r="BW298" s="769"/>
      <c r="BX298" s="769"/>
      <c r="BY298" s="769"/>
      <c r="BZ298" s="769"/>
      <c r="CA298" s="769"/>
      <c r="CB298" s="769"/>
      <c r="CC298" s="769"/>
      <c r="CD298" s="769"/>
      <c r="CE298" s="769"/>
      <c r="CF298" s="769"/>
      <c r="CG298" s="769"/>
      <c r="CH298" s="769"/>
      <c r="CI298" s="769"/>
      <c r="CJ298" s="769"/>
      <c r="CK298" s="769"/>
      <c r="CL298" s="769"/>
      <c r="CM298" s="769"/>
      <c r="CN298" s="769"/>
      <c r="CO298" s="769"/>
      <c r="CP298" s="769"/>
      <c r="CQ298" s="769"/>
      <c r="CR298" s="769"/>
      <c r="CS298" s="769"/>
      <c r="CT298" s="769"/>
      <c r="CU298" s="769"/>
      <c r="CV298" s="769"/>
      <c r="CW298" s="769"/>
      <c r="CX298" s="769"/>
      <c r="CY298" s="769"/>
      <c r="CZ298" s="778">
        <v>0</v>
      </c>
      <c r="DA298" s="779">
        <v>0</v>
      </c>
      <c r="DB298" s="779">
        <v>0</v>
      </c>
      <c r="DC298" s="779">
        <v>0</v>
      </c>
      <c r="DD298" s="779">
        <v>0</v>
      </c>
      <c r="DE298" s="779">
        <v>0</v>
      </c>
      <c r="DF298" s="779">
        <v>0</v>
      </c>
      <c r="DG298" s="779">
        <v>0</v>
      </c>
      <c r="DH298" s="779">
        <v>0</v>
      </c>
      <c r="DI298" s="779">
        <v>0</v>
      </c>
      <c r="DJ298" s="779">
        <v>0</v>
      </c>
      <c r="DK298" s="779">
        <v>0</v>
      </c>
      <c r="DL298" s="779">
        <v>0</v>
      </c>
      <c r="DM298" s="779">
        <v>0</v>
      </c>
      <c r="DN298" s="779">
        <v>0</v>
      </c>
      <c r="DO298" s="779">
        <v>0</v>
      </c>
      <c r="DP298" s="779">
        <v>0</v>
      </c>
      <c r="DQ298" s="779">
        <v>0</v>
      </c>
      <c r="DR298" s="779">
        <v>0</v>
      </c>
      <c r="DS298" s="779">
        <v>0</v>
      </c>
      <c r="DT298" s="779">
        <v>0</v>
      </c>
      <c r="DU298" s="779">
        <v>0</v>
      </c>
      <c r="DV298" s="779">
        <v>0</v>
      </c>
      <c r="DW298" s="780">
        <v>0</v>
      </c>
      <c r="DX298" s="666"/>
      <c r="DY298" s="764"/>
      <c r="DZ298" s="764"/>
      <c r="EA298" s="764"/>
      <c r="EB298" s="764"/>
      <c r="EC298" s="764"/>
      <c r="ED298" s="764"/>
      <c r="EE298" s="764"/>
      <c r="EF298" s="764"/>
      <c r="EG298" s="764"/>
      <c r="EH298" s="764"/>
      <c r="EI298" s="764"/>
      <c r="EJ298" s="764"/>
      <c r="EK298" s="764"/>
      <c r="EL298" s="764"/>
      <c r="EM298" s="764"/>
      <c r="EN298" s="764"/>
      <c r="EO298" s="764"/>
      <c r="EP298" s="764"/>
      <c r="EQ298" s="764"/>
      <c r="ER298" s="764"/>
      <c r="ES298" s="764"/>
      <c r="ET298" s="764"/>
      <c r="EU298" s="764"/>
      <c r="EV298" s="764"/>
      <c r="EW298" s="764"/>
      <c r="EX298" s="764"/>
      <c r="EY298" s="764"/>
      <c r="EZ298" s="764"/>
      <c r="FA298" s="764"/>
      <c r="FB298" s="764"/>
      <c r="FC298" s="764"/>
      <c r="FD298" s="764"/>
      <c r="FE298" s="764"/>
      <c r="FF298" s="764"/>
      <c r="FG298" s="764"/>
      <c r="FH298" s="764"/>
      <c r="FI298" s="764"/>
      <c r="FJ298" s="764"/>
      <c r="FK298" s="764"/>
      <c r="FL298" s="764"/>
      <c r="FM298" s="764"/>
      <c r="FN298" s="764"/>
      <c r="FO298" s="764"/>
      <c r="FP298" s="764"/>
      <c r="FQ298" s="764"/>
      <c r="FR298" s="764"/>
      <c r="FS298" s="764"/>
      <c r="FT298" s="764"/>
      <c r="FU298" s="764"/>
      <c r="FV298" s="764"/>
      <c r="FW298" s="764"/>
      <c r="FX298" s="764"/>
      <c r="FY298" s="764"/>
      <c r="FZ298" s="764"/>
      <c r="GA298" s="764"/>
      <c r="GB298" s="764"/>
      <c r="GC298" s="764"/>
      <c r="GD298" s="764"/>
      <c r="GE298" s="764"/>
      <c r="GF298" s="764"/>
      <c r="GG298" s="764"/>
      <c r="GH298" s="764"/>
      <c r="GI298" s="764"/>
      <c r="GJ298" s="764"/>
      <c r="GK298" s="764"/>
      <c r="GL298" s="764"/>
      <c r="GM298" s="764"/>
      <c r="GN298" s="764"/>
      <c r="GO298" s="764"/>
      <c r="GP298" s="764"/>
      <c r="GQ298" s="764"/>
      <c r="GR298" s="764"/>
      <c r="GS298" s="764"/>
      <c r="GT298" s="764"/>
      <c r="GU298" s="764"/>
      <c r="GV298" s="764"/>
      <c r="GW298" s="764"/>
      <c r="GX298" s="764"/>
      <c r="GY298" s="764"/>
      <c r="GZ298" s="764"/>
      <c r="HA298" s="764"/>
      <c r="HB298" s="764"/>
      <c r="HC298" s="764"/>
      <c r="HD298" s="764"/>
      <c r="HE298" s="764"/>
      <c r="HF298" s="764"/>
      <c r="HG298" s="764"/>
      <c r="HH298" s="764"/>
      <c r="HI298" s="764"/>
      <c r="HJ298" s="764"/>
      <c r="HK298" s="764"/>
      <c r="HL298" s="764"/>
      <c r="HM298" s="764"/>
      <c r="HN298" s="764"/>
      <c r="HO298" s="764"/>
      <c r="HP298" s="764"/>
      <c r="HQ298" s="764"/>
      <c r="HR298" s="764"/>
      <c r="HS298" s="764"/>
      <c r="HT298" s="764"/>
      <c r="HU298" s="764"/>
      <c r="HV298" s="764"/>
      <c r="HW298" s="764"/>
      <c r="HX298" s="764"/>
      <c r="HY298" s="764"/>
      <c r="HZ298" s="764"/>
      <c r="IA298" s="764"/>
      <c r="IB298" s="764"/>
      <c r="IC298" s="764"/>
      <c r="ID298" s="764"/>
      <c r="IE298" s="764"/>
      <c r="IF298" s="764"/>
      <c r="IG298" s="764"/>
      <c r="IH298" s="764"/>
      <c r="II298" s="764"/>
      <c r="IJ298" s="764"/>
      <c r="IK298" s="764"/>
      <c r="IL298" s="764"/>
      <c r="IM298" s="764"/>
      <c r="IN298" s="764"/>
      <c r="IO298" s="764"/>
      <c r="IP298" s="764"/>
      <c r="IQ298" s="764"/>
      <c r="IR298" s="764"/>
      <c r="IS298" s="764"/>
      <c r="IT298" s="764"/>
      <c r="IU298" s="764"/>
      <c r="IV298" s="764"/>
      <c r="IW298" s="764"/>
      <c r="IX298" s="764"/>
      <c r="IY298" s="764"/>
      <c r="IZ298" s="764"/>
      <c r="JA298" s="764"/>
      <c r="JB298" s="764"/>
      <c r="JC298" s="764"/>
      <c r="JD298" s="764"/>
      <c r="JE298" s="764"/>
      <c r="JF298" s="764"/>
      <c r="JG298" s="764"/>
      <c r="JH298" s="764"/>
      <c r="JI298" s="764"/>
      <c r="JJ298" s="764"/>
      <c r="JK298" s="764"/>
      <c r="JL298" s="764"/>
      <c r="JM298" s="764"/>
      <c r="JN298" s="764"/>
      <c r="JO298" s="764"/>
      <c r="JP298" s="764"/>
      <c r="JQ298" s="764"/>
      <c r="JR298" s="764"/>
      <c r="JS298" s="764"/>
      <c r="JT298" s="764"/>
      <c r="JU298" s="764"/>
      <c r="JV298" s="764"/>
      <c r="JW298" s="764"/>
      <c r="JX298" s="764"/>
      <c r="JY298" s="764"/>
      <c r="JZ298" s="764"/>
      <c r="KA298" s="764"/>
      <c r="KB298" s="764"/>
      <c r="KC298" s="764"/>
      <c r="KD298" s="764"/>
      <c r="KE298" s="764"/>
      <c r="KF298" s="764"/>
      <c r="KG298" s="764"/>
      <c r="KH298" s="764"/>
      <c r="KI298" s="764"/>
      <c r="KJ298" s="764"/>
      <c r="KK298" s="764"/>
      <c r="KL298" s="764"/>
      <c r="KM298" s="764"/>
      <c r="KN298" s="764"/>
      <c r="KO298" s="764"/>
      <c r="KP298" s="764"/>
      <c r="KQ298" s="764"/>
      <c r="KR298" s="764"/>
      <c r="KS298" s="764"/>
      <c r="KT298" s="764"/>
      <c r="KU298" s="764"/>
      <c r="KV298" s="764"/>
      <c r="KW298" s="764"/>
      <c r="KX298" s="764"/>
      <c r="KY298" s="764"/>
      <c r="KZ298" s="764"/>
      <c r="LA298" s="764"/>
      <c r="LB298" s="764"/>
      <c r="LC298" s="764"/>
      <c r="LD298" s="764"/>
      <c r="LE298" s="764"/>
      <c r="LF298" s="764"/>
      <c r="LG298" s="764"/>
      <c r="LH298" s="764"/>
      <c r="LI298" s="764"/>
      <c r="LJ298" s="764"/>
      <c r="LK298" s="764"/>
      <c r="LL298" s="764"/>
      <c r="LM298" s="764"/>
      <c r="LN298" s="764"/>
      <c r="LO298" s="764"/>
      <c r="LP298" s="764"/>
      <c r="LQ298" s="764"/>
      <c r="LR298" s="764"/>
      <c r="LS298" s="764"/>
      <c r="LT298" s="764"/>
      <c r="LU298" s="764"/>
      <c r="LV298" s="764"/>
      <c r="LW298" s="764"/>
      <c r="LX298" s="764"/>
      <c r="LY298" s="764"/>
      <c r="LZ298" s="764"/>
      <c r="MA298" s="764"/>
      <c r="MB298" s="764"/>
      <c r="MC298" s="764"/>
      <c r="MD298" s="764"/>
      <c r="ME298" s="764"/>
      <c r="MF298" s="764"/>
      <c r="MG298" s="764"/>
      <c r="MH298" s="764"/>
      <c r="MI298" s="764"/>
      <c r="MJ298" s="764"/>
      <c r="MK298" s="764"/>
      <c r="ML298" s="764"/>
      <c r="MM298" s="764"/>
      <c r="MN298" s="764"/>
      <c r="MO298" s="764"/>
      <c r="MP298" s="764"/>
      <c r="MQ298" s="764"/>
      <c r="MR298" s="764"/>
      <c r="MS298" s="764"/>
      <c r="MT298" s="764"/>
      <c r="MU298" s="764"/>
      <c r="MV298" s="764"/>
      <c r="MW298" s="764"/>
      <c r="MX298" s="764"/>
      <c r="MY298" s="764"/>
      <c r="MZ298" s="764"/>
      <c r="NA298" s="764"/>
      <c r="NB298" s="764"/>
      <c r="NC298" s="764"/>
      <c r="ND298" s="764"/>
      <c r="NE298" s="764"/>
      <c r="NF298" s="764"/>
      <c r="NG298" s="764"/>
      <c r="NH298" s="764"/>
      <c r="NI298" s="764"/>
      <c r="NJ298" s="764"/>
      <c r="NK298" s="764"/>
      <c r="NL298" s="764"/>
      <c r="NM298" s="764"/>
      <c r="NN298" s="764"/>
      <c r="NO298" s="764"/>
      <c r="NP298" s="764"/>
      <c r="NQ298" s="764"/>
      <c r="NR298" s="764"/>
      <c r="NS298" s="764"/>
      <c r="NT298" s="764"/>
      <c r="NU298" s="764"/>
      <c r="NV298" s="764"/>
      <c r="NW298" s="764"/>
      <c r="NX298" s="764"/>
      <c r="NY298" s="764"/>
      <c r="NZ298" s="764"/>
      <c r="OA298" s="764"/>
      <c r="OB298" s="764"/>
      <c r="OC298" s="764"/>
      <c r="OD298" s="764"/>
      <c r="OE298" s="764"/>
      <c r="OF298" s="764"/>
      <c r="OG298" s="764"/>
      <c r="OH298" s="764"/>
      <c r="OI298" s="764"/>
      <c r="OJ298" s="764"/>
      <c r="OK298" s="764"/>
      <c r="OL298" s="764"/>
      <c r="OM298" s="764"/>
      <c r="ON298" s="764"/>
      <c r="OO298" s="764"/>
      <c r="OP298" s="764"/>
      <c r="OQ298" s="764"/>
      <c r="OR298" s="764"/>
      <c r="OS298" s="764"/>
      <c r="OT298" s="764"/>
      <c r="OU298" s="764"/>
      <c r="OV298" s="764"/>
      <c r="OW298" s="764"/>
      <c r="OX298" s="764"/>
      <c r="OY298" s="764"/>
      <c r="OZ298" s="764"/>
      <c r="PA298" s="764"/>
      <c r="PB298" s="764"/>
      <c r="PC298" s="764"/>
      <c r="PD298" s="764"/>
      <c r="PE298" s="764"/>
      <c r="PF298" s="764"/>
      <c r="PG298" s="764"/>
      <c r="PH298" s="764"/>
      <c r="PI298" s="764"/>
      <c r="PJ298" s="764"/>
      <c r="PK298" s="764"/>
      <c r="PL298" s="764"/>
      <c r="PM298" s="764"/>
      <c r="PN298" s="764"/>
      <c r="PO298" s="764"/>
      <c r="PP298" s="764"/>
      <c r="PQ298" s="764"/>
      <c r="PR298" s="764"/>
      <c r="PS298" s="764"/>
      <c r="PT298" s="764"/>
      <c r="PU298" s="764"/>
      <c r="PV298" s="764"/>
      <c r="PW298" s="764"/>
      <c r="PX298" s="764"/>
      <c r="PY298" s="764"/>
      <c r="PZ298" s="764"/>
      <c r="QA298" s="764"/>
      <c r="QB298" s="764"/>
      <c r="QC298" s="764"/>
      <c r="QD298" s="764"/>
      <c r="QE298" s="764"/>
      <c r="QF298" s="764"/>
      <c r="QG298" s="764"/>
      <c r="QH298" s="764"/>
      <c r="QI298" s="764"/>
      <c r="QJ298" s="764"/>
      <c r="QK298" s="764"/>
      <c r="QL298" s="764"/>
      <c r="QM298" s="764"/>
      <c r="QN298" s="764"/>
      <c r="QO298" s="764"/>
      <c r="QP298" s="764"/>
      <c r="QQ298" s="764"/>
      <c r="QR298" s="764"/>
      <c r="QS298" s="764"/>
      <c r="QT298" s="764"/>
      <c r="QU298" s="764"/>
      <c r="QV298" s="764"/>
      <c r="QW298" s="764"/>
      <c r="QX298" s="764"/>
      <c r="QY298" s="764"/>
      <c r="QZ298" s="764"/>
      <c r="RA298" s="764"/>
      <c r="RB298" s="764"/>
      <c r="RC298" s="764"/>
      <c r="RD298" s="764"/>
      <c r="RE298" s="764"/>
      <c r="RF298" s="764"/>
      <c r="RG298" s="764"/>
      <c r="RH298" s="764"/>
      <c r="RI298" s="764"/>
      <c r="RJ298" s="764"/>
      <c r="RK298" s="764"/>
      <c r="RL298" s="764"/>
      <c r="RM298" s="764"/>
      <c r="RN298" s="764"/>
      <c r="RO298" s="764"/>
      <c r="RP298" s="764"/>
      <c r="RQ298" s="764"/>
      <c r="RR298" s="764"/>
      <c r="RS298" s="764"/>
      <c r="RT298" s="764"/>
      <c r="RU298" s="764"/>
      <c r="RV298" s="764"/>
      <c r="RW298" s="764"/>
      <c r="RX298" s="764"/>
      <c r="RY298" s="764"/>
      <c r="RZ298" s="764"/>
      <c r="SA298" s="764"/>
      <c r="SB298" s="764"/>
      <c r="SC298" s="764"/>
      <c r="SD298" s="764"/>
      <c r="SE298" s="764"/>
      <c r="SF298" s="764"/>
      <c r="SG298" s="764"/>
      <c r="SH298" s="764"/>
      <c r="SI298" s="764"/>
      <c r="SJ298" s="764"/>
      <c r="SK298" s="764"/>
      <c r="SL298" s="764"/>
      <c r="SM298" s="764"/>
      <c r="SN298" s="764"/>
      <c r="SO298" s="764"/>
      <c r="SP298" s="764"/>
      <c r="SQ298" s="764"/>
      <c r="SR298" s="764"/>
      <c r="SS298" s="764"/>
      <c r="ST298" s="764"/>
      <c r="SU298" s="764"/>
      <c r="SV298" s="764"/>
      <c r="SW298" s="764"/>
      <c r="SX298" s="764"/>
      <c r="SY298" s="764"/>
      <c r="SZ298" s="764"/>
      <c r="TA298" s="764"/>
      <c r="TB298" s="764"/>
      <c r="TC298" s="764"/>
      <c r="TD298" s="764"/>
      <c r="TE298" s="764"/>
      <c r="TF298" s="764"/>
      <c r="TG298" s="764"/>
      <c r="TH298" s="764"/>
      <c r="TI298" s="764"/>
      <c r="TJ298" s="764"/>
      <c r="TK298" s="764"/>
      <c r="TL298" s="764"/>
      <c r="TM298" s="764"/>
      <c r="TN298" s="764"/>
      <c r="TO298" s="764"/>
      <c r="TP298" s="764"/>
      <c r="TQ298" s="764"/>
      <c r="TR298" s="764"/>
      <c r="TS298" s="764"/>
      <c r="TT298" s="764"/>
      <c r="TU298" s="764"/>
      <c r="TV298" s="764"/>
      <c r="TW298" s="764"/>
      <c r="TX298" s="764"/>
      <c r="TY298" s="764"/>
      <c r="TZ298" s="764"/>
      <c r="UA298" s="764"/>
      <c r="UB298" s="764"/>
      <c r="UC298" s="764"/>
      <c r="UD298" s="764"/>
      <c r="UE298" s="764"/>
      <c r="UF298" s="764"/>
      <c r="UG298" s="764"/>
      <c r="UH298" s="764"/>
      <c r="UI298" s="764"/>
      <c r="UJ298" s="764"/>
      <c r="UK298" s="764"/>
      <c r="UL298" s="764"/>
      <c r="UM298" s="764"/>
      <c r="UN298" s="764"/>
      <c r="UO298" s="764"/>
      <c r="UP298" s="764"/>
      <c r="UQ298" s="764"/>
      <c r="UR298" s="764"/>
      <c r="US298" s="764"/>
      <c r="UT298" s="764"/>
      <c r="UU298" s="764"/>
      <c r="UV298" s="764"/>
      <c r="UW298" s="764"/>
      <c r="UX298" s="764"/>
      <c r="UY298" s="764"/>
      <c r="UZ298" s="764"/>
      <c r="VA298" s="764"/>
      <c r="VB298" s="764"/>
      <c r="VC298" s="764"/>
      <c r="VD298" s="764"/>
      <c r="VE298" s="764"/>
      <c r="VF298" s="764"/>
      <c r="VG298" s="764"/>
      <c r="VH298" s="764"/>
      <c r="VI298" s="764"/>
      <c r="VJ298" s="764"/>
      <c r="VK298" s="764"/>
      <c r="VL298" s="764"/>
      <c r="VM298" s="764"/>
      <c r="VN298" s="764"/>
      <c r="VO298" s="764"/>
      <c r="VP298" s="764"/>
      <c r="VQ298" s="764"/>
      <c r="VR298" s="764"/>
      <c r="VS298" s="764"/>
      <c r="VT298" s="764"/>
      <c r="VU298" s="764"/>
      <c r="VV298" s="764"/>
      <c r="VW298" s="764"/>
      <c r="VX298" s="764"/>
      <c r="VY298" s="764"/>
      <c r="VZ298" s="764"/>
      <c r="WA298" s="764"/>
      <c r="WB298" s="764"/>
      <c r="WC298" s="764"/>
      <c r="WD298" s="764"/>
      <c r="WE298" s="764"/>
      <c r="WF298" s="764"/>
      <c r="WG298" s="764"/>
      <c r="WH298" s="764"/>
      <c r="WI298" s="764"/>
      <c r="WJ298" s="764"/>
      <c r="WK298" s="764"/>
      <c r="WL298" s="764"/>
      <c r="WM298" s="764"/>
      <c r="WN298" s="764"/>
      <c r="WO298" s="764"/>
      <c r="WP298" s="764"/>
      <c r="WQ298" s="764"/>
      <c r="WR298" s="764"/>
      <c r="WS298" s="764"/>
      <c r="WT298" s="764"/>
      <c r="WU298" s="764"/>
      <c r="WV298" s="764"/>
      <c r="WW298" s="764"/>
      <c r="WX298" s="764"/>
      <c r="WY298" s="764"/>
      <c r="WZ298" s="764"/>
      <c r="XA298" s="764"/>
      <c r="XB298" s="764"/>
      <c r="XC298" s="764"/>
      <c r="XD298" s="764"/>
      <c r="XE298" s="764"/>
      <c r="XF298" s="764"/>
      <c r="XG298" s="764"/>
      <c r="XH298" s="764"/>
      <c r="XI298" s="764"/>
      <c r="XJ298" s="764"/>
      <c r="XK298" s="764"/>
      <c r="XL298" s="764"/>
      <c r="XM298" s="764"/>
      <c r="XN298" s="764"/>
      <c r="XO298" s="764"/>
      <c r="XP298" s="764"/>
      <c r="XQ298" s="764"/>
      <c r="XR298" s="764"/>
      <c r="XS298" s="764"/>
      <c r="XT298" s="764"/>
      <c r="XU298" s="764"/>
      <c r="XV298" s="764"/>
      <c r="XW298" s="764"/>
      <c r="XX298" s="764"/>
      <c r="XY298" s="764"/>
      <c r="XZ298" s="764"/>
      <c r="YA298" s="764"/>
      <c r="YB298" s="764"/>
      <c r="YC298" s="764"/>
      <c r="YD298" s="764"/>
      <c r="YE298" s="764"/>
      <c r="YF298" s="764"/>
      <c r="YG298" s="764"/>
      <c r="YH298" s="764"/>
      <c r="YI298" s="764"/>
      <c r="YJ298" s="764"/>
      <c r="YK298" s="764"/>
      <c r="YL298" s="764"/>
      <c r="YM298" s="764"/>
      <c r="YN298" s="764"/>
      <c r="YO298" s="764"/>
      <c r="YP298" s="764"/>
      <c r="YQ298" s="764"/>
      <c r="YR298" s="764"/>
      <c r="YS298" s="764"/>
      <c r="YT298" s="764"/>
      <c r="YU298" s="764"/>
      <c r="YV298" s="764"/>
      <c r="YW298" s="764"/>
      <c r="YX298" s="764"/>
      <c r="YY298" s="764"/>
      <c r="YZ298" s="764"/>
      <c r="ZA298" s="764"/>
      <c r="ZB298" s="764"/>
      <c r="ZC298" s="764"/>
      <c r="ZD298" s="764"/>
      <c r="ZE298" s="764"/>
      <c r="ZF298" s="764"/>
      <c r="ZG298" s="764"/>
      <c r="ZH298" s="764"/>
      <c r="ZI298" s="764"/>
      <c r="ZJ298" s="764"/>
      <c r="ZK298" s="764"/>
      <c r="ZL298" s="764"/>
      <c r="ZM298" s="764"/>
      <c r="ZN298" s="764"/>
      <c r="ZO298" s="764"/>
      <c r="ZP298" s="764"/>
      <c r="ZQ298" s="764"/>
      <c r="ZR298" s="764"/>
      <c r="ZS298" s="764"/>
      <c r="ZT298" s="764"/>
      <c r="ZU298" s="764"/>
      <c r="ZV298" s="764"/>
      <c r="ZW298" s="764"/>
      <c r="ZX298" s="764"/>
      <c r="ZY298" s="764"/>
      <c r="ZZ298" s="764"/>
      <c r="AAA298" s="764"/>
      <c r="AAB298" s="764"/>
      <c r="AAC298" s="764"/>
      <c r="AAD298" s="764"/>
      <c r="AAE298" s="764"/>
      <c r="AAF298" s="764"/>
      <c r="AAG298" s="764"/>
      <c r="AAH298" s="764"/>
      <c r="AAI298" s="764"/>
      <c r="AAJ298" s="764"/>
      <c r="AAK298" s="764"/>
      <c r="AAL298" s="764"/>
      <c r="AAM298" s="764"/>
      <c r="AAN298" s="764"/>
      <c r="AAO298" s="764"/>
      <c r="AAP298" s="764"/>
      <c r="AAQ298" s="764"/>
      <c r="AAR298" s="764"/>
      <c r="AAS298" s="764"/>
      <c r="AAT298" s="764"/>
      <c r="AAU298" s="764"/>
      <c r="AAV298" s="764"/>
      <c r="AAW298" s="764"/>
      <c r="AAX298" s="764"/>
      <c r="AAY298" s="764"/>
      <c r="AAZ298" s="764"/>
      <c r="ABA298" s="764"/>
      <c r="ABB298" s="764"/>
      <c r="ABC298" s="764"/>
      <c r="ABD298" s="764"/>
      <c r="ABE298" s="764"/>
      <c r="ABF298" s="764"/>
      <c r="ABG298" s="764"/>
      <c r="ABH298" s="764"/>
      <c r="ABI298" s="764"/>
      <c r="ABJ298" s="764"/>
      <c r="ABK298" s="764"/>
      <c r="ABL298" s="764"/>
      <c r="ABM298" s="764"/>
      <c r="ABN298" s="764"/>
      <c r="ABO298" s="764"/>
      <c r="ABP298" s="764"/>
      <c r="ABQ298" s="764"/>
      <c r="ABR298" s="764"/>
      <c r="ABS298" s="764"/>
      <c r="ABT298" s="764"/>
      <c r="ABU298" s="764"/>
      <c r="ABV298" s="764"/>
      <c r="ABW298" s="764"/>
      <c r="ABX298" s="764"/>
      <c r="ABY298" s="764"/>
      <c r="ABZ298" s="764"/>
      <c r="ACA298" s="764"/>
      <c r="ACB298" s="764"/>
      <c r="ACC298" s="764"/>
      <c r="ACD298" s="764"/>
      <c r="ACE298" s="764"/>
      <c r="ACF298" s="764"/>
      <c r="ACG298" s="764"/>
      <c r="ACH298" s="764"/>
      <c r="ACI298" s="764"/>
      <c r="ACJ298" s="764"/>
      <c r="ACK298" s="764"/>
      <c r="ACL298" s="764"/>
      <c r="ACM298" s="764"/>
      <c r="ACN298" s="764"/>
      <c r="ACO298" s="764"/>
      <c r="ACP298" s="764"/>
      <c r="ACQ298" s="764"/>
      <c r="ACR298" s="764"/>
      <c r="ACS298" s="764"/>
      <c r="ACT298" s="764"/>
      <c r="ACU298" s="764"/>
      <c r="ACV298" s="764"/>
      <c r="ACW298" s="764"/>
      <c r="ACX298" s="764"/>
      <c r="ACY298" s="764"/>
      <c r="ACZ298" s="764"/>
      <c r="ADA298" s="764"/>
      <c r="ADB298" s="764"/>
      <c r="ADC298" s="764"/>
      <c r="ADD298" s="764"/>
      <c r="ADE298" s="764"/>
      <c r="ADF298" s="764"/>
      <c r="ADG298" s="764"/>
      <c r="ADH298" s="764"/>
      <c r="ADI298" s="764"/>
      <c r="ADJ298" s="764"/>
      <c r="ADK298" s="764"/>
      <c r="ADL298" s="764"/>
      <c r="ADM298" s="764"/>
      <c r="ADN298" s="764"/>
      <c r="ADO298" s="764"/>
      <c r="ADP298" s="764"/>
      <c r="ADQ298" s="764"/>
      <c r="ADR298" s="764"/>
      <c r="ADS298" s="764"/>
      <c r="ADT298" s="764"/>
      <c r="ADU298" s="764"/>
      <c r="ADV298" s="764"/>
      <c r="ADW298" s="764"/>
      <c r="ADX298" s="764"/>
      <c r="ADY298" s="764"/>
      <c r="ADZ298" s="764"/>
      <c r="AEA298" s="764"/>
      <c r="AEB298" s="764"/>
      <c r="AEC298" s="764"/>
      <c r="AED298" s="764"/>
      <c r="AEE298" s="764"/>
      <c r="AEF298" s="764"/>
      <c r="AEG298" s="764"/>
      <c r="AEH298" s="764"/>
      <c r="AEI298" s="764"/>
      <c r="AEJ298" s="764"/>
      <c r="AEK298" s="764"/>
      <c r="AEL298" s="764"/>
      <c r="AEM298" s="764"/>
      <c r="AEN298" s="764"/>
      <c r="AEO298" s="764"/>
      <c r="AEP298" s="764"/>
      <c r="AEQ298" s="764"/>
      <c r="AER298" s="764"/>
      <c r="AES298" s="764"/>
      <c r="AET298" s="764"/>
      <c r="AEU298" s="764"/>
      <c r="AEV298" s="764"/>
      <c r="AEW298" s="764"/>
      <c r="AEX298" s="764"/>
      <c r="AEY298" s="764"/>
      <c r="AEZ298" s="764"/>
      <c r="AFA298" s="764"/>
      <c r="AFB298" s="764"/>
      <c r="AFC298" s="764"/>
      <c r="AFD298" s="764"/>
      <c r="AFE298" s="764"/>
      <c r="AFF298" s="764"/>
      <c r="AFG298" s="764"/>
      <c r="AFH298" s="764"/>
      <c r="AFI298" s="764"/>
      <c r="AFJ298" s="764"/>
      <c r="AFK298" s="764"/>
      <c r="AFL298" s="764"/>
      <c r="AFM298" s="764"/>
      <c r="AFN298" s="764"/>
      <c r="AFO298" s="764"/>
      <c r="AFP298" s="764"/>
      <c r="AFQ298" s="764"/>
      <c r="AFR298" s="764"/>
      <c r="AFS298" s="764"/>
      <c r="AFT298" s="764"/>
      <c r="AFU298" s="764"/>
      <c r="AFV298" s="764"/>
      <c r="AFW298" s="764"/>
      <c r="AFX298" s="764"/>
      <c r="AFY298" s="764"/>
      <c r="AFZ298" s="764"/>
      <c r="AGA298" s="764"/>
      <c r="AGB298" s="764"/>
      <c r="AGC298" s="764"/>
      <c r="AGD298" s="764"/>
      <c r="AGE298" s="764"/>
      <c r="AGF298" s="764"/>
      <c r="AGG298" s="764"/>
      <c r="AGH298" s="764"/>
      <c r="AGI298" s="764"/>
      <c r="AGJ298" s="764"/>
      <c r="AGK298" s="764"/>
      <c r="AGL298" s="764"/>
      <c r="AGM298" s="764"/>
      <c r="AGN298" s="764"/>
      <c r="AGO298" s="764"/>
      <c r="AGP298" s="764"/>
      <c r="AGQ298" s="764"/>
      <c r="AGR298" s="764"/>
      <c r="AGS298" s="764"/>
      <c r="AGT298" s="764"/>
      <c r="AGU298" s="764"/>
      <c r="AGV298" s="764"/>
      <c r="AGW298" s="764"/>
      <c r="AGX298" s="764"/>
      <c r="AGY298" s="764"/>
      <c r="AGZ298" s="764"/>
      <c r="AHA298" s="764"/>
      <c r="AHB298" s="764"/>
      <c r="AHC298" s="764"/>
      <c r="AHD298" s="764"/>
      <c r="AHE298" s="764"/>
      <c r="AHF298" s="764"/>
      <c r="AHG298" s="764"/>
      <c r="AHH298" s="764"/>
      <c r="AHI298" s="764"/>
      <c r="AHJ298" s="764"/>
      <c r="AHK298" s="764"/>
      <c r="AHL298" s="764"/>
      <c r="AHM298" s="764"/>
      <c r="AHN298" s="764"/>
      <c r="AHO298" s="764"/>
      <c r="AHP298" s="764"/>
      <c r="AHQ298" s="764"/>
      <c r="AHR298" s="764"/>
      <c r="AHS298" s="764"/>
      <c r="AHT298" s="764"/>
      <c r="AHU298" s="764"/>
      <c r="AHV298" s="764"/>
      <c r="AHW298" s="764"/>
      <c r="AHX298" s="764"/>
      <c r="AHY298" s="764"/>
      <c r="AHZ298" s="764"/>
      <c r="AIA298" s="764"/>
      <c r="AIB298" s="764"/>
      <c r="AIC298" s="764"/>
      <c r="AID298" s="764"/>
      <c r="AIE298" s="764"/>
      <c r="AIF298" s="764"/>
      <c r="AIG298" s="764"/>
      <c r="AIH298" s="764"/>
      <c r="AII298" s="764"/>
      <c r="AIJ298" s="764"/>
      <c r="AIK298" s="764"/>
      <c r="AIL298" s="764"/>
      <c r="AIM298" s="764"/>
      <c r="AIN298" s="764"/>
      <c r="AIO298" s="764"/>
      <c r="AIP298" s="764"/>
      <c r="AIQ298" s="764"/>
      <c r="AIR298" s="764"/>
      <c r="AIS298" s="764"/>
      <c r="AIT298" s="764"/>
      <c r="AIU298" s="764"/>
      <c r="AIV298" s="764"/>
      <c r="AIW298" s="764"/>
      <c r="AIX298" s="764"/>
      <c r="AIY298" s="764"/>
      <c r="AIZ298" s="764"/>
      <c r="AJA298" s="764"/>
      <c r="AJB298" s="764"/>
      <c r="AJC298" s="764"/>
      <c r="AJD298" s="764"/>
      <c r="AJE298" s="764"/>
      <c r="AJF298" s="764"/>
      <c r="AJG298" s="764"/>
      <c r="AJH298" s="764"/>
      <c r="AJI298" s="764"/>
      <c r="AJJ298" s="764"/>
      <c r="AJK298" s="764"/>
      <c r="AJL298" s="764"/>
      <c r="AJM298" s="764"/>
      <c r="AJN298" s="764"/>
      <c r="AJO298" s="764"/>
      <c r="AJP298" s="764"/>
      <c r="AJQ298" s="764"/>
      <c r="AJR298" s="764"/>
      <c r="AJS298" s="764"/>
      <c r="AJT298" s="764"/>
      <c r="AJU298" s="764"/>
      <c r="AJV298" s="764"/>
      <c r="AJW298" s="764"/>
      <c r="AJX298" s="764"/>
      <c r="AJY298" s="764"/>
      <c r="AJZ298" s="764"/>
      <c r="AKA298" s="764"/>
      <c r="AKB298" s="764"/>
      <c r="AKC298" s="764"/>
      <c r="AKD298" s="764"/>
      <c r="AKE298" s="764"/>
      <c r="AKF298" s="764"/>
      <c r="AKG298" s="764"/>
      <c r="AKH298" s="764"/>
      <c r="AKI298" s="764"/>
      <c r="AKJ298" s="764"/>
      <c r="AKK298" s="764"/>
      <c r="AKL298" s="764"/>
      <c r="AKM298" s="764"/>
      <c r="AKN298" s="764"/>
      <c r="AKO298" s="764"/>
      <c r="AKP298" s="764"/>
      <c r="AKQ298" s="764"/>
      <c r="AKR298" s="764"/>
      <c r="AKS298" s="764"/>
      <c r="AKT298" s="764"/>
      <c r="AKU298" s="764"/>
      <c r="AKV298" s="764"/>
      <c r="AKW298" s="764"/>
      <c r="AKX298" s="764"/>
      <c r="AKY298" s="764"/>
      <c r="AKZ298" s="764"/>
      <c r="ALA298" s="764"/>
      <c r="ALB298" s="764"/>
      <c r="ALC298" s="764"/>
      <c r="ALD298" s="764"/>
      <c r="ALE298" s="764"/>
      <c r="ALF298" s="764"/>
      <c r="ALG298" s="764"/>
      <c r="ALH298" s="764"/>
      <c r="ALI298" s="764"/>
      <c r="ALJ298" s="764"/>
      <c r="ALK298" s="764"/>
      <c r="ALL298" s="764"/>
      <c r="ALM298" s="764"/>
      <c r="ALN298" s="764"/>
      <c r="ALO298" s="764"/>
      <c r="ALP298" s="764"/>
      <c r="ALQ298" s="764"/>
      <c r="ALR298" s="764"/>
      <c r="ALS298" s="764"/>
      <c r="ALT298" s="764"/>
      <c r="ALU298" s="764"/>
      <c r="ALV298" s="764"/>
      <c r="ALW298" s="764"/>
      <c r="ALX298" s="764"/>
      <c r="ALY298" s="764"/>
      <c r="ALZ298" s="764"/>
      <c r="AMA298" s="764"/>
      <c r="AMB298" s="764"/>
      <c r="AMC298" s="764"/>
      <c r="AMD298" s="764"/>
      <c r="AME298" s="764"/>
      <c r="AMF298" s="764"/>
      <c r="AMG298" s="764"/>
      <c r="AMH298" s="764"/>
      <c r="AMI298" s="764"/>
      <c r="AMJ298" s="764"/>
    </row>
    <row r="299" spans="1:1024" x14ac:dyDescent="0.2">
      <c r="A299" s="764"/>
      <c r="B299" s="787"/>
      <c r="C299" s="788"/>
      <c r="D299" s="789"/>
      <c r="E299" s="789"/>
      <c r="F299" s="789"/>
      <c r="G299" s="789"/>
      <c r="H299" s="789"/>
      <c r="I299" s="789"/>
      <c r="J299" s="789"/>
      <c r="K299" s="789"/>
      <c r="L299" s="789"/>
      <c r="M299" s="789"/>
      <c r="N299" s="789"/>
      <c r="O299" s="789"/>
      <c r="P299" s="789"/>
      <c r="Q299" s="789"/>
      <c r="R299" s="790"/>
      <c r="S299" s="789"/>
      <c r="T299" s="789"/>
      <c r="U299" s="786" t="s">
        <v>807</v>
      </c>
      <c r="V299" s="777" t="s">
        <v>124</v>
      </c>
      <c r="W299" s="777" t="s">
        <v>495</v>
      </c>
      <c r="X299" s="769"/>
      <c r="Y299" s="769"/>
      <c r="Z299" s="769"/>
      <c r="AA299" s="769"/>
      <c r="AB299" s="769"/>
      <c r="AC299" s="769"/>
      <c r="AD299" s="769"/>
      <c r="AE299" s="769"/>
      <c r="AF299" s="769"/>
      <c r="AG299" s="769"/>
      <c r="AH299" s="769"/>
      <c r="AI299" s="769"/>
      <c r="AJ299" s="769"/>
      <c r="AK299" s="769"/>
      <c r="AL299" s="769"/>
      <c r="AM299" s="769"/>
      <c r="AN299" s="769"/>
      <c r="AO299" s="769"/>
      <c r="AP299" s="769"/>
      <c r="AQ299" s="769"/>
      <c r="AR299" s="769"/>
      <c r="AS299" s="769"/>
      <c r="AT299" s="769"/>
      <c r="AU299" s="769"/>
      <c r="AV299" s="769"/>
      <c r="AW299" s="769"/>
      <c r="AX299" s="769"/>
      <c r="AY299" s="769"/>
      <c r="AZ299" s="769"/>
      <c r="BA299" s="769"/>
      <c r="BB299" s="769"/>
      <c r="BC299" s="769"/>
      <c r="BD299" s="769"/>
      <c r="BE299" s="769"/>
      <c r="BF299" s="769"/>
      <c r="BG299" s="769"/>
      <c r="BH299" s="769"/>
      <c r="BI299" s="769"/>
      <c r="BJ299" s="769"/>
      <c r="BK299" s="769"/>
      <c r="BL299" s="769"/>
      <c r="BM299" s="769"/>
      <c r="BN299" s="769"/>
      <c r="BO299" s="769"/>
      <c r="BP299" s="769"/>
      <c r="BQ299" s="769"/>
      <c r="BR299" s="769"/>
      <c r="BS299" s="769"/>
      <c r="BT299" s="769"/>
      <c r="BU299" s="769"/>
      <c r="BV299" s="769"/>
      <c r="BW299" s="769"/>
      <c r="BX299" s="769"/>
      <c r="BY299" s="769"/>
      <c r="BZ299" s="769"/>
      <c r="CA299" s="769"/>
      <c r="CB299" s="769"/>
      <c r="CC299" s="769"/>
      <c r="CD299" s="769"/>
      <c r="CE299" s="769"/>
      <c r="CF299" s="769"/>
      <c r="CG299" s="769"/>
      <c r="CH299" s="769"/>
      <c r="CI299" s="769"/>
      <c r="CJ299" s="769"/>
      <c r="CK299" s="769"/>
      <c r="CL299" s="769"/>
      <c r="CM299" s="769"/>
      <c r="CN299" s="769"/>
      <c r="CO299" s="769"/>
      <c r="CP299" s="769"/>
      <c r="CQ299" s="769"/>
      <c r="CR299" s="769"/>
      <c r="CS299" s="769"/>
      <c r="CT299" s="769"/>
      <c r="CU299" s="769"/>
      <c r="CV299" s="769"/>
      <c r="CW299" s="769"/>
      <c r="CX299" s="769"/>
      <c r="CY299" s="769"/>
      <c r="CZ299" s="778"/>
      <c r="DA299" s="779"/>
      <c r="DB299" s="779"/>
      <c r="DC299" s="779"/>
      <c r="DD299" s="779"/>
      <c r="DE299" s="779"/>
      <c r="DF299" s="779"/>
      <c r="DG299" s="779"/>
      <c r="DH299" s="779"/>
      <c r="DI299" s="779"/>
      <c r="DJ299" s="779"/>
      <c r="DK299" s="779"/>
      <c r="DL299" s="779"/>
      <c r="DM299" s="779"/>
      <c r="DN299" s="779"/>
      <c r="DO299" s="779"/>
      <c r="DP299" s="779"/>
      <c r="DQ299" s="779"/>
      <c r="DR299" s="779"/>
      <c r="DS299" s="779"/>
      <c r="DT299" s="779"/>
      <c r="DU299" s="779"/>
      <c r="DV299" s="779"/>
      <c r="DW299" s="780"/>
      <c r="DX299" s="666"/>
      <c r="DY299" s="764"/>
      <c r="DZ299" s="764"/>
      <c r="EA299" s="764"/>
      <c r="EB299" s="764"/>
      <c r="EC299" s="764"/>
      <c r="ED299" s="764"/>
      <c r="EE299" s="764"/>
      <c r="EF299" s="764"/>
      <c r="EG299" s="764"/>
      <c r="EH299" s="764"/>
      <c r="EI299" s="764"/>
      <c r="EJ299" s="764"/>
      <c r="EK299" s="764"/>
      <c r="EL299" s="764"/>
      <c r="EM299" s="764"/>
      <c r="EN299" s="764"/>
      <c r="EO299" s="764"/>
      <c r="EP299" s="764"/>
      <c r="EQ299" s="764"/>
      <c r="ER299" s="764"/>
      <c r="ES299" s="764"/>
      <c r="ET299" s="764"/>
      <c r="EU299" s="764"/>
      <c r="EV299" s="764"/>
      <c r="EW299" s="764"/>
      <c r="EX299" s="764"/>
      <c r="EY299" s="764"/>
      <c r="EZ299" s="764"/>
      <c r="FA299" s="764"/>
      <c r="FB299" s="764"/>
      <c r="FC299" s="764"/>
      <c r="FD299" s="764"/>
      <c r="FE299" s="764"/>
      <c r="FF299" s="764"/>
      <c r="FG299" s="764"/>
      <c r="FH299" s="764"/>
      <c r="FI299" s="764"/>
      <c r="FJ299" s="764"/>
      <c r="FK299" s="764"/>
      <c r="FL299" s="764"/>
      <c r="FM299" s="764"/>
      <c r="FN299" s="764"/>
      <c r="FO299" s="764"/>
      <c r="FP299" s="764"/>
      <c r="FQ299" s="764"/>
      <c r="FR299" s="764"/>
      <c r="FS299" s="764"/>
      <c r="FT299" s="764"/>
      <c r="FU299" s="764"/>
      <c r="FV299" s="764"/>
      <c r="FW299" s="764"/>
      <c r="FX299" s="764"/>
      <c r="FY299" s="764"/>
      <c r="FZ299" s="764"/>
      <c r="GA299" s="764"/>
      <c r="GB299" s="764"/>
      <c r="GC299" s="764"/>
      <c r="GD299" s="764"/>
      <c r="GE299" s="764"/>
      <c r="GF299" s="764"/>
      <c r="GG299" s="764"/>
      <c r="GH299" s="764"/>
      <c r="GI299" s="764"/>
      <c r="GJ299" s="764"/>
      <c r="GK299" s="764"/>
      <c r="GL299" s="764"/>
      <c r="GM299" s="764"/>
      <c r="GN299" s="764"/>
      <c r="GO299" s="764"/>
      <c r="GP299" s="764"/>
      <c r="GQ299" s="764"/>
      <c r="GR299" s="764"/>
      <c r="GS299" s="764"/>
      <c r="GT299" s="764"/>
      <c r="GU299" s="764"/>
      <c r="GV299" s="764"/>
      <c r="GW299" s="764"/>
      <c r="GX299" s="764"/>
      <c r="GY299" s="764"/>
      <c r="GZ299" s="764"/>
      <c r="HA299" s="764"/>
      <c r="HB299" s="764"/>
      <c r="HC299" s="764"/>
      <c r="HD299" s="764"/>
      <c r="HE299" s="764"/>
      <c r="HF299" s="764"/>
      <c r="HG299" s="764"/>
      <c r="HH299" s="764"/>
      <c r="HI299" s="764"/>
      <c r="HJ299" s="764"/>
      <c r="HK299" s="764"/>
      <c r="HL299" s="764"/>
      <c r="HM299" s="764"/>
      <c r="HN299" s="764"/>
      <c r="HO299" s="764"/>
      <c r="HP299" s="764"/>
      <c r="HQ299" s="764"/>
      <c r="HR299" s="764"/>
      <c r="HS299" s="764"/>
      <c r="HT299" s="764"/>
      <c r="HU299" s="764"/>
      <c r="HV299" s="764"/>
      <c r="HW299" s="764"/>
      <c r="HX299" s="764"/>
      <c r="HY299" s="764"/>
      <c r="HZ299" s="764"/>
      <c r="IA299" s="764"/>
      <c r="IB299" s="764"/>
      <c r="IC299" s="764"/>
      <c r="ID299" s="764"/>
      <c r="IE299" s="764"/>
      <c r="IF299" s="764"/>
      <c r="IG299" s="764"/>
      <c r="IH299" s="764"/>
      <c r="II299" s="764"/>
      <c r="IJ299" s="764"/>
      <c r="IK299" s="764"/>
      <c r="IL299" s="764"/>
      <c r="IM299" s="764"/>
      <c r="IN299" s="764"/>
      <c r="IO299" s="764"/>
      <c r="IP299" s="764"/>
      <c r="IQ299" s="764"/>
      <c r="IR299" s="764"/>
      <c r="IS299" s="764"/>
      <c r="IT299" s="764"/>
      <c r="IU299" s="764"/>
      <c r="IV299" s="764"/>
      <c r="IW299" s="764"/>
      <c r="IX299" s="764"/>
      <c r="IY299" s="764"/>
      <c r="IZ299" s="764"/>
      <c r="JA299" s="764"/>
      <c r="JB299" s="764"/>
      <c r="JC299" s="764"/>
      <c r="JD299" s="764"/>
      <c r="JE299" s="764"/>
      <c r="JF299" s="764"/>
      <c r="JG299" s="764"/>
      <c r="JH299" s="764"/>
      <c r="JI299" s="764"/>
      <c r="JJ299" s="764"/>
      <c r="JK299" s="764"/>
      <c r="JL299" s="764"/>
      <c r="JM299" s="764"/>
      <c r="JN299" s="764"/>
      <c r="JO299" s="764"/>
      <c r="JP299" s="764"/>
      <c r="JQ299" s="764"/>
      <c r="JR299" s="764"/>
      <c r="JS299" s="764"/>
      <c r="JT299" s="764"/>
      <c r="JU299" s="764"/>
      <c r="JV299" s="764"/>
      <c r="JW299" s="764"/>
      <c r="JX299" s="764"/>
      <c r="JY299" s="764"/>
      <c r="JZ299" s="764"/>
      <c r="KA299" s="764"/>
      <c r="KB299" s="764"/>
      <c r="KC299" s="764"/>
      <c r="KD299" s="764"/>
      <c r="KE299" s="764"/>
      <c r="KF299" s="764"/>
      <c r="KG299" s="764"/>
      <c r="KH299" s="764"/>
      <c r="KI299" s="764"/>
      <c r="KJ299" s="764"/>
      <c r="KK299" s="764"/>
      <c r="KL299" s="764"/>
      <c r="KM299" s="764"/>
      <c r="KN299" s="764"/>
      <c r="KO299" s="764"/>
      <c r="KP299" s="764"/>
      <c r="KQ299" s="764"/>
      <c r="KR299" s="764"/>
      <c r="KS299" s="764"/>
      <c r="KT299" s="764"/>
      <c r="KU299" s="764"/>
      <c r="KV299" s="764"/>
      <c r="KW299" s="764"/>
      <c r="KX299" s="764"/>
      <c r="KY299" s="764"/>
      <c r="KZ299" s="764"/>
      <c r="LA299" s="764"/>
      <c r="LB299" s="764"/>
      <c r="LC299" s="764"/>
      <c r="LD299" s="764"/>
      <c r="LE299" s="764"/>
      <c r="LF299" s="764"/>
      <c r="LG299" s="764"/>
      <c r="LH299" s="764"/>
      <c r="LI299" s="764"/>
      <c r="LJ299" s="764"/>
      <c r="LK299" s="764"/>
      <c r="LL299" s="764"/>
      <c r="LM299" s="764"/>
      <c r="LN299" s="764"/>
      <c r="LO299" s="764"/>
      <c r="LP299" s="764"/>
      <c r="LQ299" s="764"/>
      <c r="LR299" s="764"/>
      <c r="LS299" s="764"/>
      <c r="LT299" s="764"/>
      <c r="LU299" s="764"/>
      <c r="LV299" s="764"/>
      <c r="LW299" s="764"/>
      <c r="LX299" s="764"/>
      <c r="LY299" s="764"/>
      <c r="LZ299" s="764"/>
      <c r="MA299" s="764"/>
      <c r="MB299" s="764"/>
      <c r="MC299" s="764"/>
      <c r="MD299" s="764"/>
      <c r="ME299" s="764"/>
      <c r="MF299" s="764"/>
      <c r="MG299" s="764"/>
      <c r="MH299" s="764"/>
      <c r="MI299" s="764"/>
      <c r="MJ299" s="764"/>
      <c r="MK299" s="764"/>
      <c r="ML299" s="764"/>
      <c r="MM299" s="764"/>
      <c r="MN299" s="764"/>
      <c r="MO299" s="764"/>
      <c r="MP299" s="764"/>
      <c r="MQ299" s="764"/>
      <c r="MR299" s="764"/>
      <c r="MS299" s="764"/>
      <c r="MT299" s="764"/>
      <c r="MU299" s="764"/>
      <c r="MV299" s="764"/>
      <c r="MW299" s="764"/>
      <c r="MX299" s="764"/>
      <c r="MY299" s="764"/>
      <c r="MZ299" s="764"/>
      <c r="NA299" s="764"/>
      <c r="NB299" s="764"/>
      <c r="NC299" s="764"/>
      <c r="ND299" s="764"/>
      <c r="NE299" s="764"/>
      <c r="NF299" s="764"/>
      <c r="NG299" s="764"/>
      <c r="NH299" s="764"/>
      <c r="NI299" s="764"/>
      <c r="NJ299" s="764"/>
      <c r="NK299" s="764"/>
      <c r="NL299" s="764"/>
      <c r="NM299" s="764"/>
      <c r="NN299" s="764"/>
      <c r="NO299" s="764"/>
      <c r="NP299" s="764"/>
      <c r="NQ299" s="764"/>
      <c r="NR299" s="764"/>
      <c r="NS299" s="764"/>
      <c r="NT299" s="764"/>
      <c r="NU299" s="764"/>
      <c r="NV299" s="764"/>
      <c r="NW299" s="764"/>
      <c r="NX299" s="764"/>
      <c r="NY299" s="764"/>
      <c r="NZ299" s="764"/>
      <c r="OA299" s="764"/>
      <c r="OB299" s="764"/>
      <c r="OC299" s="764"/>
      <c r="OD299" s="764"/>
      <c r="OE299" s="764"/>
      <c r="OF299" s="764"/>
      <c r="OG299" s="764"/>
      <c r="OH299" s="764"/>
      <c r="OI299" s="764"/>
      <c r="OJ299" s="764"/>
      <c r="OK299" s="764"/>
      <c r="OL299" s="764"/>
      <c r="OM299" s="764"/>
      <c r="ON299" s="764"/>
      <c r="OO299" s="764"/>
      <c r="OP299" s="764"/>
      <c r="OQ299" s="764"/>
      <c r="OR299" s="764"/>
      <c r="OS299" s="764"/>
      <c r="OT299" s="764"/>
      <c r="OU299" s="764"/>
      <c r="OV299" s="764"/>
      <c r="OW299" s="764"/>
      <c r="OX299" s="764"/>
      <c r="OY299" s="764"/>
      <c r="OZ299" s="764"/>
      <c r="PA299" s="764"/>
      <c r="PB299" s="764"/>
      <c r="PC299" s="764"/>
      <c r="PD299" s="764"/>
      <c r="PE299" s="764"/>
      <c r="PF299" s="764"/>
      <c r="PG299" s="764"/>
      <c r="PH299" s="764"/>
      <c r="PI299" s="764"/>
      <c r="PJ299" s="764"/>
      <c r="PK299" s="764"/>
      <c r="PL299" s="764"/>
      <c r="PM299" s="764"/>
      <c r="PN299" s="764"/>
      <c r="PO299" s="764"/>
      <c r="PP299" s="764"/>
      <c r="PQ299" s="764"/>
      <c r="PR299" s="764"/>
      <c r="PS299" s="764"/>
      <c r="PT299" s="764"/>
      <c r="PU299" s="764"/>
      <c r="PV299" s="764"/>
      <c r="PW299" s="764"/>
      <c r="PX299" s="764"/>
      <c r="PY299" s="764"/>
      <c r="PZ299" s="764"/>
      <c r="QA299" s="764"/>
      <c r="QB299" s="764"/>
      <c r="QC299" s="764"/>
      <c r="QD299" s="764"/>
      <c r="QE299" s="764"/>
      <c r="QF299" s="764"/>
      <c r="QG299" s="764"/>
      <c r="QH299" s="764"/>
      <c r="QI299" s="764"/>
      <c r="QJ299" s="764"/>
      <c r="QK299" s="764"/>
      <c r="QL299" s="764"/>
      <c r="QM299" s="764"/>
      <c r="QN299" s="764"/>
      <c r="QO299" s="764"/>
      <c r="QP299" s="764"/>
      <c r="QQ299" s="764"/>
      <c r="QR299" s="764"/>
      <c r="QS299" s="764"/>
      <c r="QT299" s="764"/>
      <c r="QU299" s="764"/>
      <c r="QV299" s="764"/>
      <c r="QW299" s="764"/>
      <c r="QX299" s="764"/>
      <c r="QY299" s="764"/>
      <c r="QZ299" s="764"/>
      <c r="RA299" s="764"/>
      <c r="RB299" s="764"/>
      <c r="RC299" s="764"/>
      <c r="RD299" s="764"/>
      <c r="RE299" s="764"/>
      <c r="RF299" s="764"/>
      <c r="RG299" s="764"/>
      <c r="RH299" s="764"/>
      <c r="RI299" s="764"/>
      <c r="RJ299" s="764"/>
      <c r="RK299" s="764"/>
      <c r="RL299" s="764"/>
      <c r="RM299" s="764"/>
      <c r="RN299" s="764"/>
      <c r="RO299" s="764"/>
      <c r="RP299" s="764"/>
      <c r="RQ299" s="764"/>
      <c r="RR299" s="764"/>
      <c r="RS299" s="764"/>
      <c r="RT299" s="764"/>
      <c r="RU299" s="764"/>
      <c r="RV299" s="764"/>
      <c r="RW299" s="764"/>
      <c r="RX299" s="764"/>
      <c r="RY299" s="764"/>
      <c r="RZ299" s="764"/>
      <c r="SA299" s="764"/>
      <c r="SB299" s="764"/>
      <c r="SC299" s="764"/>
      <c r="SD299" s="764"/>
      <c r="SE299" s="764"/>
      <c r="SF299" s="764"/>
      <c r="SG299" s="764"/>
      <c r="SH299" s="764"/>
      <c r="SI299" s="764"/>
      <c r="SJ299" s="764"/>
      <c r="SK299" s="764"/>
      <c r="SL299" s="764"/>
      <c r="SM299" s="764"/>
      <c r="SN299" s="764"/>
      <c r="SO299" s="764"/>
      <c r="SP299" s="764"/>
      <c r="SQ299" s="764"/>
      <c r="SR299" s="764"/>
      <c r="SS299" s="764"/>
      <c r="ST299" s="764"/>
      <c r="SU299" s="764"/>
      <c r="SV299" s="764"/>
      <c r="SW299" s="764"/>
      <c r="SX299" s="764"/>
      <c r="SY299" s="764"/>
      <c r="SZ299" s="764"/>
      <c r="TA299" s="764"/>
      <c r="TB299" s="764"/>
      <c r="TC299" s="764"/>
      <c r="TD299" s="764"/>
      <c r="TE299" s="764"/>
      <c r="TF299" s="764"/>
      <c r="TG299" s="764"/>
      <c r="TH299" s="764"/>
      <c r="TI299" s="764"/>
      <c r="TJ299" s="764"/>
      <c r="TK299" s="764"/>
      <c r="TL299" s="764"/>
      <c r="TM299" s="764"/>
      <c r="TN299" s="764"/>
      <c r="TO299" s="764"/>
      <c r="TP299" s="764"/>
      <c r="TQ299" s="764"/>
      <c r="TR299" s="764"/>
      <c r="TS299" s="764"/>
      <c r="TT299" s="764"/>
      <c r="TU299" s="764"/>
      <c r="TV299" s="764"/>
      <c r="TW299" s="764"/>
      <c r="TX299" s="764"/>
      <c r="TY299" s="764"/>
      <c r="TZ299" s="764"/>
      <c r="UA299" s="764"/>
      <c r="UB299" s="764"/>
      <c r="UC299" s="764"/>
      <c r="UD299" s="764"/>
      <c r="UE299" s="764"/>
      <c r="UF299" s="764"/>
      <c r="UG299" s="764"/>
      <c r="UH299" s="764"/>
      <c r="UI299" s="764"/>
      <c r="UJ299" s="764"/>
      <c r="UK299" s="764"/>
      <c r="UL299" s="764"/>
      <c r="UM299" s="764"/>
      <c r="UN299" s="764"/>
      <c r="UO299" s="764"/>
      <c r="UP299" s="764"/>
      <c r="UQ299" s="764"/>
      <c r="UR299" s="764"/>
      <c r="US299" s="764"/>
      <c r="UT299" s="764"/>
      <c r="UU299" s="764"/>
      <c r="UV299" s="764"/>
      <c r="UW299" s="764"/>
      <c r="UX299" s="764"/>
      <c r="UY299" s="764"/>
      <c r="UZ299" s="764"/>
      <c r="VA299" s="764"/>
      <c r="VB299" s="764"/>
      <c r="VC299" s="764"/>
      <c r="VD299" s="764"/>
      <c r="VE299" s="764"/>
      <c r="VF299" s="764"/>
      <c r="VG299" s="764"/>
      <c r="VH299" s="764"/>
      <c r="VI299" s="764"/>
      <c r="VJ299" s="764"/>
      <c r="VK299" s="764"/>
      <c r="VL299" s="764"/>
      <c r="VM299" s="764"/>
      <c r="VN299" s="764"/>
      <c r="VO299" s="764"/>
      <c r="VP299" s="764"/>
      <c r="VQ299" s="764"/>
      <c r="VR299" s="764"/>
      <c r="VS299" s="764"/>
      <c r="VT299" s="764"/>
      <c r="VU299" s="764"/>
      <c r="VV299" s="764"/>
      <c r="VW299" s="764"/>
      <c r="VX299" s="764"/>
      <c r="VY299" s="764"/>
      <c r="VZ299" s="764"/>
      <c r="WA299" s="764"/>
      <c r="WB299" s="764"/>
      <c r="WC299" s="764"/>
      <c r="WD299" s="764"/>
      <c r="WE299" s="764"/>
      <c r="WF299" s="764"/>
      <c r="WG299" s="764"/>
      <c r="WH299" s="764"/>
      <c r="WI299" s="764"/>
      <c r="WJ299" s="764"/>
      <c r="WK299" s="764"/>
      <c r="WL299" s="764"/>
      <c r="WM299" s="764"/>
      <c r="WN299" s="764"/>
      <c r="WO299" s="764"/>
      <c r="WP299" s="764"/>
      <c r="WQ299" s="764"/>
      <c r="WR299" s="764"/>
      <c r="WS299" s="764"/>
      <c r="WT299" s="764"/>
      <c r="WU299" s="764"/>
      <c r="WV299" s="764"/>
      <c r="WW299" s="764"/>
      <c r="WX299" s="764"/>
      <c r="WY299" s="764"/>
      <c r="WZ299" s="764"/>
      <c r="XA299" s="764"/>
      <c r="XB299" s="764"/>
      <c r="XC299" s="764"/>
      <c r="XD299" s="764"/>
      <c r="XE299" s="764"/>
      <c r="XF299" s="764"/>
      <c r="XG299" s="764"/>
      <c r="XH299" s="764"/>
      <c r="XI299" s="764"/>
      <c r="XJ299" s="764"/>
      <c r="XK299" s="764"/>
      <c r="XL299" s="764"/>
      <c r="XM299" s="764"/>
      <c r="XN299" s="764"/>
      <c r="XO299" s="764"/>
      <c r="XP299" s="764"/>
      <c r="XQ299" s="764"/>
      <c r="XR299" s="764"/>
      <c r="XS299" s="764"/>
      <c r="XT299" s="764"/>
      <c r="XU299" s="764"/>
      <c r="XV299" s="764"/>
      <c r="XW299" s="764"/>
      <c r="XX299" s="764"/>
      <c r="XY299" s="764"/>
      <c r="XZ299" s="764"/>
      <c r="YA299" s="764"/>
      <c r="YB299" s="764"/>
      <c r="YC299" s="764"/>
      <c r="YD299" s="764"/>
      <c r="YE299" s="764"/>
      <c r="YF299" s="764"/>
      <c r="YG299" s="764"/>
      <c r="YH299" s="764"/>
      <c r="YI299" s="764"/>
      <c r="YJ299" s="764"/>
      <c r="YK299" s="764"/>
      <c r="YL299" s="764"/>
      <c r="YM299" s="764"/>
      <c r="YN299" s="764"/>
      <c r="YO299" s="764"/>
      <c r="YP299" s="764"/>
      <c r="YQ299" s="764"/>
      <c r="YR299" s="764"/>
      <c r="YS299" s="764"/>
      <c r="YT299" s="764"/>
      <c r="YU299" s="764"/>
      <c r="YV299" s="764"/>
      <c r="YW299" s="764"/>
      <c r="YX299" s="764"/>
      <c r="YY299" s="764"/>
      <c r="YZ299" s="764"/>
      <c r="ZA299" s="764"/>
      <c r="ZB299" s="764"/>
      <c r="ZC299" s="764"/>
      <c r="ZD299" s="764"/>
      <c r="ZE299" s="764"/>
      <c r="ZF299" s="764"/>
      <c r="ZG299" s="764"/>
      <c r="ZH299" s="764"/>
      <c r="ZI299" s="764"/>
      <c r="ZJ299" s="764"/>
      <c r="ZK299" s="764"/>
      <c r="ZL299" s="764"/>
      <c r="ZM299" s="764"/>
      <c r="ZN299" s="764"/>
      <c r="ZO299" s="764"/>
      <c r="ZP299" s="764"/>
      <c r="ZQ299" s="764"/>
      <c r="ZR299" s="764"/>
      <c r="ZS299" s="764"/>
      <c r="ZT299" s="764"/>
      <c r="ZU299" s="764"/>
      <c r="ZV299" s="764"/>
      <c r="ZW299" s="764"/>
      <c r="ZX299" s="764"/>
      <c r="ZY299" s="764"/>
      <c r="ZZ299" s="764"/>
      <c r="AAA299" s="764"/>
      <c r="AAB299" s="764"/>
      <c r="AAC299" s="764"/>
      <c r="AAD299" s="764"/>
      <c r="AAE299" s="764"/>
      <c r="AAF299" s="764"/>
      <c r="AAG299" s="764"/>
      <c r="AAH299" s="764"/>
      <c r="AAI299" s="764"/>
      <c r="AAJ299" s="764"/>
      <c r="AAK299" s="764"/>
      <c r="AAL299" s="764"/>
      <c r="AAM299" s="764"/>
      <c r="AAN299" s="764"/>
      <c r="AAO299" s="764"/>
      <c r="AAP299" s="764"/>
      <c r="AAQ299" s="764"/>
      <c r="AAR299" s="764"/>
      <c r="AAS299" s="764"/>
      <c r="AAT299" s="764"/>
      <c r="AAU299" s="764"/>
      <c r="AAV299" s="764"/>
      <c r="AAW299" s="764"/>
      <c r="AAX299" s="764"/>
      <c r="AAY299" s="764"/>
      <c r="AAZ299" s="764"/>
      <c r="ABA299" s="764"/>
      <c r="ABB299" s="764"/>
      <c r="ABC299" s="764"/>
      <c r="ABD299" s="764"/>
      <c r="ABE299" s="764"/>
      <c r="ABF299" s="764"/>
      <c r="ABG299" s="764"/>
      <c r="ABH299" s="764"/>
      <c r="ABI299" s="764"/>
      <c r="ABJ299" s="764"/>
      <c r="ABK299" s="764"/>
      <c r="ABL299" s="764"/>
      <c r="ABM299" s="764"/>
      <c r="ABN299" s="764"/>
      <c r="ABO299" s="764"/>
      <c r="ABP299" s="764"/>
      <c r="ABQ299" s="764"/>
      <c r="ABR299" s="764"/>
      <c r="ABS299" s="764"/>
      <c r="ABT299" s="764"/>
      <c r="ABU299" s="764"/>
      <c r="ABV299" s="764"/>
      <c r="ABW299" s="764"/>
      <c r="ABX299" s="764"/>
      <c r="ABY299" s="764"/>
      <c r="ABZ299" s="764"/>
      <c r="ACA299" s="764"/>
      <c r="ACB299" s="764"/>
      <c r="ACC299" s="764"/>
      <c r="ACD299" s="764"/>
      <c r="ACE299" s="764"/>
      <c r="ACF299" s="764"/>
      <c r="ACG299" s="764"/>
      <c r="ACH299" s="764"/>
      <c r="ACI299" s="764"/>
      <c r="ACJ299" s="764"/>
      <c r="ACK299" s="764"/>
      <c r="ACL299" s="764"/>
      <c r="ACM299" s="764"/>
      <c r="ACN299" s="764"/>
      <c r="ACO299" s="764"/>
      <c r="ACP299" s="764"/>
      <c r="ACQ299" s="764"/>
      <c r="ACR299" s="764"/>
      <c r="ACS299" s="764"/>
      <c r="ACT299" s="764"/>
      <c r="ACU299" s="764"/>
      <c r="ACV299" s="764"/>
      <c r="ACW299" s="764"/>
      <c r="ACX299" s="764"/>
      <c r="ACY299" s="764"/>
      <c r="ACZ299" s="764"/>
      <c r="ADA299" s="764"/>
      <c r="ADB299" s="764"/>
      <c r="ADC299" s="764"/>
      <c r="ADD299" s="764"/>
      <c r="ADE299" s="764"/>
      <c r="ADF299" s="764"/>
      <c r="ADG299" s="764"/>
      <c r="ADH299" s="764"/>
      <c r="ADI299" s="764"/>
      <c r="ADJ299" s="764"/>
      <c r="ADK299" s="764"/>
      <c r="ADL299" s="764"/>
      <c r="ADM299" s="764"/>
      <c r="ADN299" s="764"/>
      <c r="ADO299" s="764"/>
      <c r="ADP299" s="764"/>
      <c r="ADQ299" s="764"/>
      <c r="ADR299" s="764"/>
      <c r="ADS299" s="764"/>
      <c r="ADT299" s="764"/>
      <c r="ADU299" s="764"/>
      <c r="ADV299" s="764"/>
      <c r="ADW299" s="764"/>
      <c r="ADX299" s="764"/>
      <c r="ADY299" s="764"/>
      <c r="ADZ299" s="764"/>
      <c r="AEA299" s="764"/>
      <c r="AEB299" s="764"/>
      <c r="AEC299" s="764"/>
      <c r="AED299" s="764"/>
      <c r="AEE299" s="764"/>
      <c r="AEF299" s="764"/>
      <c r="AEG299" s="764"/>
      <c r="AEH299" s="764"/>
      <c r="AEI299" s="764"/>
      <c r="AEJ299" s="764"/>
      <c r="AEK299" s="764"/>
      <c r="AEL299" s="764"/>
      <c r="AEM299" s="764"/>
      <c r="AEN299" s="764"/>
      <c r="AEO299" s="764"/>
      <c r="AEP299" s="764"/>
      <c r="AEQ299" s="764"/>
      <c r="AER299" s="764"/>
      <c r="AES299" s="764"/>
      <c r="AET299" s="764"/>
      <c r="AEU299" s="764"/>
      <c r="AEV299" s="764"/>
      <c r="AEW299" s="764"/>
      <c r="AEX299" s="764"/>
      <c r="AEY299" s="764"/>
      <c r="AEZ299" s="764"/>
      <c r="AFA299" s="764"/>
      <c r="AFB299" s="764"/>
      <c r="AFC299" s="764"/>
      <c r="AFD299" s="764"/>
      <c r="AFE299" s="764"/>
      <c r="AFF299" s="764"/>
      <c r="AFG299" s="764"/>
      <c r="AFH299" s="764"/>
      <c r="AFI299" s="764"/>
      <c r="AFJ299" s="764"/>
      <c r="AFK299" s="764"/>
      <c r="AFL299" s="764"/>
      <c r="AFM299" s="764"/>
      <c r="AFN299" s="764"/>
      <c r="AFO299" s="764"/>
      <c r="AFP299" s="764"/>
      <c r="AFQ299" s="764"/>
      <c r="AFR299" s="764"/>
      <c r="AFS299" s="764"/>
      <c r="AFT299" s="764"/>
      <c r="AFU299" s="764"/>
      <c r="AFV299" s="764"/>
      <c r="AFW299" s="764"/>
      <c r="AFX299" s="764"/>
      <c r="AFY299" s="764"/>
      <c r="AFZ299" s="764"/>
      <c r="AGA299" s="764"/>
      <c r="AGB299" s="764"/>
      <c r="AGC299" s="764"/>
      <c r="AGD299" s="764"/>
      <c r="AGE299" s="764"/>
      <c r="AGF299" s="764"/>
      <c r="AGG299" s="764"/>
      <c r="AGH299" s="764"/>
      <c r="AGI299" s="764"/>
      <c r="AGJ299" s="764"/>
      <c r="AGK299" s="764"/>
      <c r="AGL299" s="764"/>
      <c r="AGM299" s="764"/>
      <c r="AGN299" s="764"/>
      <c r="AGO299" s="764"/>
      <c r="AGP299" s="764"/>
      <c r="AGQ299" s="764"/>
      <c r="AGR299" s="764"/>
      <c r="AGS299" s="764"/>
      <c r="AGT299" s="764"/>
      <c r="AGU299" s="764"/>
      <c r="AGV299" s="764"/>
      <c r="AGW299" s="764"/>
      <c r="AGX299" s="764"/>
      <c r="AGY299" s="764"/>
      <c r="AGZ299" s="764"/>
      <c r="AHA299" s="764"/>
      <c r="AHB299" s="764"/>
      <c r="AHC299" s="764"/>
      <c r="AHD299" s="764"/>
      <c r="AHE299" s="764"/>
      <c r="AHF299" s="764"/>
      <c r="AHG299" s="764"/>
      <c r="AHH299" s="764"/>
      <c r="AHI299" s="764"/>
      <c r="AHJ299" s="764"/>
      <c r="AHK299" s="764"/>
      <c r="AHL299" s="764"/>
      <c r="AHM299" s="764"/>
      <c r="AHN299" s="764"/>
      <c r="AHO299" s="764"/>
      <c r="AHP299" s="764"/>
      <c r="AHQ299" s="764"/>
      <c r="AHR299" s="764"/>
      <c r="AHS299" s="764"/>
      <c r="AHT299" s="764"/>
      <c r="AHU299" s="764"/>
      <c r="AHV299" s="764"/>
      <c r="AHW299" s="764"/>
      <c r="AHX299" s="764"/>
      <c r="AHY299" s="764"/>
      <c r="AHZ299" s="764"/>
      <c r="AIA299" s="764"/>
      <c r="AIB299" s="764"/>
      <c r="AIC299" s="764"/>
      <c r="AID299" s="764"/>
      <c r="AIE299" s="764"/>
      <c r="AIF299" s="764"/>
      <c r="AIG299" s="764"/>
      <c r="AIH299" s="764"/>
      <c r="AII299" s="764"/>
      <c r="AIJ299" s="764"/>
      <c r="AIK299" s="764"/>
      <c r="AIL299" s="764"/>
      <c r="AIM299" s="764"/>
      <c r="AIN299" s="764"/>
      <c r="AIO299" s="764"/>
      <c r="AIP299" s="764"/>
      <c r="AIQ299" s="764"/>
      <c r="AIR299" s="764"/>
      <c r="AIS299" s="764"/>
      <c r="AIT299" s="764"/>
      <c r="AIU299" s="764"/>
      <c r="AIV299" s="764"/>
      <c r="AIW299" s="764"/>
      <c r="AIX299" s="764"/>
      <c r="AIY299" s="764"/>
      <c r="AIZ299" s="764"/>
      <c r="AJA299" s="764"/>
      <c r="AJB299" s="764"/>
      <c r="AJC299" s="764"/>
      <c r="AJD299" s="764"/>
      <c r="AJE299" s="764"/>
      <c r="AJF299" s="764"/>
      <c r="AJG299" s="764"/>
      <c r="AJH299" s="764"/>
      <c r="AJI299" s="764"/>
      <c r="AJJ299" s="764"/>
      <c r="AJK299" s="764"/>
      <c r="AJL299" s="764"/>
      <c r="AJM299" s="764"/>
      <c r="AJN299" s="764"/>
      <c r="AJO299" s="764"/>
      <c r="AJP299" s="764"/>
      <c r="AJQ299" s="764"/>
      <c r="AJR299" s="764"/>
      <c r="AJS299" s="764"/>
      <c r="AJT299" s="764"/>
      <c r="AJU299" s="764"/>
      <c r="AJV299" s="764"/>
      <c r="AJW299" s="764"/>
      <c r="AJX299" s="764"/>
      <c r="AJY299" s="764"/>
      <c r="AJZ299" s="764"/>
      <c r="AKA299" s="764"/>
      <c r="AKB299" s="764"/>
      <c r="AKC299" s="764"/>
      <c r="AKD299" s="764"/>
      <c r="AKE299" s="764"/>
      <c r="AKF299" s="764"/>
      <c r="AKG299" s="764"/>
      <c r="AKH299" s="764"/>
      <c r="AKI299" s="764"/>
      <c r="AKJ299" s="764"/>
      <c r="AKK299" s="764"/>
      <c r="AKL299" s="764"/>
      <c r="AKM299" s="764"/>
      <c r="AKN299" s="764"/>
      <c r="AKO299" s="764"/>
      <c r="AKP299" s="764"/>
      <c r="AKQ299" s="764"/>
      <c r="AKR299" s="764"/>
      <c r="AKS299" s="764"/>
      <c r="AKT299" s="764"/>
      <c r="AKU299" s="764"/>
      <c r="AKV299" s="764"/>
      <c r="AKW299" s="764"/>
      <c r="AKX299" s="764"/>
      <c r="AKY299" s="764"/>
      <c r="AKZ299" s="764"/>
      <c r="ALA299" s="764"/>
      <c r="ALB299" s="764"/>
      <c r="ALC299" s="764"/>
      <c r="ALD299" s="764"/>
      <c r="ALE299" s="764"/>
      <c r="ALF299" s="764"/>
      <c r="ALG299" s="764"/>
      <c r="ALH299" s="764"/>
      <c r="ALI299" s="764"/>
      <c r="ALJ299" s="764"/>
      <c r="ALK299" s="764"/>
      <c r="ALL299" s="764"/>
      <c r="ALM299" s="764"/>
      <c r="ALN299" s="764"/>
      <c r="ALO299" s="764"/>
      <c r="ALP299" s="764"/>
      <c r="ALQ299" s="764"/>
      <c r="ALR299" s="764"/>
      <c r="ALS299" s="764"/>
      <c r="ALT299" s="764"/>
      <c r="ALU299" s="764"/>
      <c r="ALV299" s="764"/>
      <c r="ALW299" s="764"/>
      <c r="ALX299" s="764"/>
      <c r="ALY299" s="764"/>
      <c r="ALZ299" s="764"/>
      <c r="AMA299" s="764"/>
      <c r="AMB299" s="764"/>
      <c r="AMC299" s="764"/>
      <c r="AMD299" s="764"/>
      <c r="AME299" s="764"/>
      <c r="AMF299" s="764"/>
      <c r="AMG299" s="764"/>
      <c r="AMH299" s="764"/>
      <c r="AMI299" s="764"/>
      <c r="AMJ299" s="764"/>
    </row>
    <row r="300" spans="1:1024" x14ac:dyDescent="0.2">
      <c r="A300" s="764"/>
      <c r="B300" s="791"/>
      <c r="C300" s="792"/>
      <c r="D300" s="793"/>
      <c r="E300" s="793"/>
      <c r="F300" s="793"/>
      <c r="G300" s="793"/>
      <c r="H300" s="793"/>
      <c r="I300" s="793"/>
      <c r="J300" s="793"/>
      <c r="K300" s="793"/>
      <c r="L300" s="793"/>
      <c r="M300" s="793"/>
      <c r="N300" s="793">
        <v>0</v>
      </c>
      <c r="O300" s="793"/>
      <c r="P300" s="793"/>
      <c r="Q300" s="793"/>
      <c r="R300" s="794"/>
      <c r="S300" s="793"/>
      <c r="T300" s="793"/>
      <c r="U300" s="786" t="s">
        <v>497</v>
      </c>
      <c r="V300" s="777" t="s">
        <v>124</v>
      </c>
      <c r="W300" s="795" t="s">
        <v>495</v>
      </c>
      <c r="X300" s="769"/>
      <c r="Y300" s="769"/>
      <c r="Z300" s="769"/>
      <c r="AA300" s="769"/>
      <c r="AB300" s="769"/>
      <c r="AC300" s="769"/>
      <c r="AD300" s="769"/>
      <c r="AE300" s="769"/>
      <c r="AF300" s="769"/>
      <c r="AG300" s="769"/>
      <c r="AH300" s="769"/>
      <c r="AI300" s="769"/>
      <c r="AJ300" s="769"/>
      <c r="AK300" s="769"/>
      <c r="AL300" s="769"/>
      <c r="AM300" s="769"/>
      <c r="AN300" s="769"/>
      <c r="AO300" s="769"/>
      <c r="AP300" s="769"/>
      <c r="AQ300" s="769"/>
      <c r="AR300" s="769"/>
      <c r="AS300" s="769"/>
      <c r="AT300" s="769"/>
      <c r="AU300" s="769"/>
      <c r="AV300" s="769"/>
      <c r="AW300" s="769"/>
      <c r="AX300" s="769"/>
      <c r="AY300" s="769"/>
      <c r="AZ300" s="769"/>
      <c r="BA300" s="769"/>
      <c r="BB300" s="769"/>
      <c r="BC300" s="769"/>
      <c r="BD300" s="769"/>
      <c r="BE300" s="769"/>
      <c r="BF300" s="769"/>
      <c r="BG300" s="769"/>
      <c r="BH300" s="769"/>
      <c r="BI300" s="769"/>
      <c r="BJ300" s="769"/>
      <c r="BK300" s="769"/>
      <c r="BL300" s="769"/>
      <c r="BM300" s="769"/>
      <c r="BN300" s="769"/>
      <c r="BO300" s="769"/>
      <c r="BP300" s="769"/>
      <c r="BQ300" s="769"/>
      <c r="BR300" s="769"/>
      <c r="BS300" s="769"/>
      <c r="BT300" s="769"/>
      <c r="BU300" s="769"/>
      <c r="BV300" s="769"/>
      <c r="BW300" s="769"/>
      <c r="BX300" s="769"/>
      <c r="BY300" s="769"/>
      <c r="BZ300" s="769"/>
      <c r="CA300" s="769"/>
      <c r="CB300" s="769"/>
      <c r="CC300" s="769"/>
      <c r="CD300" s="769"/>
      <c r="CE300" s="769"/>
      <c r="CF300" s="769"/>
      <c r="CG300" s="769"/>
      <c r="CH300" s="769"/>
      <c r="CI300" s="769"/>
      <c r="CJ300" s="769"/>
      <c r="CK300" s="769"/>
      <c r="CL300" s="769"/>
      <c r="CM300" s="769"/>
      <c r="CN300" s="769"/>
      <c r="CO300" s="769"/>
      <c r="CP300" s="769"/>
      <c r="CQ300" s="769"/>
      <c r="CR300" s="769"/>
      <c r="CS300" s="769"/>
      <c r="CT300" s="769"/>
      <c r="CU300" s="769"/>
      <c r="CV300" s="769"/>
      <c r="CW300" s="769"/>
      <c r="CX300" s="769"/>
      <c r="CY300" s="769"/>
      <c r="CZ300" s="778">
        <v>0</v>
      </c>
      <c r="DA300" s="779">
        <v>0</v>
      </c>
      <c r="DB300" s="779">
        <v>0</v>
      </c>
      <c r="DC300" s="779">
        <v>0</v>
      </c>
      <c r="DD300" s="779">
        <v>0</v>
      </c>
      <c r="DE300" s="779">
        <v>0</v>
      </c>
      <c r="DF300" s="779">
        <v>0</v>
      </c>
      <c r="DG300" s="779">
        <v>0</v>
      </c>
      <c r="DH300" s="779">
        <v>0</v>
      </c>
      <c r="DI300" s="779">
        <v>0</v>
      </c>
      <c r="DJ300" s="779">
        <v>0</v>
      </c>
      <c r="DK300" s="779">
        <v>0</v>
      </c>
      <c r="DL300" s="779">
        <v>0</v>
      </c>
      <c r="DM300" s="779">
        <v>0</v>
      </c>
      <c r="DN300" s="779">
        <v>0</v>
      </c>
      <c r="DO300" s="779">
        <v>0</v>
      </c>
      <c r="DP300" s="779">
        <v>0</v>
      </c>
      <c r="DQ300" s="779">
        <v>0</v>
      </c>
      <c r="DR300" s="779">
        <v>0</v>
      </c>
      <c r="DS300" s="779">
        <v>0</v>
      </c>
      <c r="DT300" s="779">
        <v>0</v>
      </c>
      <c r="DU300" s="779">
        <v>0</v>
      </c>
      <c r="DV300" s="779">
        <v>0</v>
      </c>
      <c r="DW300" s="780">
        <v>0</v>
      </c>
      <c r="DX300" s="666"/>
      <c r="DY300" s="764"/>
      <c r="DZ300" s="764"/>
      <c r="EA300" s="764"/>
      <c r="EB300" s="764"/>
      <c r="EC300" s="764"/>
      <c r="ED300" s="764"/>
      <c r="EE300" s="764"/>
      <c r="EF300" s="764"/>
      <c r="EG300" s="764"/>
      <c r="EH300" s="764"/>
      <c r="EI300" s="764"/>
      <c r="EJ300" s="764"/>
      <c r="EK300" s="764"/>
      <c r="EL300" s="764"/>
      <c r="EM300" s="764"/>
      <c r="EN300" s="764"/>
      <c r="EO300" s="764"/>
      <c r="EP300" s="764"/>
      <c r="EQ300" s="764"/>
      <c r="ER300" s="764"/>
      <c r="ES300" s="764"/>
      <c r="ET300" s="764"/>
      <c r="EU300" s="764"/>
      <c r="EV300" s="764"/>
      <c r="EW300" s="764"/>
      <c r="EX300" s="764"/>
      <c r="EY300" s="764"/>
      <c r="EZ300" s="764"/>
      <c r="FA300" s="764"/>
      <c r="FB300" s="764"/>
      <c r="FC300" s="764"/>
      <c r="FD300" s="764"/>
      <c r="FE300" s="764"/>
      <c r="FF300" s="764"/>
      <c r="FG300" s="764"/>
      <c r="FH300" s="764"/>
      <c r="FI300" s="764"/>
      <c r="FJ300" s="764"/>
      <c r="FK300" s="764"/>
      <c r="FL300" s="764"/>
      <c r="FM300" s="764"/>
      <c r="FN300" s="764"/>
      <c r="FO300" s="764"/>
      <c r="FP300" s="764"/>
      <c r="FQ300" s="764"/>
      <c r="FR300" s="764"/>
      <c r="FS300" s="764"/>
      <c r="FT300" s="764"/>
      <c r="FU300" s="764"/>
      <c r="FV300" s="764"/>
      <c r="FW300" s="764"/>
      <c r="FX300" s="764"/>
      <c r="FY300" s="764"/>
      <c r="FZ300" s="764"/>
      <c r="GA300" s="764"/>
      <c r="GB300" s="764"/>
      <c r="GC300" s="764"/>
      <c r="GD300" s="764"/>
      <c r="GE300" s="764"/>
      <c r="GF300" s="764"/>
      <c r="GG300" s="764"/>
      <c r="GH300" s="764"/>
      <c r="GI300" s="764"/>
      <c r="GJ300" s="764"/>
      <c r="GK300" s="764"/>
      <c r="GL300" s="764"/>
      <c r="GM300" s="764"/>
      <c r="GN300" s="764"/>
      <c r="GO300" s="764"/>
      <c r="GP300" s="764"/>
      <c r="GQ300" s="764"/>
      <c r="GR300" s="764"/>
      <c r="GS300" s="764"/>
      <c r="GT300" s="764"/>
      <c r="GU300" s="764"/>
      <c r="GV300" s="764"/>
      <c r="GW300" s="764"/>
      <c r="GX300" s="764"/>
      <c r="GY300" s="764"/>
      <c r="GZ300" s="764"/>
      <c r="HA300" s="764"/>
      <c r="HB300" s="764"/>
      <c r="HC300" s="764"/>
      <c r="HD300" s="764"/>
      <c r="HE300" s="764"/>
      <c r="HF300" s="764"/>
      <c r="HG300" s="764"/>
      <c r="HH300" s="764"/>
      <c r="HI300" s="764"/>
      <c r="HJ300" s="764"/>
      <c r="HK300" s="764"/>
      <c r="HL300" s="764"/>
      <c r="HM300" s="764"/>
      <c r="HN300" s="764"/>
      <c r="HO300" s="764"/>
      <c r="HP300" s="764"/>
      <c r="HQ300" s="764"/>
      <c r="HR300" s="764"/>
      <c r="HS300" s="764"/>
      <c r="HT300" s="764"/>
      <c r="HU300" s="764"/>
      <c r="HV300" s="764"/>
      <c r="HW300" s="764"/>
      <c r="HX300" s="764"/>
      <c r="HY300" s="764"/>
      <c r="HZ300" s="764"/>
      <c r="IA300" s="764"/>
      <c r="IB300" s="764"/>
      <c r="IC300" s="764"/>
      <c r="ID300" s="764"/>
      <c r="IE300" s="764"/>
      <c r="IF300" s="764"/>
      <c r="IG300" s="764"/>
      <c r="IH300" s="764"/>
      <c r="II300" s="764"/>
      <c r="IJ300" s="764"/>
      <c r="IK300" s="764"/>
      <c r="IL300" s="764"/>
      <c r="IM300" s="764"/>
      <c r="IN300" s="764"/>
      <c r="IO300" s="764"/>
      <c r="IP300" s="764"/>
      <c r="IQ300" s="764"/>
      <c r="IR300" s="764"/>
      <c r="IS300" s="764"/>
      <c r="IT300" s="764"/>
      <c r="IU300" s="764"/>
      <c r="IV300" s="764"/>
      <c r="IW300" s="764"/>
      <c r="IX300" s="764"/>
      <c r="IY300" s="764"/>
      <c r="IZ300" s="764"/>
      <c r="JA300" s="764"/>
      <c r="JB300" s="764"/>
      <c r="JC300" s="764"/>
      <c r="JD300" s="764"/>
      <c r="JE300" s="764"/>
      <c r="JF300" s="764"/>
      <c r="JG300" s="764"/>
      <c r="JH300" s="764"/>
      <c r="JI300" s="764"/>
      <c r="JJ300" s="764"/>
      <c r="JK300" s="764"/>
      <c r="JL300" s="764"/>
      <c r="JM300" s="764"/>
      <c r="JN300" s="764"/>
      <c r="JO300" s="764"/>
      <c r="JP300" s="764"/>
      <c r="JQ300" s="764"/>
      <c r="JR300" s="764"/>
      <c r="JS300" s="764"/>
      <c r="JT300" s="764"/>
      <c r="JU300" s="764"/>
      <c r="JV300" s="764"/>
      <c r="JW300" s="764"/>
      <c r="JX300" s="764"/>
      <c r="JY300" s="764"/>
      <c r="JZ300" s="764"/>
      <c r="KA300" s="764"/>
      <c r="KB300" s="764"/>
      <c r="KC300" s="764"/>
      <c r="KD300" s="764"/>
      <c r="KE300" s="764"/>
      <c r="KF300" s="764"/>
      <c r="KG300" s="764"/>
      <c r="KH300" s="764"/>
      <c r="KI300" s="764"/>
      <c r="KJ300" s="764"/>
      <c r="KK300" s="764"/>
      <c r="KL300" s="764"/>
      <c r="KM300" s="764"/>
      <c r="KN300" s="764"/>
      <c r="KO300" s="764"/>
      <c r="KP300" s="764"/>
      <c r="KQ300" s="764"/>
      <c r="KR300" s="764"/>
      <c r="KS300" s="764"/>
      <c r="KT300" s="764"/>
      <c r="KU300" s="764"/>
      <c r="KV300" s="764"/>
      <c r="KW300" s="764"/>
      <c r="KX300" s="764"/>
      <c r="KY300" s="764"/>
      <c r="KZ300" s="764"/>
      <c r="LA300" s="764"/>
      <c r="LB300" s="764"/>
      <c r="LC300" s="764"/>
      <c r="LD300" s="764"/>
      <c r="LE300" s="764"/>
      <c r="LF300" s="764"/>
      <c r="LG300" s="764"/>
      <c r="LH300" s="764"/>
      <c r="LI300" s="764"/>
      <c r="LJ300" s="764"/>
      <c r="LK300" s="764"/>
      <c r="LL300" s="764"/>
      <c r="LM300" s="764"/>
      <c r="LN300" s="764"/>
      <c r="LO300" s="764"/>
      <c r="LP300" s="764"/>
      <c r="LQ300" s="764"/>
      <c r="LR300" s="764"/>
      <c r="LS300" s="764"/>
      <c r="LT300" s="764"/>
      <c r="LU300" s="764"/>
      <c r="LV300" s="764"/>
      <c r="LW300" s="764"/>
      <c r="LX300" s="764"/>
      <c r="LY300" s="764"/>
      <c r="LZ300" s="764"/>
      <c r="MA300" s="764"/>
      <c r="MB300" s="764"/>
      <c r="MC300" s="764"/>
      <c r="MD300" s="764"/>
      <c r="ME300" s="764"/>
      <c r="MF300" s="764"/>
      <c r="MG300" s="764"/>
      <c r="MH300" s="764"/>
      <c r="MI300" s="764"/>
      <c r="MJ300" s="764"/>
      <c r="MK300" s="764"/>
      <c r="ML300" s="764"/>
      <c r="MM300" s="764"/>
      <c r="MN300" s="764"/>
      <c r="MO300" s="764"/>
      <c r="MP300" s="764"/>
      <c r="MQ300" s="764"/>
      <c r="MR300" s="764"/>
      <c r="MS300" s="764"/>
      <c r="MT300" s="764"/>
      <c r="MU300" s="764"/>
      <c r="MV300" s="764"/>
      <c r="MW300" s="764"/>
      <c r="MX300" s="764"/>
      <c r="MY300" s="764"/>
      <c r="MZ300" s="764"/>
      <c r="NA300" s="764"/>
      <c r="NB300" s="764"/>
      <c r="NC300" s="764"/>
      <c r="ND300" s="764"/>
      <c r="NE300" s="764"/>
      <c r="NF300" s="764"/>
      <c r="NG300" s="764"/>
      <c r="NH300" s="764"/>
      <c r="NI300" s="764"/>
      <c r="NJ300" s="764"/>
      <c r="NK300" s="764"/>
      <c r="NL300" s="764"/>
      <c r="NM300" s="764"/>
      <c r="NN300" s="764"/>
      <c r="NO300" s="764"/>
      <c r="NP300" s="764"/>
      <c r="NQ300" s="764"/>
      <c r="NR300" s="764"/>
      <c r="NS300" s="764"/>
      <c r="NT300" s="764"/>
      <c r="NU300" s="764"/>
      <c r="NV300" s="764"/>
      <c r="NW300" s="764"/>
      <c r="NX300" s="764"/>
      <c r="NY300" s="764"/>
      <c r="NZ300" s="764"/>
      <c r="OA300" s="764"/>
      <c r="OB300" s="764"/>
      <c r="OC300" s="764"/>
      <c r="OD300" s="764"/>
      <c r="OE300" s="764"/>
      <c r="OF300" s="764"/>
      <c r="OG300" s="764"/>
      <c r="OH300" s="764"/>
      <c r="OI300" s="764"/>
      <c r="OJ300" s="764"/>
      <c r="OK300" s="764"/>
      <c r="OL300" s="764"/>
      <c r="OM300" s="764"/>
      <c r="ON300" s="764"/>
      <c r="OO300" s="764"/>
      <c r="OP300" s="764"/>
      <c r="OQ300" s="764"/>
      <c r="OR300" s="764"/>
      <c r="OS300" s="764"/>
      <c r="OT300" s="764"/>
      <c r="OU300" s="764"/>
      <c r="OV300" s="764"/>
      <c r="OW300" s="764"/>
      <c r="OX300" s="764"/>
      <c r="OY300" s="764"/>
      <c r="OZ300" s="764"/>
      <c r="PA300" s="764"/>
      <c r="PB300" s="764"/>
      <c r="PC300" s="764"/>
      <c r="PD300" s="764"/>
      <c r="PE300" s="764"/>
      <c r="PF300" s="764"/>
      <c r="PG300" s="764"/>
      <c r="PH300" s="764"/>
      <c r="PI300" s="764"/>
      <c r="PJ300" s="764"/>
      <c r="PK300" s="764"/>
      <c r="PL300" s="764"/>
      <c r="PM300" s="764"/>
      <c r="PN300" s="764"/>
      <c r="PO300" s="764"/>
      <c r="PP300" s="764"/>
      <c r="PQ300" s="764"/>
      <c r="PR300" s="764"/>
      <c r="PS300" s="764"/>
      <c r="PT300" s="764"/>
      <c r="PU300" s="764"/>
      <c r="PV300" s="764"/>
      <c r="PW300" s="764"/>
      <c r="PX300" s="764"/>
      <c r="PY300" s="764"/>
      <c r="PZ300" s="764"/>
      <c r="QA300" s="764"/>
      <c r="QB300" s="764"/>
      <c r="QC300" s="764"/>
      <c r="QD300" s="764"/>
      <c r="QE300" s="764"/>
      <c r="QF300" s="764"/>
      <c r="QG300" s="764"/>
      <c r="QH300" s="764"/>
      <c r="QI300" s="764"/>
      <c r="QJ300" s="764"/>
      <c r="QK300" s="764"/>
      <c r="QL300" s="764"/>
      <c r="QM300" s="764"/>
      <c r="QN300" s="764"/>
      <c r="QO300" s="764"/>
      <c r="QP300" s="764"/>
      <c r="QQ300" s="764"/>
      <c r="QR300" s="764"/>
      <c r="QS300" s="764"/>
      <c r="QT300" s="764"/>
      <c r="QU300" s="764"/>
      <c r="QV300" s="764"/>
      <c r="QW300" s="764"/>
      <c r="QX300" s="764"/>
      <c r="QY300" s="764"/>
      <c r="QZ300" s="764"/>
      <c r="RA300" s="764"/>
      <c r="RB300" s="764"/>
      <c r="RC300" s="764"/>
      <c r="RD300" s="764"/>
      <c r="RE300" s="764"/>
      <c r="RF300" s="764"/>
      <c r="RG300" s="764"/>
      <c r="RH300" s="764"/>
      <c r="RI300" s="764"/>
      <c r="RJ300" s="764"/>
      <c r="RK300" s="764"/>
      <c r="RL300" s="764"/>
      <c r="RM300" s="764"/>
      <c r="RN300" s="764"/>
      <c r="RO300" s="764"/>
      <c r="RP300" s="764"/>
      <c r="RQ300" s="764"/>
      <c r="RR300" s="764"/>
      <c r="RS300" s="764"/>
      <c r="RT300" s="764"/>
      <c r="RU300" s="764"/>
      <c r="RV300" s="764"/>
      <c r="RW300" s="764"/>
      <c r="RX300" s="764"/>
      <c r="RY300" s="764"/>
      <c r="RZ300" s="764"/>
      <c r="SA300" s="764"/>
      <c r="SB300" s="764"/>
      <c r="SC300" s="764"/>
      <c r="SD300" s="764"/>
      <c r="SE300" s="764"/>
      <c r="SF300" s="764"/>
      <c r="SG300" s="764"/>
      <c r="SH300" s="764"/>
      <c r="SI300" s="764"/>
      <c r="SJ300" s="764"/>
      <c r="SK300" s="764"/>
      <c r="SL300" s="764"/>
      <c r="SM300" s="764"/>
      <c r="SN300" s="764"/>
      <c r="SO300" s="764"/>
      <c r="SP300" s="764"/>
      <c r="SQ300" s="764"/>
      <c r="SR300" s="764"/>
      <c r="SS300" s="764"/>
      <c r="ST300" s="764"/>
      <c r="SU300" s="764"/>
      <c r="SV300" s="764"/>
      <c r="SW300" s="764"/>
      <c r="SX300" s="764"/>
      <c r="SY300" s="764"/>
      <c r="SZ300" s="764"/>
      <c r="TA300" s="764"/>
      <c r="TB300" s="764"/>
      <c r="TC300" s="764"/>
      <c r="TD300" s="764"/>
      <c r="TE300" s="764"/>
      <c r="TF300" s="764"/>
      <c r="TG300" s="764"/>
      <c r="TH300" s="764"/>
      <c r="TI300" s="764"/>
      <c r="TJ300" s="764"/>
      <c r="TK300" s="764"/>
      <c r="TL300" s="764"/>
      <c r="TM300" s="764"/>
      <c r="TN300" s="764"/>
      <c r="TO300" s="764"/>
      <c r="TP300" s="764"/>
      <c r="TQ300" s="764"/>
      <c r="TR300" s="764"/>
      <c r="TS300" s="764"/>
      <c r="TT300" s="764"/>
      <c r="TU300" s="764"/>
      <c r="TV300" s="764"/>
      <c r="TW300" s="764"/>
      <c r="TX300" s="764"/>
      <c r="TY300" s="764"/>
      <c r="TZ300" s="764"/>
      <c r="UA300" s="764"/>
      <c r="UB300" s="764"/>
      <c r="UC300" s="764"/>
      <c r="UD300" s="764"/>
      <c r="UE300" s="764"/>
      <c r="UF300" s="764"/>
      <c r="UG300" s="764"/>
      <c r="UH300" s="764"/>
      <c r="UI300" s="764"/>
      <c r="UJ300" s="764"/>
      <c r="UK300" s="764"/>
      <c r="UL300" s="764"/>
      <c r="UM300" s="764"/>
      <c r="UN300" s="764"/>
      <c r="UO300" s="764"/>
      <c r="UP300" s="764"/>
      <c r="UQ300" s="764"/>
      <c r="UR300" s="764"/>
      <c r="US300" s="764"/>
      <c r="UT300" s="764"/>
      <c r="UU300" s="764"/>
      <c r="UV300" s="764"/>
      <c r="UW300" s="764"/>
      <c r="UX300" s="764"/>
      <c r="UY300" s="764"/>
      <c r="UZ300" s="764"/>
      <c r="VA300" s="764"/>
      <c r="VB300" s="764"/>
      <c r="VC300" s="764"/>
      <c r="VD300" s="764"/>
      <c r="VE300" s="764"/>
      <c r="VF300" s="764"/>
      <c r="VG300" s="764"/>
      <c r="VH300" s="764"/>
      <c r="VI300" s="764"/>
      <c r="VJ300" s="764"/>
      <c r="VK300" s="764"/>
      <c r="VL300" s="764"/>
      <c r="VM300" s="764"/>
      <c r="VN300" s="764"/>
      <c r="VO300" s="764"/>
      <c r="VP300" s="764"/>
      <c r="VQ300" s="764"/>
      <c r="VR300" s="764"/>
      <c r="VS300" s="764"/>
      <c r="VT300" s="764"/>
      <c r="VU300" s="764"/>
      <c r="VV300" s="764"/>
      <c r="VW300" s="764"/>
      <c r="VX300" s="764"/>
      <c r="VY300" s="764"/>
      <c r="VZ300" s="764"/>
      <c r="WA300" s="764"/>
      <c r="WB300" s="764"/>
      <c r="WC300" s="764"/>
      <c r="WD300" s="764"/>
      <c r="WE300" s="764"/>
      <c r="WF300" s="764"/>
      <c r="WG300" s="764"/>
      <c r="WH300" s="764"/>
      <c r="WI300" s="764"/>
      <c r="WJ300" s="764"/>
      <c r="WK300" s="764"/>
      <c r="WL300" s="764"/>
      <c r="WM300" s="764"/>
      <c r="WN300" s="764"/>
      <c r="WO300" s="764"/>
      <c r="WP300" s="764"/>
      <c r="WQ300" s="764"/>
      <c r="WR300" s="764"/>
      <c r="WS300" s="764"/>
      <c r="WT300" s="764"/>
      <c r="WU300" s="764"/>
      <c r="WV300" s="764"/>
      <c r="WW300" s="764"/>
      <c r="WX300" s="764"/>
      <c r="WY300" s="764"/>
      <c r="WZ300" s="764"/>
      <c r="XA300" s="764"/>
      <c r="XB300" s="764"/>
      <c r="XC300" s="764"/>
      <c r="XD300" s="764"/>
      <c r="XE300" s="764"/>
      <c r="XF300" s="764"/>
      <c r="XG300" s="764"/>
      <c r="XH300" s="764"/>
      <c r="XI300" s="764"/>
      <c r="XJ300" s="764"/>
      <c r="XK300" s="764"/>
      <c r="XL300" s="764"/>
      <c r="XM300" s="764"/>
      <c r="XN300" s="764"/>
      <c r="XO300" s="764"/>
      <c r="XP300" s="764"/>
      <c r="XQ300" s="764"/>
      <c r="XR300" s="764"/>
      <c r="XS300" s="764"/>
      <c r="XT300" s="764"/>
      <c r="XU300" s="764"/>
      <c r="XV300" s="764"/>
      <c r="XW300" s="764"/>
      <c r="XX300" s="764"/>
      <c r="XY300" s="764"/>
      <c r="XZ300" s="764"/>
      <c r="YA300" s="764"/>
      <c r="YB300" s="764"/>
      <c r="YC300" s="764"/>
      <c r="YD300" s="764"/>
      <c r="YE300" s="764"/>
      <c r="YF300" s="764"/>
      <c r="YG300" s="764"/>
      <c r="YH300" s="764"/>
      <c r="YI300" s="764"/>
      <c r="YJ300" s="764"/>
      <c r="YK300" s="764"/>
      <c r="YL300" s="764"/>
      <c r="YM300" s="764"/>
      <c r="YN300" s="764"/>
      <c r="YO300" s="764"/>
      <c r="YP300" s="764"/>
      <c r="YQ300" s="764"/>
      <c r="YR300" s="764"/>
      <c r="YS300" s="764"/>
      <c r="YT300" s="764"/>
      <c r="YU300" s="764"/>
      <c r="YV300" s="764"/>
      <c r="YW300" s="764"/>
      <c r="YX300" s="764"/>
      <c r="YY300" s="764"/>
      <c r="YZ300" s="764"/>
      <c r="ZA300" s="764"/>
      <c r="ZB300" s="764"/>
      <c r="ZC300" s="764"/>
      <c r="ZD300" s="764"/>
      <c r="ZE300" s="764"/>
      <c r="ZF300" s="764"/>
      <c r="ZG300" s="764"/>
      <c r="ZH300" s="764"/>
      <c r="ZI300" s="764"/>
      <c r="ZJ300" s="764"/>
      <c r="ZK300" s="764"/>
      <c r="ZL300" s="764"/>
      <c r="ZM300" s="764"/>
      <c r="ZN300" s="764"/>
      <c r="ZO300" s="764"/>
      <c r="ZP300" s="764"/>
      <c r="ZQ300" s="764"/>
      <c r="ZR300" s="764"/>
      <c r="ZS300" s="764"/>
      <c r="ZT300" s="764"/>
      <c r="ZU300" s="764"/>
      <c r="ZV300" s="764"/>
      <c r="ZW300" s="764"/>
      <c r="ZX300" s="764"/>
      <c r="ZY300" s="764"/>
      <c r="ZZ300" s="764"/>
      <c r="AAA300" s="764"/>
      <c r="AAB300" s="764"/>
      <c r="AAC300" s="764"/>
      <c r="AAD300" s="764"/>
      <c r="AAE300" s="764"/>
      <c r="AAF300" s="764"/>
      <c r="AAG300" s="764"/>
      <c r="AAH300" s="764"/>
      <c r="AAI300" s="764"/>
      <c r="AAJ300" s="764"/>
      <c r="AAK300" s="764"/>
      <c r="AAL300" s="764"/>
      <c r="AAM300" s="764"/>
      <c r="AAN300" s="764"/>
      <c r="AAO300" s="764"/>
      <c r="AAP300" s="764"/>
      <c r="AAQ300" s="764"/>
      <c r="AAR300" s="764"/>
      <c r="AAS300" s="764"/>
      <c r="AAT300" s="764"/>
      <c r="AAU300" s="764"/>
      <c r="AAV300" s="764"/>
      <c r="AAW300" s="764"/>
      <c r="AAX300" s="764"/>
      <c r="AAY300" s="764"/>
      <c r="AAZ300" s="764"/>
      <c r="ABA300" s="764"/>
      <c r="ABB300" s="764"/>
      <c r="ABC300" s="764"/>
      <c r="ABD300" s="764"/>
      <c r="ABE300" s="764"/>
      <c r="ABF300" s="764"/>
      <c r="ABG300" s="764"/>
      <c r="ABH300" s="764"/>
      <c r="ABI300" s="764"/>
      <c r="ABJ300" s="764"/>
      <c r="ABK300" s="764"/>
      <c r="ABL300" s="764"/>
      <c r="ABM300" s="764"/>
      <c r="ABN300" s="764"/>
      <c r="ABO300" s="764"/>
      <c r="ABP300" s="764"/>
      <c r="ABQ300" s="764"/>
      <c r="ABR300" s="764"/>
      <c r="ABS300" s="764"/>
      <c r="ABT300" s="764"/>
      <c r="ABU300" s="764"/>
      <c r="ABV300" s="764"/>
      <c r="ABW300" s="764"/>
      <c r="ABX300" s="764"/>
      <c r="ABY300" s="764"/>
      <c r="ABZ300" s="764"/>
      <c r="ACA300" s="764"/>
      <c r="ACB300" s="764"/>
      <c r="ACC300" s="764"/>
      <c r="ACD300" s="764"/>
      <c r="ACE300" s="764"/>
      <c r="ACF300" s="764"/>
      <c r="ACG300" s="764"/>
      <c r="ACH300" s="764"/>
      <c r="ACI300" s="764"/>
      <c r="ACJ300" s="764"/>
      <c r="ACK300" s="764"/>
      <c r="ACL300" s="764"/>
      <c r="ACM300" s="764"/>
      <c r="ACN300" s="764"/>
      <c r="ACO300" s="764"/>
      <c r="ACP300" s="764"/>
      <c r="ACQ300" s="764"/>
      <c r="ACR300" s="764"/>
      <c r="ACS300" s="764"/>
      <c r="ACT300" s="764"/>
      <c r="ACU300" s="764"/>
      <c r="ACV300" s="764"/>
      <c r="ACW300" s="764"/>
      <c r="ACX300" s="764"/>
      <c r="ACY300" s="764"/>
      <c r="ACZ300" s="764"/>
      <c r="ADA300" s="764"/>
      <c r="ADB300" s="764"/>
      <c r="ADC300" s="764"/>
      <c r="ADD300" s="764"/>
      <c r="ADE300" s="764"/>
      <c r="ADF300" s="764"/>
      <c r="ADG300" s="764"/>
      <c r="ADH300" s="764"/>
      <c r="ADI300" s="764"/>
      <c r="ADJ300" s="764"/>
      <c r="ADK300" s="764"/>
      <c r="ADL300" s="764"/>
      <c r="ADM300" s="764"/>
      <c r="ADN300" s="764"/>
      <c r="ADO300" s="764"/>
      <c r="ADP300" s="764"/>
      <c r="ADQ300" s="764"/>
      <c r="ADR300" s="764"/>
      <c r="ADS300" s="764"/>
      <c r="ADT300" s="764"/>
      <c r="ADU300" s="764"/>
      <c r="ADV300" s="764"/>
      <c r="ADW300" s="764"/>
      <c r="ADX300" s="764"/>
      <c r="ADY300" s="764"/>
      <c r="ADZ300" s="764"/>
      <c r="AEA300" s="764"/>
      <c r="AEB300" s="764"/>
      <c r="AEC300" s="764"/>
      <c r="AED300" s="764"/>
      <c r="AEE300" s="764"/>
      <c r="AEF300" s="764"/>
      <c r="AEG300" s="764"/>
      <c r="AEH300" s="764"/>
      <c r="AEI300" s="764"/>
      <c r="AEJ300" s="764"/>
      <c r="AEK300" s="764"/>
      <c r="AEL300" s="764"/>
      <c r="AEM300" s="764"/>
      <c r="AEN300" s="764"/>
      <c r="AEO300" s="764"/>
      <c r="AEP300" s="764"/>
      <c r="AEQ300" s="764"/>
      <c r="AER300" s="764"/>
      <c r="AES300" s="764"/>
      <c r="AET300" s="764"/>
      <c r="AEU300" s="764"/>
      <c r="AEV300" s="764"/>
      <c r="AEW300" s="764"/>
      <c r="AEX300" s="764"/>
      <c r="AEY300" s="764"/>
      <c r="AEZ300" s="764"/>
      <c r="AFA300" s="764"/>
      <c r="AFB300" s="764"/>
      <c r="AFC300" s="764"/>
      <c r="AFD300" s="764"/>
      <c r="AFE300" s="764"/>
      <c r="AFF300" s="764"/>
      <c r="AFG300" s="764"/>
      <c r="AFH300" s="764"/>
      <c r="AFI300" s="764"/>
      <c r="AFJ300" s="764"/>
      <c r="AFK300" s="764"/>
      <c r="AFL300" s="764"/>
      <c r="AFM300" s="764"/>
      <c r="AFN300" s="764"/>
      <c r="AFO300" s="764"/>
      <c r="AFP300" s="764"/>
      <c r="AFQ300" s="764"/>
      <c r="AFR300" s="764"/>
      <c r="AFS300" s="764"/>
      <c r="AFT300" s="764"/>
      <c r="AFU300" s="764"/>
      <c r="AFV300" s="764"/>
      <c r="AFW300" s="764"/>
      <c r="AFX300" s="764"/>
      <c r="AFY300" s="764"/>
      <c r="AFZ300" s="764"/>
      <c r="AGA300" s="764"/>
      <c r="AGB300" s="764"/>
      <c r="AGC300" s="764"/>
      <c r="AGD300" s="764"/>
      <c r="AGE300" s="764"/>
      <c r="AGF300" s="764"/>
      <c r="AGG300" s="764"/>
      <c r="AGH300" s="764"/>
      <c r="AGI300" s="764"/>
      <c r="AGJ300" s="764"/>
      <c r="AGK300" s="764"/>
      <c r="AGL300" s="764"/>
      <c r="AGM300" s="764"/>
      <c r="AGN300" s="764"/>
      <c r="AGO300" s="764"/>
      <c r="AGP300" s="764"/>
      <c r="AGQ300" s="764"/>
      <c r="AGR300" s="764"/>
      <c r="AGS300" s="764"/>
      <c r="AGT300" s="764"/>
      <c r="AGU300" s="764"/>
      <c r="AGV300" s="764"/>
      <c r="AGW300" s="764"/>
      <c r="AGX300" s="764"/>
      <c r="AGY300" s="764"/>
      <c r="AGZ300" s="764"/>
      <c r="AHA300" s="764"/>
      <c r="AHB300" s="764"/>
      <c r="AHC300" s="764"/>
      <c r="AHD300" s="764"/>
      <c r="AHE300" s="764"/>
      <c r="AHF300" s="764"/>
      <c r="AHG300" s="764"/>
      <c r="AHH300" s="764"/>
      <c r="AHI300" s="764"/>
      <c r="AHJ300" s="764"/>
      <c r="AHK300" s="764"/>
      <c r="AHL300" s="764"/>
      <c r="AHM300" s="764"/>
      <c r="AHN300" s="764"/>
      <c r="AHO300" s="764"/>
      <c r="AHP300" s="764"/>
      <c r="AHQ300" s="764"/>
      <c r="AHR300" s="764"/>
      <c r="AHS300" s="764"/>
      <c r="AHT300" s="764"/>
      <c r="AHU300" s="764"/>
      <c r="AHV300" s="764"/>
      <c r="AHW300" s="764"/>
      <c r="AHX300" s="764"/>
      <c r="AHY300" s="764"/>
      <c r="AHZ300" s="764"/>
      <c r="AIA300" s="764"/>
      <c r="AIB300" s="764"/>
      <c r="AIC300" s="764"/>
      <c r="AID300" s="764"/>
      <c r="AIE300" s="764"/>
      <c r="AIF300" s="764"/>
      <c r="AIG300" s="764"/>
      <c r="AIH300" s="764"/>
      <c r="AII300" s="764"/>
      <c r="AIJ300" s="764"/>
      <c r="AIK300" s="764"/>
      <c r="AIL300" s="764"/>
      <c r="AIM300" s="764"/>
      <c r="AIN300" s="764"/>
      <c r="AIO300" s="764"/>
      <c r="AIP300" s="764"/>
      <c r="AIQ300" s="764"/>
      <c r="AIR300" s="764"/>
      <c r="AIS300" s="764"/>
      <c r="AIT300" s="764"/>
      <c r="AIU300" s="764"/>
      <c r="AIV300" s="764"/>
      <c r="AIW300" s="764"/>
      <c r="AIX300" s="764"/>
      <c r="AIY300" s="764"/>
      <c r="AIZ300" s="764"/>
      <c r="AJA300" s="764"/>
      <c r="AJB300" s="764"/>
      <c r="AJC300" s="764"/>
      <c r="AJD300" s="764"/>
      <c r="AJE300" s="764"/>
      <c r="AJF300" s="764"/>
      <c r="AJG300" s="764"/>
      <c r="AJH300" s="764"/>
      <c r="AJI300" s="764"/>
      <c r="AJJ300" s="764"/>
      <c r="AJK300" s="764"/>
      <c r="AJL300" s="764"/>
      <c r="AJM300" s="764"/>
      <c r="AJN300" s="764"/>
      <c r="AJO300" s="764"/>
      <c r="AJP300" s="764"/>
      <c r="AJQ300" s="764"/>
      <c r="AJR300" s="764"/>
      <c r="AJS300" s="764"/>
      <c r="AJT300" s="764"/>
      <c r="AJU300" s="764"/>
      <c r="AJV300" s="764"/>
      <c r="AJW300" s="764"/>
      <c r="AJX300" s="764"/>
      <c r="AJY300" s="764"/>
      <c r="AJZ300" s="764"/>
      <c r="AKA300" s="764"/>
      <c r="AKB300" s="764"/>
      <c r="AKC300" s="764"/>
      <c r="AKD300" s="764"/>
      <c r="AKE300" s="764"/>
      <c r="AKF300" s="764"/>
      <c r="AKG300" s="764"/>
      <c r="AKH300" s="764"/>
      <c r="AKI300" s="764"/>
      <c r="AKJ300" s="764"/>
      <c r="AKK300" s="764"/>
      <c r="AKL300" s="764"/>
      <c r="AKM300" s="764"/>
      <c r="AKN300" s="764"/>
      <c r="AKO300" s="764"/>
      <c r="AKP300" s="764"/>
      <c r="AKQ300" s="764"/>
      <c r="AKR300" s="764"/>
      <c r="AKS300" s="764"/>
      <c r="AKT300" s="764"/>
      <c r="AKU300" s="764"/>
      <c r="AKV300" s="764"/>
      <c r="AKW300" s="764"/>
      <c r="AKX300" s="764"/>
      <c r="AKY300" s="764"/>
      <c r="AKZ300" s="764"/>
      <c r="ALA300" s="764"/>
      <c r="ALB300" s="764"/>
      <c r="ALC300" s="764"/>
      <c r="ALD300" s="764"/>
      <c r="ALE300" s="764"/>
      <c r="ALF300" s="764"/>
      <c r="ALG300" s="764"/>
      <c r="ALH300" s="764"/>
      <c r="ALI300" s="764"/>
      <c r="ALJ300" s="764"/>
      <c r="ALK300" s="764"/>
      <c r="ALL300" s="764"/>
      <c r="ALM300" s="764"/>
      <c r="ALN300" s="764"/>
      <c r="ALO300" s="764"/>
      <c r="ALP300" s="764"/>
      <c r="ALQ300" s="764"/>
      <c r="ALR300" s="764"/>
      <c r="ALS300" s="764"/>
      <c r="ALT300" s="764"/>
      <c r="ALU300" s="764"/>
      <c r="ALV300" s="764"/>
      <c r="ALW300" s="764"/>
      <c r="ALX300" s="764"/>
      <c r="ALY300" s="764"/>
      <c r="ALZ300" s="764"/>
      <c r="AMA300" s="764"/>
      <c r="AMB300" s="764"/>
      <c r="AMC300" s="764"/>
      <c r="AMD300" s="764"/>
      <c r="AME300" s="764"/>
      <c r="AMF300" s="764"/>
      <c r="AMG300" s="764"/>
      <c r="AMH300" s="764"/>
      <c r="AMI300" s="764"/>
      <c r="AMJ300" s="764"/>
    </row>
    <row r="301" spans="1:1024" x14ac:dyDescent="0.2">
      <c r="A301" s="764"/>
      <c r="B301" s="791"/>
      <c r="C301" s="796"/>
      <c r="D301" s="793"/>
      <c r="E301" s="793"/>
      <c r="F301" s="793"/>
      <c r="G301" s="793"/>
      <c r="H301" s="793"/>
      <c r="I301" s="793"/>
      <c r="J301" s="793"/>
      <c r="K301" s="793"/>
      <c r="L301" s="793"/>
      <c r="M301" s="793"/>
      <c r="N301" s="793"/>
      <c r="O301" s="793"/>
      <c r="P301" s="793"/>
      <c r="Q301" s="793"/>
      <c r="R301" s="794"/>
      <c r="S301" s="793"/>
      <c r="T301" s="793"/>
      <c r="U301" s="786" t="s">
        <v>498</v>
      </c>
      <c r="V301" s="777" t="s">
        <v>124</v>
      </c>
      <c r="W301" s="795" t="s">
        <v>495</v>
      </c>
      <c r="X301" s="769"/>
      <c r="Y301" s="769"/>
      <c r="Z301" s="769"/>
      <c r="AA301" s="769"/>
      <c r="AB301" s="769"/>
      <c r="AC301" s="769"/>
      <c r="AD301" s="769"/>
      <c r="AE301" s="769"/>
      <c r="AF301" s="769"/>
      <c r="AG301" s="769"/>
      <c r="AH301" s="769"/>
      <c r="AI301" s="769"/>
      <c r="AJ301" s="769"/>
      <c r="AK301" s="769"/>
      <c r="AL301" s="769"/>
      <c r="AM301" s="769"/>
      <c r="AN301" s="769"/>
      <c r="AO301" s="769"/>
      <c r="AP301" s="769"/>
      <c r="AQ301" s="769"/>
      <c r="AR301" s="769"/>
      <c r="AS301" s="769"/>
      <c r="AT301" s="769"/>
      <c r="AU301" s="769"/>
      <c r="AV301" s="769"/>
      <c r="AW301" s="769"/>
      <c r="AX301" s="769"/>
      <c r="AY301" s="769"/>
      <c r="AZ301" s="769"/>
      <c r="BA301" s="769"/>
      <c r="BB301" s="769"/>
      <c r="BC301" s="769"/>
      <c r="BD301" s="769"/>
      <c r="BE301" s="769"/>
      <c r="BF301" s="769"/>
      <c r="BG301" s="769"/>
      <c r="BH301" s="769"/>
      <c r="BI301" s="769"/>
      <c r="BJ301" s="769"/>
      <c r="BK301" s="769"/>
      <c r="BL301" s="769"/>
      <c r="BM301" s="769"/>
      <c r="BN301" s="769"/>
      <c r="BO301" s="769"/>
      <c r="BP301" s="769"/>
      <c r="BQ301" s="769"/>
      <c r="BR301" s="769"/>
      <c r="BS301" s="769"/>
      <c r="BT301" s="769"/>
      <c r="BU301" s="769"/>
      <c r="BV301" s="769"/>
      <c r="BW301" s="769"/>
      <c r="BX301" s="769"/>
      <c r="BY301" s="769"/>
      <c r="BZ301" s="769"/>
      <c r="CA301" s="769"/>
      <c r="CB301" s="769"/>
      <c r="CC301" s="769"/>
      <c r="CD301" s="769"/>
      <c r="CE301" s="769"/>
      <c r="CF301" s="769"/>
      <c r="CG301" s="769"/>
      <c r="CH301" s="769"/>
      <c r="CI301" s="769"/>
      <c r="CJ301" s="769"/>
      <c r="CK301" s="769"/>
      <c r="CL301" s="769"/>
      <c r="CM301" s="769"/>
      <c r="CN301" s="769"/>
      <c r="CO301" s="769"/>
      <c r="CP301" s="769"/>
      <c r="CQ301" s="769"/>
      <c r="CR301" s="769"/>
      <c r="CS301" s="769"/>
      <c r="CT301" s="769"/>
      <c r="CU301" s="769"/>
      <c r="CV301" s="769"/>
      <c r="CW301" s="769"/>
      <c r="CX301" s="769"/>
      <c r="CY301" s="769"/>
      <c r="CZ301" s="778">
        <v>0</v>
      </c>
      <c r="DA301" s="779">
        <v>0</v>
      </c>
      <c r="DB301" s="779">
        <v>0</v>
      </c>
      <c r="DC301" s="779">
        <v>0</v>
      </c>
      <c r="DD301" s="779">
        <v>0</v>
      </c>
      <c r="DE301" s="779">
        <v>0</v>
      </c>
      <c r="DF301" s="779">
        <v>0</v>
      </c>
      <c r="DG301" s="779">
        <v>0</v>
      </c>
      <c r="DH301" s="779">
        <v>0</v>
      </c>
      <c r="DI301" s="779">
        <v>0</v>
      </c>
      <c r="DJ301" s="779">
        <v>0</v>
      </c>
      <c r="DK301" s="779">
        <v>0</v>
      </c>
      <c r="DL301" s="779">
        <v>0</v>
      </c>
      <c r="DM301" s="779">
        <v>0</v>
      </c>
      <c r="DN301" s="779">
        <v>0</v>
      </c>
      <c r="DO301" s="779">
        <v>0</v>
      </c>
      <c r="DP301" s="779">
        <v>0</v>
      </c>
      <c r="DQ301" s="779">
        <v>0</v>
      </c>
      <c r="DR301" s="779">
        <v>0</v>
      </c>
      <c r="DS301" s="779">
        <v>0</v>
      </c>
      <c r="DT301" s="779">
        <v>0</v>
      </c>
      <c r="DU301" s="779">
        <v>0</v>
      </c>
      <c r="DV301" s="779">
        <v>0</v>
      </c>
      <c r="DW301" s="780">
        <v>0</v>
      </c>
      <c r="DX301" s="666"/>
      <c r="DY301" s="764"/>
      <c r="DZ301" s="764"/>
      <c r="EA301" s="764"/>
      <c r="EB301" s="764"/>
      <c r="EC301" s="764"/>
      <c r="ED301" s="764"/>
      <c r="EE301" s="764"/>
      <c r="EF301" s="764"/>
      <c r="EG301" s="764"/>
      <c r="EH301" s="764"/>
      <c r="EI301" s="764"/>
      <c r="EJ301" s="764"/>
      <c r="EK301" s="764"/>
      <c r="EL301" s="764"/>
      <c r="EM301" s="764"/>
      <c r="EN301" s="764"/>
      <c r="EO301" s="764"/>
      <c r="EP301" s="764"/>
      <c r="EQ301" s="764"/>
      <c r="ER301" s="764"/>
      <c r="ES301" s="764"/>
      <c r="ET301" s="764"/>
      <c r="EU301" s="764"/>
      <c r="EV301" s="764"/>
      <c r="EW301" s="764"/>
      <c r="EX301" s="764"/>
      <c r="EY301" s="764"/>
      <c r="EZ301" s="764"/>
      <c r="FA301" s="764"/>
      <c r="FB301" s="764"/>
      <c r="FC301" s="764"/>
      <c r="FD301" s="764"/>
      <c r="FE301" s="764"/>
      <c r="FF301" s="764"/>
      <c r="FG301" s="764"/>
      <c r="FH301" s="764"/>
      <c r="FI301" s="764"/>
      <c r="FJ301" s="764"/>
      <c r="FK301" s="764"/>
      <c r="FL301" s="764"/>
      <c r="FM301" s="764"/>
      <c r="FN301" s="764"/>
      <c r="FO301" s="764"/>
      <c r="FP301" s="764"/>
      <c r="FQ301" s="764"/>
      <c r="FR301" s="764"/>
      <c r="FS301" s="764"/>
      <c r="FT301" s="764"/>
      <c r="FU301" s="764"/>
      <c r="FV301" s="764"/>
      <c r="FW301" s="764"/>
      <c r="FX301" s="764"/>
      <c r="FY301" s="764"/>
      <c r="FZ301" s="764"/>
      <c r="GA301" s="764"/>
      <c r="GB301" s="764"/>
      <c r="GC301" s="764"/>
      <c r="GD301" s="764"/>
      <c r="GE301" s="764"/>
      <c r="GF301" s="764"/>
      <c r="GG301" s="764"/>
      <c r="GH301" s="764"/>
      <c r="GI301" s="764"/>
      <c r="GJ301" s="764"/>
      <c r="GK301" s="764"/>
      <c r="GL301" s="764"/>
      <c r="GM301" s="764"/>
      <c r="GN301" s="764"/>
      <c r="GO301" s="764"/>
      <c r="GP301" s="764"/>
      <c r="GQ301" s="764"/>
      <c r="GR301" s="764"/>
      <c r="GS301" s="764"/>
      <c r="GT301" s="764"/>
      <c r="GU301" s="764"/>
      <c r="GV301" s="764"/>
      <c r="GW301" s="764"/>
      <c r="GX301" s="764"/>
      <c r="GY301" s="764"/>
      <c r="GZ301" s="764"/>
      <c r="HA301" s="764"/>
      <c r="HB301" s="764"/>
      <c r="HC301" s="764"/>
      <c r="HD301" s="764"/>
      <c r="HE301" s="764"/>
      <c r="HF301" s="764"/>
      <c r="HG301" s="764"/>
      <c r="HH301" s="764"/>
      <c r="HI301" s="764"/>
      <c r="HJ301" s="764"/>
      <c r="HK301" s="764"/>
      <c r="HL301" s="764"/>
      <c r="HM301" s="764"/>
      <c r="HN301" s="764"/>
      <c r="HO301" s="764"/>
      <c r="HP301" s="764"/>
      <c r="HQ301" s="764"/>
      <c r="HR301" s="764"/>
      <c r="HS301" s="764"/>
      <c r="HT301" s="764"/>
      <c r="HU301" s="764"/>
      <c r="HV301" s="764"/>
      <c r="HW301" s="764"/>
      <c r="HX301" s="764"/>
      <c r="HY301" s="764"/>
      <c r="HZ301" s="764"/>
      <c r="IA301" s="764"/>
      <c r="IB301" s="764"/>
      <c r="IC301" s="764"/>
      <c r="ID301" s="764"/>
      <c r="IE301" s="764"/>
      <c r="IF301" s="764"/>
      <c r="IG301" s="764"/>
      <c r="IH301" s="764"/>
      <c r="II301" s="764"/>
      <c r="IJ301" s="764"/>
      <c r="IK301" s="764"/>
      <c r="IL301" s="764"/>
      <c r="IM301" s="764"/>
      <c r="IN301" s="764"/>
      <c r="IO301" s="764"/>
      <c r="IP301" s="764"/>
      <c r="IQ301" s="764"/>
      <c r="IR301" s="764"/>
      <c r="IS301" s="764"/>
      <c r="IT301" s="764"/>
      <c r="IU301" s="764"/>
      <c r="IV301" s="764"/>
      <c r="IW301" s="764"/>
      <c r="IX301" s="764"/>
      <c r="IY301" s="764"/>
      <c r="IZ301" s="764"/>
      <c r="JA301" s="764"/>
      <c r="JB301" s="764"/>
      <c r="JC301" s="764"/>
      <c r="JD301" s="764"/>
      <c r="JE301" s="764"/>
      <c r="JF301" s="764"/>
      <c r="JG301" s="764"/>
      <c r="JH301" s="764"/>
      <c r="JI301" s="764"/>
      <c r="JJ301" s="764"/>
      <c r="JK301" s="764"/>
      <c r="JL301" s="764"/>
      <c r="JM301" s="764"/>
      <c r="JN301" s="764"/>
      <c r="JO301" s="764"/>
      <c r="JP301" s="764"/>
      <c r="JQ301" s="764"/>
      <c r="JR301" s="764"/>
      <c r="JS301" s="764"/>
      <c r="JT301" s="764"/>
      <c r="JU301" s="764"/>
      <c r="JV301" s="764"/>
      <c r="JW301" s="764"/>
      <c r="JX301" s="764"/>
      <c r="JY301" s="764"/>
      <c r="JZ301" s="764"/>
      <c r="KA301" s="764"/>
      <c r="KB301" s="764"/>
      <c r="KC301" s="764"/>
      <c r="KD301" s="764"/>
      <c r="KE301" s="764"/>
      <c r="KF301" s="764"/>
      <c r="KG301" s="764"/>
      <c r="KH301" s="764"/>
      <c r="KI301" s="764"/>
      <c r="KJ301" s="764"/>
      <c r="KK301" s="764"/>
      <c r="KL301" s="764"/>
      <c r="KM301" s="764"/>
      <c r="KN301" s="764"/>
      <c r="KO301" s="764"/>
      <c r="KP301" s="764"/>
      <c r="KQ301" s="764"/>
      <c r="KR301" s="764"/>
      <c r="KS301" s="764"/>
      <c r="KT301" s="764"/>
      <c r="KU301" s="764"/>
      <c r="KV301" s="764"/>
      <c r="KW301" s="764"/>
      <c r="KX301" s="764"/>
      <c r="KY301" s="764"/>
      <c r="KZ301" s="764"/>
      <c r="LA301" s="764"/>
      <c r="LB301" s="764"/>
      <c r="LC301" s="764"/>
      <c r="LD301" s="764"/>
      <c r="LE301" s="764"/>
      <c r="LF301" s="764"/>
      <c r="LG301" s="764"/>
      <c r="LH301" s="764"/>
      <c r="LI301" s="764"/>
      <c r="LJ301" s="764"/>
      <c r="LK301" s="764"/>
      <c r="LL301" s="764"/>
      <c r="LM301" s="764"/>
      <c r="LN301" s="764"/>
      <c r="LO301" s="764"/>
      <c r="LP301" s="764"/>
      <c r="LQ301" s="764"/>
      <c r="LR301" s="764"/>
      <c r="LS301" s="764"/>
      <c r="LT301" s="764"/>
      <c r="LU301" s="764"/>
      <c r="LV301" s="764"/>
      <c r="LW301" s="764"/>
      <c r="LX301" s="764"/>
      <c r="LY301" s="764"/>
      <c r="LZ301" s="764"/>
      <c r="MA301" s="764"/>
      <c r="MB301" s="764"/>
      <c r="MC301" s="764"/>
      <c r="MD301" s="764"/>
      <c r="ME301" s="764"/>
      <c r="MF301" s="764"/>
      <c r="MG301" s="764"/>
      <c r="MH301" s="764"/>
      <c r="MI301" s="764"/>
      <c r="MJ301" s="764"/>
      <c r="MK301" s="764"/>
      <c r="ML301" s="764"/>
      <c r="MM301" s="764"/>
      <c r="MN301" s="764"/>
      <c r="MO301" s="764"/>
      <c r="MP301" s="764"/>
      <c r="MQ301" s="764"/>
      <c r="MR301" s="764"/>
      <c r="MS301" s="764"/>
      <c r="MT301" s="764"/>
      <c r="MU301" s="764"/>
      <c r="MV301" s="764"/>
      <c r="MW301" s="764"/>
      <c r="MX301" s="764"/>
      <c r="MY301" s="764"/>
      <c r="MZ301" s="764"/>
      <c r="NA301" s="764"/>
      <c r="NB301" s="764"/>
      <c r="NC301" s="764"/>
      <c r="ND301" s="764"/>
      <c r="NE301" s="764"/>
      <c r="NF301" s="764"/>
      <c r="NG301" s="764"/>
      <c r="NH301" s="764"/>
      <c r="NI301" s="764"/>
      <c r="NJ301" s="764"/>
      <c r="NK301" s="764"/>
      <c r="NL301" s="764"/>
      <c r="NM301" s="764"/>
      <c r="NN301" s="764"/>
      <c r="NO301" s="764"/>
      <c r="NP301" s="764"/>
      <c r="NQ301" s="764"/>
      <c r="NR301" s="764"/>
      <c r="NS301" s="764"/>
      <c r="NT301" s="764"/>
      <c r="NU301" s="764"/>
      <c r="NV301" s="764"/>
      <c r="NW301" s="764"/>
      <c r="NX301" s="764"/>
      <c r="NY301" s="764"/>
      <c r="NZ301" s="764"/>
      <c r="OA301" s="764"/>
      <c r="OB301" s="764"/>
      <c r="OC301" s="764"/>
      <c r="OD301" s="764"/>
      <c r="OE301" s="764"/>
      <c r="OF301" s="764"/>
      <c r="OG301" s="764"/>
      <c r="OH301" s="764"/>
      <c r="OI301" s="764"/>
      <c r="OJ301" s="764"/>
      <c r="OK301" s="764"/>
      <c r="OL301" s="764"/>
      <c r="OM301" s="764"/>
      <c r="ON301" s="764"/>
      <c r="OO301" s="764"/>
      <c r="OP301" s="764"/>
      <c r="OQ301" s="764"/>
      <c r="OR301" s="764"/>
      <c r="OS301" s="764"/>
      <c r="OT301" s="764"/>
      <c r="OU301" s="764"/>
      <c r="OV301" s="764"/>
      <c r="OW301" s="764"/>
      <c r="OX301" s="764"/>
      <c r="OY301" s="764"/>
      <c r="OZ301" s="764"/>
      <c r="PA301" s="764"/>
      <c r="PB301" s="764"/>
      <c r="PC301" s="764"/>
      <c r="PD301" s="764"/>
      <c r="PE301" s="764"/>
      <c r="PF301" s="764"/>
      <c r="PG301" s="764"/>
      <c r="PH301" s="764"/>
      <c r="PI301" s="764"/>
      <c r="PJ301" s="764"/>
      <c r="PK301" s="764"/>
      <c r="PL301" s="764"/>
      <c r="PM301" s="764"/>
      <c r="PN301" s="764"/>
      <c r="PO301" s="764"/>
      <c r="PP301" s="764"/>
      <c r="PQ301" s="764"/>
      <c r="PR301" s="764"/>
      <c r="PS301" s="764"/>
      <c r="PT301" s="764"/>
      <c r="PU301" s="764"/>
      <c r="PV301" s="764"/>
      <c r="PW301" s="764"/>
      <c r="PX301" s="764"/>
      <c r="PY301" s="764"/>
      <c r="PZ301" s="764"/>
      <c r="QA301" s="764"/>
      <c r="QB301" s="764"/>
      <c r="QC301" s="764"/>
      <c r="QD301" s="764"/>
      <c r="QE301" s="764"/>
      <c r="QF301" s="764"/>
      <c r="QG301" s="764"/>
      <c r="QH301" s="764"/>
      <c r="QI301" s="764"/>
      <c r="QJ301" s="764"/>
      <c r="QK301" s="764"/>
      <c r="QL301" s="764"/>
      <c r="QM301" s="764"/>
      <c r="QN301" s="764"/>
      <c r="QO301" s="764"/>
      <c r="QP301" s="764"/>
      <c r="QQ301" s="764"/>
      <c r="QR301" s="764"/>
      <c r="QS301" s="764"/>
      <c r="QT301" s="764"/>
      <c r="QU301" s="764"/>
      <c r="QV301" s="764"/>
      <c r="QW301" s="764"/>
      <c r="QX301" s="764"/>
      <c r="QY301" s="764"/>
      <c r="QZ301" s="764"/>
      <c r="RA301" s="764"/>
      <c r="RB301" s="764"/>
      <c r="RC301" s="764"/>
      <c r="RD301" s="764"/>
      <c r="RE301" s="764"/>
      <c r="RF301" s="764"/>
      <c r="RG301" s="764"/>
      <c r="RH301" s="764"/>
      <c r="RI301" s="764"/>
      <c r="RJ301" s="764"/>
      <c r="RK301" s="764"/>
      <c r="RL301" s="764"/>
      <c r="RM301" s="764"/>
      <c r="RN301" s="764"/>
      <c r="RO301" s="764"/>
      <c r="RP301" s="764"/>
      <c r="RQ301" s="764"/>
      <c r="RR301" s="764"/>
      <c r="RS301" s="764"/>
      <c r="RT301" s="764"/>
      <c r="RU301" s="764"/>
      <c r="RV301" s="764"/>
      <c r="RW301" s="764"/>
      <c r="RX301" s="764"/>
      <c r="RY301" s="764"/>
      <c r="RZ301" s="764"/>
      <c r="SA301" s="764"/>
      <c r="SB301" s="764"/>
      <c r="SC301" s="764"/>
      <c r="SD301" s="764"/>
      <c r="SE301" s="764"/>
      <c r="SF301" s="764"/>
      <c r="SG301" s="764"/>
      <c r="SH301" s="764"/>
      <c r="SI301" s="764"/>
      <c r="SJ301" s="764"/>
      <c r="SK301" s="764"/>
      <c r="SL301" s="764"/>
      <c r="SM301" s="764"/>
      <c r="SN301" s="764"/>
      <c r="SO301" s="764"/>
      <c r="SP301" s="764"/>
      <c r="SQ301" s="764"/>
      <c r="SR301" s="764"/>
      <c r="SS301" s="764"/>
      <c r="ST301" s="764"/>
      <c r="SU301" s="764"/>
      <c r="SV301" s="764"/>
      <c r="SW301" s="764"/>
      <c r="SX301" s="764"/>
      <c r="SY301" s="764"/>
      <c r="SZ301" s="764"/>
      <c r="TA301" s="764"/>
      <c r="TB301" s="764"/>
      <c r="TC301" s="764"/>
      <c r="TD301" s="764"/>
      <c r="TE301" s="764"/>
      <c r="TF301" s="764"/>
      <c r="TG301" s="764"/>
      <c r="TH301" s="764"/>
      <c r="TI301" s="764"/>
      <c r="TJ301" s="764"/>
      <c r="TK301" s="764"/>
      <c r="TL301" s="764"/>
      <c r="TM301" s="764"/>
      <c r="TN301" s="764"/>
      <c r="TO301" s="764"/>
      <c r="TP301" s="764"/>
      <c r="TQ301" s="764"/>
      <c r="TR301" s="764"/>
      <c r="TS301" s="764"/>
      <c r="TT301" s="764"/>
      <c r="TU301" s="764"/>
      <c r="TV301" s="764"/>
      <c r="TW301" s="764"/>
      <c r="TX301" s="764"/>
      <c r="TY301" s="764"/>
      <c r="TZ301" s="764"/>
      <c r="UA301" s="764"/>
      <c r="UB301" s="764"/>
      <c r="UC301" s="764"/>
      <c r="UD301" s="764"/>
      <c r="UE301" s="764"/>
      <c r="UF301" s="764"/>
      <c r="UG301" s="764"/>
      <c r="UH301" s="764"/>
      <c r="UI301" s="764"/>
      <c r="UJ301" s="764"/>
      <c r="UK301" s="764"/>
      <c r="UL301" s="764"/>
      <c r="UM301" s="764"/>
      <c r="UN301" s="764"/>
      <c r="UO301" s="764"/>
      <c r="UP301" s="764"/>
      <c r="UQ301" s="764"/>
      <c r="UR301" s="764"/>
      <c r="US301" s="764"/>
      <c r="UT301" s="764"/>
      <c r="UU301" s="764"/>
      <c r="UV301" s="764"/>
      <c r="UW301" s="764"/>
      <c r="UX301" s="764"/>
      <c r="UY301" s="764"/>
      <c r="UZ301" s="764"/>
      <c r="VA301" s="764"/>
      <c r="VB301" s="764"/>
      <c r="VC301" s="764"/>
      <c r="VD301" s="764"/>
      <c r="VE301" s="764"/>
      <c r="VF301" s="764"/>
      <c r="VG301" s="764"/>
      <c r="VH301" s="764"/>
      <c r="VI301" s="764"/>
      <c r="VJ301" s="764"/>
      <c r="VK301" s="764"/>
      <c r="VL301" s="764"/>
      <c r="VM301" s="764"/>
      <c r="VN301" s="764"/>
      <c r="VO301" s="764"/>
      <c r="VP301" s="764"/>
      <c r="VQ301" s="764"/>
      <c r="VR301" s="764"/>
      <c r="VS301" s="764"/>
      <c r="VT301" s="764"/>
      <c r="VU301" s="764"/>
      <c r="VV301" s="764"/>
      <c r="VW301" s="764"/>
      <c r="VX301" s="764"/>
      <c r="VY301" s="764"/>
      <c r="VZ301" s="764"/>
      <c r="WA301" s="764"/>
      <c r="WB301" s="764"/>
      <c r="WC301" s="764"/>
      <c r="WD301" s="764"/>
      <c r="WE301" s="764"/>
      <c r="WF301" s="764"/>
      <c r="WG301" s="764"/>
      <c r="WH301" s="764"/>
      <c r="WI301" s="764"/>
      <c r="WJ301" s="764"/>
      <c r="WK301" s="764"/>
      <c r="WL301" s="764"/>
      <c r="WM301" s="764"/>
      <c r="WN301" s="764"/>
      <c r="WO301" s="764"/>
      <c r="WP301" s="764"/>
      <c r="WQ301" s="764"/>
      <c r="WR301" s="764"/>
      <c r="WS301" s="764"/>
      <c r="WT301" s="764"/>
      <c r="WU301" s="764"/>
      <c r="WV301" s="764"/>
      <c r="WW301" s="764"/>
      <c r="WX301" s="764"/>
      <c r="WY301" s="764"/>
      <c r="WZ301" s="764"/>
      <c r="XA301" s="764"/>
      <c r="XB301" s="764"/>
      <c r="XC301" s="764"/>
      <c r="XD301" s="764"/>
      <c r="XE301" s="764"/>
      <c r="XF301" s="764"/>
      <c r="XG301" s="764"/>
      <c r="XH301" s="764"/>
      <c r="XI301" s="764"/>
      <c r="XJ301" s="764"/>
      <c r="XK301" s="764"/>
      <c r="XL301" s="764"/>
      <c r="XM301" s="764"/>
      <c r="XN301" s="764"/>
      <c r="XO301" s="764"/>
      <c r="XP301" s="764"/>
      <c r="XQ301" s="764"/>
      <c r="XR301" s="764"/>
      <c r="XS301" s="764"/>
      <c r="XT301" s="764"/>
      <c r="XU301" s="764"/>
      <c r="XV301" s="764"/>
      <c r="XW301" s="764"/>
      <c r="XX301" s="764"/>
      <c r="XY301" s="764"/>
      <c r="XZ301" s="764"/>
      <c r="YA301" s="764"/>
      <c r="YB301" s="764"/>
      <c r="YC301" s="764"/>
      <c r="YD301" s="764"/>
      <c r="YE301" s="764"/>
      <c r="YF301" s="764"/>
      <c r="YG301" s="764"/>
      <c r="YH301" s="764"/>
      <c r="YI301" s="764"/>
      <c r="YJ301" s="764"/>
      <c r="YK301" s="764"/>
      <c r="YL301" s="764"/>
      <c r="YM301" s="764"/>
      <c r="YN301" s="764"/>
      <c r="YO301" s="764"/>
      <c r="YP301" s="764"/>
      <c r="YQ301" s="764"/>
      <c r="YR301" s="764"/>
      <c r="YS301" s="764"/>
      <c r="YT301" s="764"/>
      <c r="YU301" s="764"/>
      <c r="YV301" s="764"/>
      <c r="YW301" s="764"/>
      <c r="YX301" s="764"/>
      <c r="YY301" s="764"/>
      <c r="YZ301" s="764"/>
      <c r="ZA301" s="764"/>
      <c r="ZB301" s="764"/>
      <c r="ZC301" s="764"/>
      <c r="ZD301" s="764"/>
      <c r="ZE301" s="764"/>
      <c r="ZF301" s="764"/>
      <c r="ZG301" s="764"/>
      <c r="ZH301" s="764"/>
      <c r="ZI301" s="764"/>
      <c r="ZJ301" s="764"/>
      <c r="ZK301" s="764"/>
      <c r="ZL301" s="764"/>
      <c r="ZM301" s="764"/>
      <c r="ZN301" s="764"/>
      <c r="ZO301" s="764"/>
      <c r="ZP301" s="764"/>
      <c r="ZQ301" s="764"/>
      <c r="ZR301" s="764"/>
      <c r="ZS301" s="764"/>
      <c r="ZT301" s="764"/>
      <c r="ZU301" s="764"/>
      <c r="ZV301" s="764"/>
      <c r="ZW301" s="764"/>
      <c r="ZX301" s="764"/>
      <c r="ZY301" s="764"/>
      <c r="ZZ301" s="764"/>
      <c r="AAA301" s="764"/>
      <c r="AAB301" s="764"/>
      <c r="AAC301" s="764"/>
      <c r="AAD301" s="764"/>
      <c r="AAE301" s="764"/>
      <c r="AAF301" s="764"/>
      <c r="AAG301" s="764"/>
      <c r="AAH301" s="764"/>
      <c r="AAI301" s="764"/>
      <c r="AAJ301" s="764"/>
      <c r="AAK301" s="764"/>
      <c r="AAL301" s="764"/>
      <c r="AAM301" s="764"/>
      <c r="AAN301" s="764"/>
      <c r="AAO301" s="764"/>
      <c r="AAP301" s="764"/>
      <c r="AAQ301" s="764"/>
      <c r="AAR301" s="764"/>
      <c r="AAS301" s="764"/>
      <c r="AAT301" s="764"/>
      <c r="AAU301" s="764"/>
      <c r="AAV301" s="764"/>
      <c r="AAW301" s="764"/>
      <c r="AAX301" s="764"/>
      <c r="AAY301" s="764"/>
      <c r="AAZ301" s="764"/>
      <c r="ABA301" s="764"/>
      <c r="ABB301" s="764"/>
      <c r="ABC301" s="764"/>
      <c r="ABD301" s="764"/>
      <c r="ABE301" s="764"/>
      <c r="ABF301" s="764"/>
      <c r="ABG301" s="764"/>
      <c r="ABH301" s="764"/>
      <c r="ABI301" s="764"/>
      <c r="ABJ301" s="764"/>
      <c r="ABK301" s="764"/>
      <c r="ABL301" s="764"/>
      <c r="ABM301" s="764"/>
      <c r="ABN301" s="764"/>
      <c r="ABO301" s="764"/>
      <c r="ABP301" s="764"/>
      <c r="ABQ301" s="764"/>
      <c r="ABR301" s="764"/>
      <c r="ABS301" s="764"/>
      <c r="ABT301" s="764"/>
      <c r="ABU301" s="764"/>
      <c r="ABV301" s="764"/>
      <c r="ABW301" s="764"/>
      <c r="ABX301" s="764"/>
      <c r="ABY301" s="764"/>
      <c r="ABZ301" s="764"/>
      <c r="ACA301" s="764"/>
      <c r="ACB301" s="764"/>
      <c r="ACC301" s="764"/>
      <c r="ACD301" s="764"/>
      <c r="ACE301" s="764"/>
      <c r="ACF301" s="764"/>
      <c r="ACG301" s="764"/>
      <c r="ACH301" s="764"/>
      <c r="ACI301" s="764"/>
      <c r="ACJ301" s="764"/>
      <c r="ACK301" s="764"/>
      <c r="ACL301" s="764"/>
      <c r="ACM301" s="764"/>
      <c r="ACN301" s="764"/>
      <c r="ACO301" s="764"/>
      <c r="ACP301" s="764"/>
      <c r="ACQ301" s="764"/>
      <c r="ACR301" s="764"/>
      <c r="ACS301" s="764"/>
      <c r="ACT301" s="764"/>
      <c r="ACU301" s="764"/>
      <c r="ACV301" s="764"/>
      <c r="ACW301" s="764"/>
      <c r="ACX301" s="764"/>
      <c r="ACY301" s="764"/>
      <c r="ACZ301" s="764"/>
      <c r="ADA301" s="764"/>
      <c r="ADB301" s="764"/>
      <c r="ADC301" s="764"/>
      <c r="ADD301" s="764"/>
      <c r="ADE301" s="764"/>
      <c r="ADF301" s="764"/>
      <c r="ADG301" s="764"/>
      <c r="ADH301" s="764"/>
      <c r="ADI301" s="764"/>
      <c r="ADJ301" s="764"/>
      <c r="ADK301" s="764"/>
      <c r="ADL301" s="764"/>
      <c r="ADM301" s="764"/>
      <c r="ADN301" s="764"/>
      <c r="ADO301" s="764"/>
      <c r="ADP301" s="764"/>
      <c r="ADQ301" s="764"/>
      <c r="ADR301" s="764"/>
      <c r="ADS301" s="764"/>
      <c r="ADT301" s="764"/>
      <c r="ADU301" s="764"/>
      <c r="ADV301" s="764"/>
      <c r="ADW301" s="764"/>
      <c r="ADX301" s="764"/>
      <c r="ADY301" s="764"/>
      <c r="ADZ301" s="764"/>
      <c r="AEA301" s="764"/>
      <c r="AEB301" s="764"/>
      <c r="AEC301" s="764"/>
      <c r="AED301" s="764"/>
      <c r="AEE301" s="764"/>
      <c r="AEF301" s="764"/>
      <c r="AEG301" s="764"/>
      <c r="AEH301" s="764"/>
      <c r="AEI301" s="764"/>
      <c r="AEJ301" s="764"/>
      <c r="AEK301" s="764"/>
      <c r="AEL301" s="764"/>
      <c r="AEM301" s="764"/>
      <c r="AEN301" s="764"/>
      <c r="AEO301" s="764"/>
      <c r="AEP301" s="764"/>
      <c r="AEQ301" s="764"/>
      <c r="AER301" s="764"/>
      <c r="AES301" s="764"/>
      <c r="AET301" s="764"/>
      <c r="AEU301" s="764"/>
      <c r="AEV301" s="764"/>
      <c r="AEW301" s="764"/>
      <c r="AEX301" s="764"/>
      <c r="AEY301" s="764"/>
      <c r="AEZ301" s="764"/>
      <c r="AFA301" s="764"/>
      <c r="AFB301" s="764"/>
      <c r="AFC301" s="764"/>
      <c r="AFD301" s="764"/>
      <c r="AFE301" s="764"/>
      <c r="AFF301" s="764"/>
      <c r="AFG301" s="764"/>
      <c r="AFH301" s="764"/>
      <c r="AFI301" s="764"/>
      <c r="AFJ301" s="764"/>
      <c r="AFK301" s="764"/>
      <c r="AFL301" s="764"/>
      <c r="AFM301" s="764"/>
      <c r="AFN301" s="764"/>
      <c r="AFO301" s="764"/>
      <c r="AFP301" s="764"/>
      <c r="AFQ301" s="764"/>
      <c r="AFR301" s="764"/>
      <c r="AFS301" s="764"/>
      <c r="AFT301" s="764"/>
      <c r="AFU301" s="764"/>
      <c r="AFV301" s="764"/>
      <c r="AFW301" s="764"/>
      <c r="AFX301" s="764"/>
      <c r="AFY301" s="764"/>
      <c r="AFZ301" s="764"/>
      <c r="AGA301" s="764"/>
      <c r="AGB301" s="764"/>
      <c r="AGC301" s="764"/>
      <c r="AGD301" s="764"/>
      <c r="AGE301" s="764"/>
      <c r="AGF301" s="764"/>
      <c r="AGG301" s="764"/>
      <c r="AGH301" s="764"/>
      <c r="AGI301" s="764"/>
      <c r="AGJ301" s="764"/>
      <c r="AGK301" s="764"/>
      <c r="AGL301" s="764"/>
      <c r="AGM301" s="764"/>
      <c r="AGN301" s="764"/>
      <c r="AGO301" s="764"/>
      <c r="AGP301" s="764"/>
      <c r="AGQ301" s="764"/>
      <c r="AGR301" s="764"/>
      <c r="AGS301" s="764"/>
      <c r="AGT301" s="764"/>
      <c r="AGU301" s="764"/>
      <c r="AGV301" s="764"/>
      <c r="AGW301" s="764"/>
      <c r="AGX301" s="764"/>
      <c r="AGY301" s="764"/>
      <c r="AGZ301" s="764"/>
      <c r="AHA301" s="764"/>
      <c r="AHB301" s="764"/>
      <c r="AHC301" s="764"/>
      <c r="AHD301" s="764"/>
      <c r="AHE301" s="764"/>
      <c r="AHF301" s="764"/>
      <c r="AHG301" s="764"/>
      <c r="AHH301" s="764"/>
      <c r="AHI301" s="764"/>
      <c r="AHJ301" s="764"/>
      <c r="AHK301" s="764"/>
      <c r="AHL301" s="764"/>
      <c r="AHM301" s="764"/>
      <c r="AHN301" s="764"/>
      <c r="AHO301" s="764"/>
      <c r="AHP301" s="764"/>
      <c r="AHQ301" s="764"/>
      <c r="AHR301" s="764"/>
      <c r="AHS301" s="764"/>
      <c r="AHT301" s="764"/>
      <c r="AHU301" s="764"/>
      <c r="AHV301" s="764"/>
      <c r="AHW301" s="764"/>
      <c r="AHX301" s="764"/>
      <c r="AHY301" s="764"/>
      <c r="AHZ301" s="764"/>
      <c r="AIA301" s="764"/>
      <c r="AIB301" s="764"/>
      <c r="AIC301" s="764"/>
      <c r="AID301" s="764"/>
      <c r="AIE301" s="764"/>
      <c r="AIF301" s="764"/>
      <c r="AIG301" s="764"/>
      <c r="AIH301" s="764"/>
      <c r="AII301" s="764"/>
      <c r="AIJ301" s="764"/>
      <c r="AIK301" s="764"/>
      <c r="AIL301" s="764"/>
      <c r="AIM301" s="764"/>
      <c r="AIN301" s="764"/>
      <c r="AIO301" s="764"/>
      <c r="AIP301" s="764"/>
      <c r="AIQ301" s="764"/>
      <c r="AIR301" s="764"/>
      <c r="AIS301" s="764"/>
      <c r="AIT301" s="764"/>
      <c r="AIU301" s="764"/>
      <c r="AIV301" s="764"/>
      <c r="AIW301" s="764"/>
      <c r="AIX301" s="764"/>
      <c r="AIY301" s="764"/>
      <c r="AIZ301" s="764"/>
      <c r="AJA301" s="764"/>
      <c r="AJB301" s="764"/>
      <c r="AJC301" s="764"/>
      <c r="AJD301" s="764"/>
      <c r="AJE301" s="764"/>
      <c r="AJF301" s="764"/>
      <c r="AJG301" s="764"/>
      <c r="AJH301" s="764"/>
      <c r="AJI301" s="764"/>
      <c r="AJJ301" s="764"/>
      <c r="AJK301" s="764"/>
      <c r="AJL301" s="764"/>
      <c r="AJM301" s="764"/>
      <c r="AJN301" s="764"/>
      <c r="AJO301" s="764"/>
      <c r="AJP301" s="764"/>
      <c r="AJQ301" s="764"/>
      <c r="AJR301" s="764"/>
      <c r="AJS301" s="764"/>
      <c r="AJT301" s="764"/>
      <c r="AJU301" s="764"/>
      <c r="AJV301" s="764"/>
      <c r="AJW301" s="764"/>
      <c r="AJX301" s="764"/>
      <c r="AJY301" s="764"/>
      <c r="AJZ301" s="764"/>
      <c r="AKA301" s="764"/>
      <c r="AKB301" s="764"/>
      <c r="AKC301" s="764"/>
      <c r="AKD301" s="764"/>
      <c r="AKE301" s="764"/>
      <c r="AKF301" s="764"/>
      <c r="AKG301" s="764"/>
      <c r="AKH301" s="764"/>
      <c r="AKI301" s="764"/>
      <c r="AKJ301" s="764"/>
      <c r="AKK301" s="764"/>
      <c r="AKL301" s="764"/>
      <c r="AKM301" s="764"/>
      <c r="AKN301" s="764"/>
      <c r="AKO301" s="764"/>
      <c r="AKP301" s="764"/>
      <c r="AKQ301" s="764"/>
      <c r="AKR301" s="764"/>
      <c r="AKS301" s="764"/>
      <c r="AKT301" s="764"/>
      <c r="AKU301" s="764"/>
      <c r="AKV301" s="764"/>
      <c r="AKW301" s="764"/>
      <c r="AKX301" s="764"/>
      <c r="AKY301" s="764"/>
      <c r="AKZ301" s="764"/>
      <c r="ALA301" s="764"/>
      <c r="ALB301" s="764"/>
      <c r="ALC301" s="764"/>
      <c r="ALD301" s="764"/>
      <c r="ALE301" s="764"/>
      <c r="ALF301" s="764"/>
      <c r="ALG301" s="764"/>
      <c r="ALH301" s="764"/>
      <c r="ALI301" s="764"/>
      <c r="ALJ301" s="764"/>
      <c r="ALK301" s="764"/>
      <c r="ALL301" s="764"/>
      <c r="ALM301" s="764"/>
      <c r="ALN301" s="764"/>
      <c r="ALO301" s="764"/>
      <c r="ALP301" s="764"/>
      <c r="ALQ301" s="764"/>
      <c r="ALR301" s="764"/>
      <c r="ALS301" s="764"/>
      <c r="ALT301" s="764"/>
      <c r="ALU301" s="764"/>
      <c r="ALV301" s="764"/>
      <c r="ALW301" s="764"/>
      <c r="ALX301" s="764"/>
      <c r="ALY301" s="764"/>
      <c r="ALZ301" s="764"/>
      <c r="AMA301" s="764"/>
      <c r="AMB301" s="764"/>
      <c r="AMC301" s="764"/>
      <c r="AMD301" s="764"/>
      <c r="AME301" s="764"/>
      <c r="AMF301" s="764"/>
      <c r="AMG301" s="764"/>
      <c r="AMH301" s="764"/>
      <c r="AMI301" s="764"/>
      <c r="AMJ301" s="764"/>
    </row>
    <row r="302" spans="1:1024" x14ac:dyDescent="0.2">
      <c r="A302" s="764"/>
      <c r="B302" s="791"/>
      <c r="C302" s="796"/>
      <c r="D302" s="793"/>
      <c r="E302" s="793"/>
      <c r="F302" s="793"/>
      <c r="G302" s="793"/>
      <c r="H302" s="793"/>
      <c r="I302" s="793"/>
      <c r="J302" s="793"/>
      <c r="K302" s="793"/>
      <c r="L302" s="793"/>
      <c r="M302" s="793"/>
      <c r="N302" s="793"/>
      <c r="O302" s="793"/>
      <c r="P302" s="793"/>
      <c r="Q302" s="793"/>
      <c r="R302" s="794"/>
      <c r="S302" s="793"/>
      <c r="T302" s="793"/>
      <c r="U302" s="797" t="s">
        <v>499</v>
      </c>
      <c r="V302" s="798" t="s">
        <v>124</v>
      </c>
      <c r="W302" s="795" t="s">
        <v>495</v>
      </c>
      <c r="X302" s="769">
        <v>24.224937853034135</v>
      </c>
      <c r="Y302" s="769">
        <v>49.788914869345312</v>
      </c>
      <c r="Z302" s="769">
        <v>78.458281006390735</v>
      </c>
      <c r="AA302" s="769">
        <v>97.757197141003786</v>
      </c>
      <c r="AB302" s="769">
        <v>125.50972581037522</v>
      </c>
      <c r="AC302" s="769">
        <v>158.3215067954161</v>
      </c>
      <c r="AD302" s="769">
        <v>199.97440965615689</v>
      </c>
      <c r="AE302" s="769">
        <v>239.19962288744608</v>
      </c>
      <c r="AF302" s="769">
        <v>276.13304565118659</v>
      </c>
      <c r="AG302" s="769">
        <v>310.90306137389496</v>
      </c>
      <c r="AH302" s="769">
        <v>343.65105340313363</v>
      </c>
      <c r="AI302" s="769">
        <v>374.28487847391278</v>
      </c>
      <c r="AJ302" s="769">
        <v>394.59563874200012</v>
      </c>
      <c r="AK302" s="769">
        <v>422.85426683379262</v>
      </c>
      <c r="AL302" s="769">
        <v>446.36062868614215</v>
      </c>
      <c r="AM302" s="769">
        <v>455.61470069801334</v>
      </c>
      <c r="AN302" s="769">
        <v>0</v>
      </c>
      <c r="AO302" s="769">
        <v>0</v>
      </c>
      <c r="AP302" s="769">
        <v>0</v>
      </c>
      <c r="AQ302" s="769">
        <v>0</v>
      </c>
      <c r="AR302" s="769">
        <v>0</v>
      </c>
      <c r="AS302" s="769">
        <v>0</v>
      </c>
      <c r="AT302" s="769">
        <v>0</v>
      </c>
      <c r="AU302" s="769">
        <v>0</v>
      </c>
      <c r="AV302" s="769">
        <v>0</v>
      </c>
      <c r="AW302" s="769">
        <v>0</v>
      </c>
      <c r="AX302" s="769">
        <v>0</v>
      </c>
      <c r="AY302" s="769">
        <v>0</v>
      </c>
      <c r="AZ302" s="769">
        <v>0</v>
      </c>
      <c r="BA302" s="769">
        <v>0</v>
      </c>
      <c r="BB302" s="769">
        <v>0</v>
      </c>
      <c r="BC302" s="769">
        <v>0</v>
      </c>
      <c r="BD302" s="769">
        <v>0</v>
      </c>
      <c r="BE302" s="769">
        <v>0</v>
      </c>
      <c r="BF302" s="769">
        <v>0</v>
      </c>
      <c r="BG302" s="769">
        <v>0</v>
      </c>
      <c r="BH302" s="769">
        <v>0</v>
      </c>
      <c r="BI302" s="769">
        <v>0</v>
      </c>
      <c r="BJ302" s="769">
        <v>0</v>
      </c>
      <c r="BK302" s="769">
        <v>0</v>
      </c>
      <c r="BL302" s="769">
        <v>0</v>
      </c>
      <c r="BM302" s="769">
        <v>0</v>
      </c>
      <c r="BN302" s="769">
        <v>0</v>
      </c>
      <c r="BO302" s="769">
        <v>0</v>
      </c>
      <c r="BP302" s="769">
        <v>0</v>
      </c>
      <c r="BQ302" s="769">
        <v>0</v>
      </c>
      <c r="BR302" s="769">
        <v>0</v>
      </c>
      <c r="BS302" s="769">
        <v>0</v>
      </c>
      <c r="BT302" s="769">
        <v>0</v>
      </c>
      <c r="BU302" s="769">
        <v>0</v>
      </c>
      <c r="BV302" s="769">
        <v>0</v>
      </c>
      <c r="BW302" s="769">
        <v>0</v>
      </c>
      <c r="BX302" s="769">
        <v>0</v>
      </c>
      <c r="BY302" s="769">
        <v>0</v>
      </c>
      <c r="BZ302" s="769">
        <v>0</v>
      </c>
      <c r="CA302" s="769">
        <v>0</v>
      </c>
      <c r="CB302" s="769">
        <v>0</v>
      </c>
      <c r="CC302" s="769">
        <v>0</v>
      </c>
      <c r="CD302" s="769">
        <v>0</v>
      </c>
      <c r="CE302" s="769">
        <v>0</v>
      </c>
      <c r="CF302" s="769">
        <v>0</v>
      </c>
      <c r="CG302" s="769">
        <v>0</v>
      </c>
      <c r="CH302" s="769">
        <v>0</v>
      </c>
      <c r="CI302" s="769">
        <v>0</v>
      </c>
      <c r="CJ302" s="769">
        <v>0</v>
      </c>
      <c r="CK302" s="769">
        <v>0</v>
      </c>
      <c r="CL302" s="769">
        <v>0</v>
      </c>
      <c r="CM302" s="769">
        <v>0</v>
      </c>
      <c r="CN302" s="769">
        <v>0</v>
      </c>
      <c r="CO302" s="769">
        <v>0</v>
      </c>
      <c r="CP302" s="769">
        <v>0</v>
      </c>
      <c r="CQ302" s="769">
        <v>0</v>
      </c>
      <c r="CR302" s="769">
        <v>0</v>
      </c>
      <c r="CS302" s="769">
        <v>0</v>
      </c>
      <c r="CT302" s="769">
        <v>0</v>
      </c>
      <c r="CU302" s="769">
        <v>0</v>
      </c>
      <c r="CV302" s="769">
        <v>0</v>
      </c>
      <c r="CW302" s="769">
        <v>0</v>
      </c>
      <c r="CX302" s="769">
        <v>0</v>
      </c>
      <c r="CY302" s="769">
        <v>0</v>
      </c>
      <c r="CZ302" s="778">
        <v>0</v>
      </c>
      <c r="DA302" s="779">
        <v>0</v>
      </c>
      <c r="DB302" s="779">
        <v>0</v>
      </c>
      <c r="DC302" s="779">
        <v>0</v>
      </c>
      <c r="DD302" s="779">
        <v>0</v>
      </c>
      <c r="DE302" s="779">
        <v>0</v>
      </c>
      <c r="DF302" s="779">
        <v>0</v>
      </c>
      <c r="DG302" s="779">
        <v>0</v>
      </c>
      <c r="DH302" s="779">
        <v>0</v>
      </c>
      <c r="DI302" s="779">
        <v>0</v>
      </c>
      <c r="DJ302" s="779">
        <v>0</v>
      </c>
      <c r="DK302" s="779">
        <v>0</v>
      </c>
      <c r="DL302" s="779">
        <v>0</v>
      </c>
      <c r="DM302" s="779">
        <v>0</v>
      </c>
      <c r="DN302" s="779">
        <v>0</v>
      </c>
      <c r="DO302" s="779">
        <v>0</v>
      </c>
      <c r="DP302" s="779">
        <v>0</v>
      </c>
      <c r="DQ302" s="779">
        <v>0</v>
      </c>
      <c r="DR302" s="779">
        <v>0</v>
      </c>
      <c r="DS302" s="779">
        <v>0</v>
      </c>
      <c r="DT302" s="779">
        <v>0</v>
      </c>
      <c r="DU302" s="779">
        <v>0</v>
      </c>
      <c r="DV302" s="779">
        <v>0</v>
      </c>
      <c r="DW302" s="780">
        <v>0</v>
      </c>
      <c r="DX302" s="666"/>
      <c r="DY302" s="764"/>
      <c r="DZ302" s="764"/>
      <c r="EA302" s="764"/>
      <c r="EB302" s="764"/>
      <c r="EC302" s="764"/>
      <c r="ED302" s="764"/>
      <c r="EE302" s="764"/>
      <c r="EF302" s="764"/>
      <c r="EG302" s="764"/>
      <c r="EH302" s="764"/>
      <c r="EI302" s="764"/>
      <c r="EJ302" s="764"/>
      <c r="EK302" s="764"/>
      <c r="EL302" s="764"/>
      <c r="EM302" s="764"/>
      <c r="EN302" s="764"/>
      <c r="EO302" s="764"/>
      <c r="EP302" s="764"/>
      <c r="EQ302" s="764"/>
      <c r="ER302" s="764"/>
      <c r="ES302" s="764"/>
      <c r="ET302" s="764"/>
      <c r="EU302" s="764"/>
      <c r="EV302" s="764"/>
      <c r="EW302" s="764"/>
      <c r="EX302" s="764"/>
      <c r="EY302" s="764"/>
      <c r="EZ302" s="764"/>
      <c r="FA302" s="764"/>
      <c r="FB302" s="764"/>
      <c r="FC302" s="764"/>
      <c r="FD302" s="764"/>
      <c r="FE302" s="764"/>
      <c r="FF302" s="764"/>
      <c r="FG302" s="764"/>
      <c r="FH302" s="764"/>
      <c r="FI302" s="764"/>
      <c r="FJ302" s="764"/>
      <c r="FK302" s="764"/>
      <c r="FL302" s="764"/>
      <c r="FM302" s="764"/>
      <c r="FN302" s="764"/>
      <c r="FO302" s="764"/>
      <c r="FP302" s="764"/>
      <c r="FQ302" s="764"/>
      <c r="FR302" s="764"/>
      <c r="FS302" s="764"/>
      <c r="FT302" s="764"/>
      <c r="FU302" s="764"/>
      <c r="FV302" s="764"/>
      <c r="FW302" s="764"/>
      <c r="FX302" s="764"/>
      <c r="FY302" s="764"/>
      <c r="FZ302" s="764"/>
      <c r="GA302" s="764"/>
      <c r="GB302" s="764"/>
      <c r="GC302" s="764"/>
      <c r="GD302" s="764"/>
      <c r="GE302" s="764"/>
      <c r="GF302" s="764"/>
      <c r="GG302" s="764"/>
      <c r="GH302" s="764"/>
      <c r="GI302" s="764"/>
      <c r="GJ302" s="764"/>
      <c r="GK302" s="764"/>
      <c r="GL302" s="764"/>
      <c r="GM302" s="764"/>
      <c r="GN302" s="764"/>
      <c r="GO302" s="764"/>
      <c r="GP302" s="764"/>
      <c r="GQ302" s="764"/>
      <c r="GR302" s="764"/>
      <c r="GS302" s="764"/>
      <c r="GT302" s="764"/>
      <c r="GU302" s="764"/>
      <c r="GV302" s="764"/>
      <c r="GW302" s="764"/>
      <c r="GX302" s="764"/>
      <c r="GY302" s="764"/>
      <c r="GZ302" s="764"/>
      <c r="HA302" s="764"/>
      <c r="HB302" s="764"/>
      <c r="HC302" s="764"/>
      <c r="HD302" s="764"/>
      <c r="HE302" s="764"/>
      <c r="HF302" s="764"/>
      <c r="HG302" s="764"/>
      <c r="HH302" s="764"/>
      <c r="HI302" s="764"/>
      <c r="HJ302" s="764"/>
      <c r="HK302" s="764"/>
      <c r="HL302" s="764"/>
      <c r="HM302" s="764"/>
      <c r="HN302" s="764"/>
      <c r="HO302" s="764"/>
      <c r="HP302" s="764"/>
      <c r="HQ302" s="764"/>
      <c r="HR302" s="764"/>
      <c r="HS302" s="764"/>
      <c r="HT302" s="764"/>
      <c r="HU302" s="764"/>
      <c r="HV302" s="764"/>
      <c r="HW302" s="764"/>
      <c r="HX302" s="764"/>
      <c r="HY302" s="764"/>
      <c r="HZ302" s="764"/>
      <c r="IA302" s="764"/>
      <c r="IB302" s="764"/>
      <c r="IC302" s="764"/>
      <c r="ID302" s="764"/>
      <c r="IE302" s="764"/>
      <c r="IF302" s="764"/>
      <c r="IG302" s="764"/>
      <c r="IH302" s="764"/>
      <c r="II302" s="764"/>
      <c r="IJ302" s="764"/>
      <c r="IK302" s="764"/>
      <c r="IL302" s="764"/>
      <c r="IM302" s="764"/>
      <c r="IN302" s="764"/>
      <c r="IO302" s="764"/>
      <c r="IP302" s="764"/>
      <c r="IQ302" s="764"/>
      <c r="IR302" s="764"/>
      <c r="IS302" s="764"/>
      <c r="IT302" s="764"/>
      <c r="IU302" s="764"/>
      <c r="IV302" s="764"/>
      <c r="IW302" s="764"/>
      <c r="IX302" s="764"/>
      <c r="IY302" s="764"/>
      <c r="IZ302" s="764"/>
      <c r="JA302" s="764"/>
      <c r="JB302" s="764"/>
      <c r="JC302" s="764"/>
      <c r="JD302" s="764"/>
      <c r="JE302" s="764"/>
      <c r="JF302" s="764"/>
      <c r="JG302" s="764"/>
      <c r="JH302" s="764"/>
      <c r="JI302" s="764"/>
      <c r="JJ302" s="764"/>
      <c r="JK302" s="764"/>
      <c r="JL302" s="764"/>
      <c r="JM302" s="764"/>
      <c r="JN302" s="764"/>
      <c r="JO302" s="764"/>
      <c r="JP302" s="764"/>
      <c r="JQ302" s="764"/>
      <c r="JR302" s="764"/>
      <c r="JS302" s="764"/>
      <c r="JT302" s="764"/>
      <c r="JU302" s="764"/>
      <c r="JV302" s="764"/>
      <c r="JW302" s="764"/>
      <c r="JX302" s="764"/>
      <c r="JY302" s="764"/>
      <c r="JZ302" s="764"/>
      <c r="KA302" s="764"/>
      <c r="KB302" s="764"/>
      <c r="KC302" s="764"/>
      <c r="KD302" s="764"/>
      <c r="KE302" s="764"/>
      <c r="KF302" s="764"/>
      <c r="KG302" s="764"/>
      <c r="KH302" s="764"/>
      <c r="KI302" s="764"/>
      <c r="KJ302" s="764"/>
      <c r="KK302" s="764"/>
      <c r="KL302" s="764"/>
      <c r="KM302" s="764"/>
      <c r="KN302" s="764"/>
      <c r="KO302" s="764"/>
      <c r="KP302" s="764"/>
      <c r="KQ302" s="764"/>
      <c r="KR302" s="764"/>
      <c r="KS302" s="764"/>
      <c r="KT302" s="764"/>
      <c r="KU302" s="764"/>
      <c r="KV302" s="764"/>
      <c r="KW302" s="764"/>
      <c r="KX302" s="764"/>
      <c r="KY302" s="764"/>
      <c r="KZ302" s="764"/>
      <c r="LA302" s="764"/>
      <c r="LB302" s="764"/>
      <c r="LC302" s="764"/>
      <c r="LD302" s="764"/>
      <c r="LE302" s="764"/>
      <c r="LF302" s="764"/>
      <c r="LG302" s="764"/>
      <c r="LH302" s="764"/>
      <c r="LI302" s="764"/>
      <c r="LJ302" s="764"/>
      <c r="LK302" s="764"/>
      <c r="LL302" s="764"/>
      <c r="LM302" s="764"/>
      <c r="LN302" s="764"/>
      <c r="LO302" s="764"/>
      <c r="LP302" s="764"/>
      <c r="LQ302" s="764"/>
      <c r="LR302" s="764"/>
      <c r="LS302" s="764"/>
      <c r="LT302" s="764"/>
      <c r="LU302" s="764"/>
      <c r="LV302" s="764"/>
      <c r="LW302" s="764"/>
      <c r="LX302" s="764"/>
      <c r="LY302" s="764"/>
      <c r="LZ302" s="764"/>
      <c r="MA302" s="764"/>
      <c r="MB302" s="764"/>
      <c r="MC302" s="764"/>
      <c r="MD302" s="764"/>
      <c r="ME302" s="764"/>
      <c r="MF302" s="764"/>
      <c r="MG302" s="764"/>
      <c r="MH302" s="764"/>
      <c r="MI302" s="764"/>
      <c r="MJ302" s="764"/>
      <c r="MK302" s="764"/>
      <c r="ML302" s="764"/>
      <c r="MM302" s="764"/>
      <c r="MN302" s="764"/>
      <c r="MO302" s="764"/>
      <c r="MP302" s="764"/>
      <c r="MQ302" s="764"/>
      <c r="MR302" s="764"/>
      <c r="MS302" s="764"/>
      <c r="MT302" s="764"/>
      <c r="MU302" s="764"/>
      <c r="MV302" s="764"/>
      <c r="MW302" s="764"/>
      <c r="MX302" s="764"/>
      <c r="MY302" s="764"/>
      <c r="MZ302" s="764"/>
      <c r="NA302" s="764"/>
      <c r="NB302" s="764"/>
      <c r="NC302" s="764"/>
      <c r="ND302" s="764"/>
      <c r="NE302" s="764"/>
      <c r="NF302" s="764"/>
      <c r="NG302" s="764"/>
      <c r="NH302" s="764"/>
      <c r="NI302" s="764"/>
      <c r="NJ302" s="764"/>
      <c r="NK302" s="764"/>
      <c r="NL302" s="764"/>
      <c r="NM302" s="764"/>
      <c r="NN302" s="764"/>
      <c r="NO302" s="764"/>
      <c r="NP302" s="764"/>
      <c r="NQ302" s="764"/>
      <c r="NR302" s="764"/>
      <c r="NS302" s="764"/>
      <c r="NT302" s="764"/>
      <c r="NU302" s="764"/>
      <c r="NV302" s="764"/>
      <c r="NW302" s="764"/>
      <c r="NX302" s="764"/>
      <c r="NY302" s="764"/>
      <c r="NZ302" s="764"/>
      <c r="OA302" s="764"/>
      <c r="OB302" s="764"/>
      <c r="OC302" s="764"/>
      <c r="OD302" s="764"/>
      <c r="OE302" s="764"/>
      <c r="OF302" s="764"/>
      <c r="OG302" s="764"/>
      <c r="OH302" s="764"/>
      <c r="OI302" s="764"/>
      <c r="OJ302" s="764"/>
      <c r="OK302" s="764"/>
      <c r="OL302" s="764"/>
      <c r="OM302" s="764"/>
      <c r="ON302" s="764"/>
      <c r="OO302" s="764"/>
      <c r="OP302" s="764"/>
      <c r="OQ302" s="764"/>
      <c r="OR302" s="764"/>
      <c r="OS302" s="764"/>
      <c r="OT302" s="764"/>
      <c r="OU302" s="764"/>
      <c r="OV302" s="764"/>
      <c r="OW302" s="764"/>
      <c r="OX302" s="764"/>
      <c r="OY302" s="764"/>
      <c r="OZ302" s="764"/>
      <c r="PA302" s="764"/>
      <c r="PB302" s="764"/>
      <c r="PC302" s="764"/>
      <c r="PD302" s="764"/>
      <c r="PE302" s="764"/>
      <c r="PF302" s="764"/>
      <c r="PG302" s="764"/>
      <c r="PH302" s="764"/>
      <c r="PI302" s="764"/>
      <c r="PJ302" s="764"/>
      <c r="PK302" s="764"/>
      <c r="PL302" s="764"/>
      <c r="PM302" s="764"/>
      <c r="PN302" s="764"/>
      <c r="PO302" s="764"/>
      <c r="PP302" s="764"/>
      <c r="PQ302" s="764"/>
      <c r="PR302" s="764"/>
      <c r="PS302" s="764"/>
      <c r="PT302" s="764"/>
      <c r="PU302" s="764"/>
      <c r="PV302" s="764"/>
      <c r="PW302" s="764"/>
      <c r="PX302" s="764"/>
      <c r="PY302" s="764"/>
      <c r="PZ302" s="764"/>
      <c r="QA302" s="764"/>
      <c r="QB302" s="764"/>
      <c r="QC302" s="764"/>
      <c r="QD302" s="764"/>
      <c r="QE302" s="764"/>
      <c r="QF302" s="764"/>
      <c r="QG302" s="764"/>
      <c r="QH302" s="764"/>
      <c r="QI302" s="764"/>
      <c r="QJ302" s="764"/>
      <c r="QK302" s="764"/>
      <c r="QL302" s="764"/>
      <c r="QM302" s="764"/>
      <c r="QN302" s="764"/>
      <c r="QO302" s="764"/>
      <c r="QP302" s="764"/>
      <c r="QQ302" s="764"/>
      <c r="QR302" s="764"/>
      <c r="QS302" s="764"/>
      <c r="QT302" s="764"/>
      <c r="QU302" s="764"/>
      <c r="QV302" s="764"/>
      <c r="QW302" s="764"/>
      <c r="QX302" s="764"/>
      <c r="QY302" s="764"/>
      <c r="QZ302" s="764"/>
      <c r="RA302" s="764"/>
      <c r="RB302" s="764"/>
      <c r="RC302" s="764"/>
      <c r="RD302" s="764"/>
      <c r="RE302" s="764"/>
      <c r="RF302" s="764"/>
      <c r="RG302" s="764"/>
      <c r="RH302" s="764"/>
      <c r="RI302" s="764"/>
      <c r="RJ302" s="764"/>
      <c r="RK302" s="764"/>
      <c r="RL302" s="764"/>
      <c r="RM302" s="764"/>
      <c r="RN302" s="764"/>
      <c r="RO302" s="764"/>
      <c r="RP302" s="764"/>
      <c r="RQ302" s="764"/>
      <c r="RR302" s="764"/>
      <c r="RS302" s="764"/>
      <c r="RT302" s="764"/>
      <c r="RU302" s="764"/>
      <c r="RV302" s="764"/>
      <c r="RW302" s="764"/>
      <c r="RX302" s="764"/>
      <c r="RY302" s="764"/>
      <c r="RZ302" s="764"/>
      <c r="SA302" s="764"/>
      <c r="SB302" s="764"/>
      <c r="SC302" s="764"/>
      <c r="SD302" s="764"/>
      <c r="SE302" s="764"/>
      <c r="SF302" s="764"/>
      <c r="SG302" s="764"/>
      <c r="SH302" s="764"/>
      <c r="SI302" s="764"/>
      <c r="SJ302" s="764"/>
      <c r="SK302" s="764"/>
      <c r="SL302" s="764"/>
      <c r="SM302" s="764"/>
      <c r="SN302" s="764"/>
      <c r="SO302" s="764"/>
      <c r="SP302" s="764"/>
      <c r="SQ302" s="764"/>
      <c r="SR302" s="764"/>
      <c r="SS302" s="764"/>
      <c r="ST302" s="764"/>
      <c r="SU302" s="764"/>
      <c r="SV302" s="764"/>
      <c r="SW302" s="764"/>
      <c r="SX302" s="764"/>
      <c r="SY302" s="764"/>
      <c r="SZ302" s="764"/>
      <c r="TA302" s="764"/>
      <c r="TB302" s="764"/>
      <c r="TC302" s="764"/>
      <c r="TD302" s="764"/>
      <c r="TE302" s="764"/>
      <c r="TF302" s="764"/>
      <c r="TG302" s="764"/>
      <c r="TH302" s="764"/>
      <c r="TI302" s="764"/>
      <c r="TJ302" s="764"/>
      <c r="TK302" s="764"/>
      <c r="TL302" s="764"/>
      <c r="TM302" s="764"/>
      <c r="TN302" s="764"/>
      <c r="TO302" s="764"/>
      <c r="TP302" s="764"/>
      <c r="TQ302" s="764"/>
      <c r="TR302" s="764"/>
      <c r="TS302" s="764"/>
      <c r="TT302" s="764"/>
      <c r="TU302" s="764"/>
      <c r="TV302" s="764"/>
      <c r="TW302" s="764"/>
      <c r="TX302" s="764"/>
      <c r="TY302" s="764"/>
      <c r="TZ302" s="764"/>
      <c r="UA302" s="764"/>
      <c r="UB302" s="764"/>
      <c r="UC302" s="764"/>
      <c r="UD302" s="764"/>
      <c r="UE302" s="764"/>
      <c r="UF302" s="764"/>
      <c r="UG302" s="764"/>
      <c r="UH302" s="764"/>
      <c r="UI302" s="764"/>
      <c r="UJ302" s="764"/>
      <c r="UK302" s="764"/>
      <c r="UL302" s="764"/>
      <c r="UM302" s="764"/>
      <c r="UN302" s="764"/>
      <c r="UO302" s="764"/>
      <c r="UP302" s="764"/>
      <c r="UQ302" s="764"/>
      <c r="UR302" s="764"/>
      <c r="US302" s="764"/>
      <c r="UT302" s="764"/>
      <c r="UU302" s="764"/>
      <c r="UV302" s="764"/>
      <c r="UW302" s="764"/>
      <c r="UX302" s="764"/>
      <c r="UY302" s="764"/>
      <c r="UZ302" s="764"/>
      <c r="VA302" s="764"/>
      <c r="VB302" s="764"/>
      <c r="VC302" s="764"/>
      <c r="VD302" s="764"/>
      <c r="VE302" s="764"/>
      <c r="VF302" s="764"/>
      <c r="VG302" s="764"/>
      <c r="VH302" s="764"/>
      <c r="VI302" s="764"/>
      <c r="VJ302" s="764"/>
      <c r="VK302" s="764"/>
      <c r="VL302" s="764"/>
      <c r="VM302" s="764"/>
      <c r="VN302" s="764"/>
      <c r="VO302" s="764"/>
      <c r="VP302" s="764"/>
      <c r="VQ302" s="764"/>
      <c r="VR302" s="764"/>
      <c r="VS302" s="764"/>
      <c r="VT302" s="764"/>
      <c r="VU302" s="764"/>
      <c r="VV302" s="764"/>
      <c r="VW302" s="764"/>
      <c r="VX302" s="764"/>
      <c r="VY302" s="764"/>
      <c r="VZ302" s="764"/>
      <c r="WA302" s="764"/>
      <c r="WB302" s="764"/>
      <c r="WC302" s="764"/>
      <c r="WD302" s="764"/>
      <c r="WE302" s="764"/>
      <c r="WF302" s="764"/>
      <c r="WG302" s="764"/>
      <c r="WH302" s="764"/>
      <c r="WI302" s="764"/>
      <c r="WJ302" s="764"/>
      <c r="WK302" s="764"/>
      <c r="WL302" s="764"/>
      <c r="WM302" s="764"/>
      <c r="WN302" s="764"/>
      <c r="WO302" s="764"/>
      <c r="WP302" s="764"/>
      <c r="WQ302" s="764"/>
      <c r="WR302" s="764"/>
      <c r="WS302" s="764"/>
      <c r="WT302" s="764"/>
      <c r="WU302" s="764"/>
      <c r="WV302" s="764"/>
      <c r="WW302" s="764"/>
      <c r="WX302" s="764"/>
      <c r="WY302" s="764"/>
      <c r="WZ302" s="764"/>
      <c r="XA302" s="764"/>
      <c r="XB302" s="764"/>
      <c r="XC302" s="764"/>
      <c r="XD302" s="764"/>
      <c r="XE302" s="764"/>
      <c r="XF302" s="764"/>
      <c r="XG302" s="764"/>
      <c r="XH302" s="764"/>
      <c r="XI302" s="764"/>
      <c r="XJ302" s="764"/>
      <c r="XK302" s="764"/>
      <c r="XL302" s="764"/>
      <c r="XM302" s="764"/>
      <c r="XN302" s="764"/>
      <c r="XO302" s="764"/>
      <c r="XP302" s="764"/>
      <c r="XQ302" s="764"/>
      <c r="XR302" s="764"/>
      <c r="XS302" s="764"/>
      <c r="XT302" s="764"/>
      <c r="XU302" s="764"/>
      <c r="XV302" s="764"/>
      <c r="XW302" s="764"/>
      <c r="XX302" s="764"/>
      <c r="XY302" s="764"/>
      <c r="XZ302" s="764"/>
      <c r="YA302" s="764"/>
      <c r="YB302" s="764"/>
      <c r="YC302" s="764"/>
      <c r="YD302" s="764"/>
      <c r="YE302" s="764"/>
      <c r="YF302" s="764"/>
      <c r="YG302" s="764"/>
      <c r="YH302" s="764"/>
      <c r="YI302" s="764"/>
      <c r="YJ302" s="764"/>
      <c r="YK302" s="764"/>
      <c r="YL302" s="764"/>
      <c r="YM302" s="764"/>
      <c r="YN302" s="764"/>
      <c r="YO302" s="764"/>
      <c r="YP302" s="764"/>
      <c r="YQ302" s="764"/>
      <c r="YR302" s="764"/>
      <c r="YS302" s="764"/>
      <c r="YT302" s="764"/>
      <c r="YU302" s="764"/>
      <c r="YV302" s="764"/>
      <c r="YW302" s="764"/>
      <c r="YX302" s="764"/>
      <c r="YY302" s="764"/>
      <c r="YZ302" s="764"/>
      <c r="ZA302" s="764"/>
      <c r="ZB302" s="764"/>
      <c r="ZC302" s="764"/>
      <c r="ZD302" s="764"/>
      <c r="ZE302" s="764"/>
      <c r="ZF302" s="764"/>
      <c r="ZG302" s="764"/>
      <c r="ZH302" s="764"/>
      <c r="ZI302" s="764"/>
      <c r="ZJ302" s="764"/>
      <c r="ZK302" s="764"/>
      <c r="ZL302" s="764"/>
      <c r="ZM302" s="764"/>
      <c r="ZN302" s="764"/>
      <c r="ZO302" s="764"/>
      <c r="ZP302" s="764"/>
      <c r="ZQ302" s="764"/>
      <c r="ZR302" s="764"/>
      <c r="ZS302" s="764"/>
      <c r="ZT302" s="764"/>
      <c r="ZU302" s="764"/>
      <c r="ZV302" s="764"/>
      <c r="ZW302" s="764"/>
      <c r="ZX302" s="764"/>
      <c r="ZY302" s="764"/>
      <c r="ZZ302" s="764"/>
      <c r="AAA302" s="764"/>
      <c r="AAB302" s="764"/>
      <c r="AAC302" s="764"/>
      <c r="AAD302" s="764"/>
      <c r="AAE302" s="764"/>
      <c r="AAF302" s="764"/>
      <c r="AAG302" s="764"/>
      <c r="AAH302" s="764"/>
      <c r="AAI302" s="764"/>
      <c r="AAJ302" s="764"/>
      <c r="AAK302" s="764"/>
      <c r="AAL302" s="764"/>
      <c r="AAM302" s="764"/>
      <c r="AAN302" s="764"/>
      <c r="AAO302" s="764"/>
      <c r="AAP302" s="764"/>
      <c r="AAQ302" s="764"/>
      <c r="AAR302" s="764"/>
      <c r="AAS302" s="764"/>
      <c r="AAT302" s="764"/>
      <c r="AAU302" s="764"/>
      <c r="AAV302" s="764"/>
      <c r="AAW302" s="764"/>
      <c r="AAX302" s="764"/>
      <c r="AAY302" s="764"/>
      <c r="AAZ302" s="764"/>
      <c r="ABA302" s="764"/>
      <c r="ABB302" s="764"/>
      <c r="ABC302" s="764"/>
      <c r="ABD302" s="764"/>
      <c r="ABE302" s="764"/>
      <c r="ABF302" s="764"/>
      <c r="ABG302" s="764"/>
      <c r="ABH302" s="764"/>
      <c r="ABI302" s="764"/>
      <c r="ABJ302" s="764"/>
      <c r="ABK302" s="764"/>
      <c r="ABL302" s="764"/>
      <c r="ABM302" s="764"/>
      <c r="ABN302" s="764"/>
      <c r="ABO302" s="764"/>
      <c r="ABP302" s="764"/>
      <c r="ABQ302" s="764"/>
      <c r="ABR302" s="764"/>
      <c r="ABS302" s="764"/>
      <c r="ABT302" s="764"/>
      <c r="ABU302" s="764"/>
      <c r="ABV302" s="764"/>
      <c r="ABW302" s="764"/>
      <c r="ABX302" s="764"/>
      <c r="ABY302" s="764"/>
      <c r="ABZ302" s="764"/>
      <c r="ACA302" s="764"/>
      <c r="ACB302" s="764"/>
      <c r="ACC302" s="764"/>
      <c r="ACD302" s="764"/>
      <c r="ACE302" s="764"/>
      <c r="ACF302" s="764"/>
      <c r="ACG302" s="764"/>
      <c r="ACH302" s="764"/>
      <c r="ACI302" s="764"/>
      <c r="ACJ302" s="764"/>
      <c r="ACK302" s="764"/>
      <c r="ACL302" s="764"/>
      <c r="ACM302" s="764"/>
      <c r="ACN302" s="764"/>
      <c r="ACO302" s="764"/>
      <c r="ACP302" s="764"/>
      <c r="ACQ302" s="764"/>
      <c r="ACR302" s="764"/>
      <c r="ACS302" s="764"/>
      <c r="ACT302" s="764"/>
      <c r="ACU302" s="764"/>
      <c r="ACV302" s="764"/>
      <c r="ACW302" s="764"/>
      <c r="ACX302" s="764"/>
      <c r="ACY302" s="764"/>
      <c r="ACZ302" s="764"/>
      <c r="ADA302" s="764"/>
      <c r="ADB302" s="764"/>
      <c r="ADC302" s="764"/>
      <c r="ADD302" s="764"/>
      <c r="ADE302" s="764"/>
      <c r="ADF302" s="764"/>
      <c r="ADG302" s="764"/>
      <c r="ADH302" s="764"/>
      <c r="ADI302" s="764"/>
      <c r="ADJ302" s="764"/>
      <c r="ADK302" s="764"/>
      <c r="ADL302" s="764"/>
      <c r="ADM302" s="764"/>
      <c r="ADN302" s="764"/>
      <c r="ADO302" s="764"/>
      <c r="ADP302" s="764"/>
      <c r="ADQ302" s="764"/>
      <c r="ADR302" s="764"/>
      <c r="ADS302" s="764"/>
      <c r="ADT302" s="764"/>
      <c r="ADU302" s="764"/>
      <c r="ADV302" s="764"/>
      <c r="ADW302" s="764"/>
      <c r="ADX302" s="764"/>
      <c r="ADY302" s="764"/>
      <c r="ADZ302" s="764"/>
      <c r="AEA302" s="764"/>
      <c r="AEB302" s="764"/>
      <c r="AEC302" s="764"/>
      <c r="AED302" s="764"/>
      <c r="AEE302" s="764"/>
      <c r="AEF302" s="764"/>
      <c r="AEG302" s="764"/>
      <c r="AEH302" s="764"/>
      <c r="AEI302" s="764"/>
      <c r="AEJ302" s="764"/>
      <c r="AEK302" s="764"/>
      <c r="AEL302" s="764"/>
      <c r="AEM302" s="764"/>
      <c r="AEN302" s="764"/>
      <c r="AEO302" s="764"/>
      <c r="AEP302" s="764"/>
      <c r="AEQ302" s="764"/>
      <c r="AER302" s="764"/>
      <c r="AES302" s="764"/>
      <c r="AET302" s="764"/>
      <c r="AEU302" s="764"/>
      <c r="AEV302" s="764"/>
      <c r="AEW302" s="764"/>
      <c r="AEX302" s="764"/>
      <c r="AEY302" s="764"/>
      <c r="AEZ302" s="764"/>
      <c r="AFA302" s="764"/>
      <c r="AFB302" s="764"/>
      <c r="AFC302" s="764"/>
      <c r="AFD302" s="764"/>
      <c r="AFE302" s="764"/>
      <c r="AFF302" s="764"/>
      <c r="AFG302" s="764"/>
      <c r="AFH302" s="764"/>
      <c r="AFI302" s="764"/>
      <c r="AFJ302" s="764"/>
      <c r="AFK302" s="764"/>
      <c r="AFL302" s="764"/>
      <c r="AFM302" s="764"/>
      <c r="AFN302" s="764"/>
      <c r="AFO302" s="764"/>
      <c r="AFP302" s="764"/>
      <c r="AFQ302" s="764"/>
      <c r="AFR302" s="764"/>
      <c r="AFS302" s="764"/>
      <c r="AFT302" s="764"/>
      <c r="AFU302" s="764"/>
      <c r="AFV302" s="764"/>
      <c r="AFW302" s="764"/>
      <c r="AFX302" s="764"/>
      <c r="AFY302" s="764"/>
      <c r="AFZ302" s="764"/>
      <c r="AGA302" s="764"/>
      <c r="AGB302" s="764"/>
      <c r="AGC302" s="764"/>
      <c r="AGD302" s="764"/>
      <c r="AGE302" s="764"/>
      <c r="AGF302" s="764"/>
      <c r="AGG302" s="764"/>
      <c r="AGH302" s="764"/>
      <c r="AGI302" s="764"/>
      <c r="AGJ302" s="764"/>
      <c r="AGK302" s="764"/>
      <c r="AGL302" s="764"/>
      <c r="AGM302" s="764"/>
      <c r="AGN302" s="764"/>
      <c r="AGO302" s="764"/>
      <c r="AGP302" s="764"/>
      <c r="AGQ302" s="764"/>
      <c r="AGR302" s="764"/>
      <c r="AGS302" s="764"/>
      <c r="AGT302" s="764"/>
      <c r="AGU302" s="764"/>
      <c r="AGV302" s="764"/>
      <c r="AGW302" s="764"/>
      <c r="AGX302" s="764"/>
      <c r="AGY302" s="764"/>
      <c r="AGZ302" s="764"/>
      <c r="AHA302" s="764"/>
      <c r="AHB302" s="764"/>
      <c r="AHC302" s="764"/>
      <c r="AHD302" s="764"/>
      <c r="AHE302" s="764"/>
      <c r="AHF302" s="764"/>
      <c r="AHG302" s="764"/>
      <c r="AHH302" s="764"/>
      <c r="AHI302" s="764"/>
      <c r="AHJ302" s="764"/>
      <c r="AHK302" s="764"/>
      <c r="AHL302" s="764"/>
      <c r="AHM302" s="764"/>
      <c r="AHN302" s="764"/>
      <c r="AHO302" s="764"/>
      <c r="AHP302" s="764"/>
      <c r="AHQ302" s="764"/>
      <c r="AHR302" s="764"/>
      <c r="AHS302" s="764"/>
      <c r="AHT302" s="764"/>
      <c r="AHU302" s="764"/>
      <c r="AHV302" s="764"/>
      <c r="AHW302" s="764"/>
      <c r="AHX302" s="764"/>
      <c r="AHY302" s="764"/>
      <c r="AHZ302" s="764"/>
      <c r="AIA302" s="764"/>
      <c r="AIB302" s="764"/>
      <c r="AIC302" s="764"/>
      <c r="AID302" s="764"/>
      <c r="AIE302" s="764"/>
      <c r="AIF302" s="764"/>
      <c r="AIG302" s="764"/>
      <c r="AIH302" s="764"/>
      <c r="AII302" s="764"/>
      <c r="AIJ302" s="764"/>
      <c r="AIK302" s="764"/>
      <c r="AIL302" s="764"/>
      <c r="AIM302" s="764"/>
      <c r="AIN302" s="764"/>
      <c r="AIO302" s="764"/>
      <c r="AIP302" s="764"/>
      <c r="AIQ302" s="764"/>
      <c r="AIR302" s="764"/>
      <c r="AIS302" s="764"/>
      <c r="AIT302" s="764"/>
      <c r="AIU302" s="764"/>
      <c r="AIV302" s="764"/>
      <c r="AIW302" s="764"/>
      <c r="AIX302" s="764"/>
      <c r="AIY302" s="764"/>
      <c r="AIZ302" s="764"/>
      <c r="AJA302" s="764"/>
      <c r="AJB302" s="764"/>
      <c r="AJC302" s="764"/>
      <c r="AJD302" s="764"/>
      <c r="AJE302" s="764"/>
      <c r="AJF302" s="764"/>
      <c r="AJG302" s="764"/>
      <c r="AJH302" s="764"/>
      <c r="AJI302" s="764"/>
      <c r="AJJ302" s="764"/>
      <c r="AJK302" s="764"/>
      <c r="AJL302" s="764"/>
      <c r="AJM302" s="764"/>
      <c r="AJN302" s="764"/>
      <c r="AJO302" s="764"/>
      <c r="AJP302" s="764"/>
      <c r="AJQ302" s="764"/>
      <c r="AJR302" s="764"/>
      <c r="AJS302" s="764"/>
      <c r="AJT302" s="764"/>
      <c r="AJU302" s="764"/>
      <c r="AJV302" s="764"/>
      <c r="AJW302" s="764"/>
      <c r="AJX302" s="764"/>
      <c r="AJY302" s="764"/>
      <c r="AJZ302" s="764"/>
      <c r="AKA302" s="764"/>
      <c r="AKB302" s="764"/>
      <c r="AKC302" s="764"/>
      <c r="AKD302" s="764"/>
      <c r="AKE302" s="764"/>
      <c r="AKF302" s="764"/>
      <c r="AKG302" s="764"/>
      <c r="AKH302" s="764"/>
      <c r="AKI302" s="764"/>
      <c r="AKJ302" s="764"/>
      <c r="AKK302" s="764"/>
      <c r="AKL302" s="764"/>
      <c r="AKM302" s="764"/>
      <c r="AKN302" s="764"/>
      <c r="AKO302" s="764"/>
      <c r="AKP302" s="764"/>
      <c r="AKQ302" s="764"/>
      <c r="AKR302" s="764"/>
      <c r="AKS302" s="764"/>
      <c r="AKT302" s="764"/>
      <c r="AKU302" s="764"/>
      <c r="AKV302" s="764"/>
      <c r="AKW302" s="764"/>
      <c r="AKX302" s="764"/>
      <c r="AKY302" s="764"/>
      <c r="AKZ302" s="764"/>
      <c r="ALA302" s="764"/>
      <c r="ALB302" s="764"/>
      <c r="ALC302" s="764"/>
      <c r="ALD302" s="764"/>
      <c r="ALE302" s="764"/>
      <c r="ALF302" s="764"/>
      <c r="ALG302" s="764"/>
      <c r="ALH302" s="764"/>
      <c r="ALI302" s="764"/>
      <c r="ALJ302" s="764"/>
      <c r="ALK302" s="764"/>
      <c r="ALL302" s="764"/>
      <c r="ALM302" s="764"/>
      <c r="ALN302" s="764"/>
      <c r="ALO302" s="764"/>
      <c r="ALP302" s="764"/>
      <c r="ALQ302" s="764"/>
      <c r="ALR302" s="764"/>
      <c r="ALS302" s="764"/>
      <c r="ALT302" s="764"/>
      <c r="ALU302" s="764"/>
      <c r="ALV302" s="764"/>
      <c r="ALW302" s="764"/>
      <c r="ALX302" s="764"/>
      <c r="ALY302" s="764"/>
      <c r="ALZ302" s="764"/>
      <c r="AMA302" s="764"/>
      <c r="AMB302" s="764"/>
      <c r="AMC302" s="764"/>
      <c r="AMD302" s="764"/>
      <c r="AME302" s="764"/>
      <c r="AMF302" s="764"/>
      <c r="AMG302" s="764"/>
      <c r="AMH302" s="764"/>
      <c r="AMI302" s="764"/>
      <c r="AMJ302" s="764"/>
    </row>
    <row r="303" spans="1:1024" x14ac:dyDescent="0.2">
      <c r="A303" s="764"/>
      <c r="B303" s="791"/>
      <c r="C303" s="796"/>
      <c r="D303" s="793"/>
      <c r="E303" s="793"/>
      <c r="F303" s="793"/>
      <c r="G303" s="793"/>
      <c r="H303" s="793"/>
      <c r="I303" s="793"/>
      <c r="J303" s="793"/>
      <c r="K303" s="793"/>
      <c r="L303" s="793"/>
      <c r="M303" s="793"/>
      <c r="N303" s="793"/>
      <c r="O303" s="793"/>
      <c r="P303" s="793"/>
      <c r="Q303" s="793"/>
      <c r="R303" s="794"/>
      <c r="S303" s="793"/>
      <c r="T303" s="793"/>
      <c r="U303" s="786" t="s">
        <v>500</v>
      </c>
      <c r="V303" s="777" t="s">
        <v>124</v>
      </c>
      <c r="W303" s="795" t="s">
        <v>495</v>
      </c>
      <c r="X303" s="769"/>
      <c r="Y303" s="769"/>
      <c r="Z303" s="769"/>
      <c r="AA303" s="769"/>
      <c r="AB303" s="769"/>
      <c r="AC303" s="769"/>
      <c r="AD303" s="769"/>
      <c r="AE303" s="769"/>
      <c r="AF303" s="769"/>
      <c r="AG303" s="769"/>
      <c r="AH303" s="769"/>
      <c r="AI303" s="769"/>
      <c r="AJ303" s="769"/>
      <c r="AK303" s="769"/>
      <c r="AL303" s="769"/>
      <c r="AM303" s="769"/>
      <c r="AN303" s="769"/>
      <c r="AO303" s="769"/>
      <c r="AP303" s="769"/>
      <c r="AQ303" s="769"/>
      <c r="AR303" s="769"/>
      <c r="AS303" s="769"/>
      <c r="AT303" s="769"/>
      <c r="AU303" s="769"/>
      <c r="AV303" s="769"/>
      <c r="AW303" s="769"/>
      <c r="AX303" s="769"/>
      <c r="AY303" s="769"/>
      <c r="AZ303" s="769"/>
      <c r="BA303" s="769"/>
      <c r="BB303" s="769"/>
      <c r="BC303" s="769"/>
      <c r="BD303" s="769"/>
      <c r="BE303" s="769"/>
      <c r="BF303" s="769"/>
      <c r="BG303" s="769"/>
      <c r="BH303" s="769"/>
      <c r="BI303" s="769"/>
      <c r="BJ303" s="769"/>
      <c r="BK303" s="769"/>
      <c r="BL303" s="769"/>
      <c r="BM303" s="769"/>
      <c r="BN303" s="769"/>
      <c r="BO303" s="769"/>
      <c r="BP303" s="769"/>
      <c r="BQ303" s="769"/>
      <c r="BR303" s="769"/>
      <c r="BS303" s="769"/>
      <c r="BT303" s="769"/>
      <c r="BU303" s="769"/>
      <c r="BV303" s="769"/>
      <c r="BW303" s="769"/>
      <c r="BX303" s="769"/>
      <c r="BY303" s="769"/>
      <c r="BZ303" s="769"/>
      <c r="CA303" s="769"/>
      <c r="CB303" s="769"/>
      <c r="CC303" s="769"/>
      <c r="CD303" s="769"/>
      <c r="CE303" s="769"/>
      <c r="CF303" s="769"/>
      <c r="CG303" s="769"/>
      <c r="CH303" s="769"/>
      <c r="CI303" s="769"/>
      <c r="CJ303" s="769"/>
      <c r="CK303" s="769"/>
      <c r="CL303" s="769"/>
      <c r="CM303" s="769"/>
      <c r="CN303" s="769"/>
      <c r="CO303" s="769"/>
      <c r="CP303" s="769"/>
      <c r="CQ303" s="769"/>
      <c r="CR303" s="769"/>
      <c r="CS303" s="769"/>
      <c r="CT303" s="769"/>
      <c r="CU303" s="769"/>
      <c r="CV303" s="769"/>
      <c r="CW303" s="769"/>
      <c r="CX303" s="769"/>
      <c r="CY303" s="769"/>
      <c r="CZ303" s="778">
        <v>0</v>
      </c>
      <c r="DA303" s="779">
        <v>0</v>
      </c>
      <c r="DB303" s="779">
        <v>0</v>
      </c>
      <c r="DC303" s="779">
        <v>0</v>
      </c>
      <c r="DD303" s="779">
        <v>0</v>
      </c>
      <c r="DE303" s="779">
        <v>0</v>
      </c>
      <c r="DF303" s="779">
        <v>0</v>
      </c>
      <c r="DG303" s="779">
        <v>0</v>
      </c>
      <c r="DH303" s="779">
        <v>0</v>
      </c>
      <c r="DI303" s="779">
        <v>0</v>
      </c>
      <c r="DJ303" s="779">
        <v>0</v>
      </c>
      <c r="DK303" s="779">
        <v>0</v>
      </c>
      <c r="DL303" s="779">
        <v>0</v>
      </c>
      <c r="DM303" s="779">
        <v>0</v>
      </c>
      <c r="DN303" s="779">
        <v>0</v>
      </c>
      <c r="DO303" s="779">
        <v>0</v>
      </c>
      <c r="DP303" s="779">
        <v>0</v>
      </c>
      <c r="DQ303" s="779">
        <v>0</v>
      </c>
      <c r="DR303" s="779">
        <v>0</v>
      </c>
      <c r="DS303" s="779">
        <v>0</v>
      </c>
      <c r="DT303" s="779">
        <v>0</v>
      </c>
      <c r="DU303" s="779">
        <v>0</v>
      </c>
      <c r="DV303" s="779">
        <v>0</v>
      </c>
      <c r="DW303" s="780">
        <v>0</v>
      </c>
      <c r="DX303" s="666"/>
      <c r="DY303" s="764"/>
      <c r="DZ303" s="764"/>
      <c r="EA303" s="764"/>
      <c r="EB303" s="764"/>
      <c r="EC303" s="764"/>
      <c r="ED303" s="764"/>
      <c r="EE303" s="764"/>
      <c r="EF303" s="764"/>
      <c r="EG303" s="764"/>
      <c r="EH303" s="764"/>
      <c r="EI303" s="764"/>
      <c r="EJ303" s="764"/>
      <c r="EK303" s="764"/>
      <c r="EL303" s="764"/>
      <c r="EM303" s="764"/>
      <c r="EN303" s="764"/>
      <c r="EO303" s="764"/>
      <c r="EP303" s="764"/>
      <c r="EQ303" s="764"/>
      <c r="ER303" s="764"/>
      <c r="ES303" s="764"/>
      <c r="ET303" s="764"/>
      <c r="EU303" s="764"/>
      <c r="EV303" s="764"/>
      <c r="EW303" s="764"/>
      <c r="EX303" s="764"/>
      <c r="EY303" s="764"/>
      <c r="EZ303" s="764"/>
      <c r="FA303" s="764"/>
      <c r="FB303" s="764"/>
      <c r="FC303" s="764"/>
      <c r="FD303" s="764"/>
      <c r="FE303" s="764"/>
      <c r="FF303" s="764"/>
      <c r="FG303" s="764"/>
      <c r="FH303" s="764"/>
      <c r="FI303" s="764"/>
      <c r="FJ303" s="764"/>
      <c r="FK303" s="764"/>
      <c r="FL303" s="764"/>
      <c r="FM303" s="764"/>
      <c r="FN303" s="764"/>
      <c r="FO303" s="764"/>
      <c r="FP303" s="764"/>
      <c r="FQ303" s="764"/>
      <c r="FR303" s="764"/>
      <c r="FS303" s="764"/>
      <c r="FT303" s="764"/>
      <c r="FU303" s="764"/>
      <c r="FV303" s="764"/>
      <c r="FW303" s="764"/>
      <c r="FX303" s="764"/>
      <c r="FY303" s="764"/>
      <c r="FZ303" s="764"/>
      <c r="GA303" s="764"/>
      <c r="GB303" s="764"/>
      <c r="GC303" s="764"/>
      <c r="GD303" s="764"/>
      <c r="GE303" s="764"/>
      <c r="GF303" s="764"/>
      <c r="GG303" s="764"/>
      <c r="GH303" s="764"/>
      <c r="GI303" s="764"/>
      <c r="GJ303" s="764"/>
      <c r="GK303" s="764"/>
      <c r="GL303" s="764"/>
      <c r="GM303" s="764"/>
      <c r="GN303" s="764"/>
      <c r="GO303" s="764"/>
      <c r="GP303" s="764"/>
      <c r="GQ303" s="764"/>
      <c r="GR303" s="764"/>
      <c r="GS303" s="764"/>
      <c r="GT303" s="764"/>
      <c r="GU303" s="764"/>
      <c r="GV303" s="764"/>
      <c r="GW303" s="764"/>
      <c r="GX303" s="764"/>
      <c r="GY303" s="764"/>
      <c r="GZ303" s="764"/>
      <c r="HA303" s="764"/>
      <c r="HB303" s="764"/>
      <c r="HC303" s="764"/>
      <c r="HD303" s="764"/>
      <c r="HE303" s="764"/>
      <c r="HF303" s="764"/>
      <c r="HG303" s="764"/>
      <c r="HH303" s="764"/>
      <c r="HI303" s="764"/>
      <c r="HJ303" s="764"/>
      <c r="HK303" s="764"/>
      <c r="HL303" s="764"/>
      <c r="HM303" s="764"/>
      <c r="HN303" s="764"/>
      <c r="HO303" s="764"/>
      <c r="HP303" s="764"/>
      <c r="HQ303" s="764"/>
      <c r="HR303" s="764"/>
      <c r="HS303" s="764"/>
      <c r="HT303" s="764"/>
      <c r="HU303" s="764"/>
      <c r="HV303" s="764"/>
      <c r="HW303" s="764"/>
      <c r="HX303" s="764"/>
      <c r="HY303" s="764"/>
      <c r="HZ303" s="764"/>
      <c r="IA303" s="764"/>
      <c r="IB303" s="764"/>
      <c r="IC303" s="764"/>
      <c r="ID303" s="764"/>
      <c r="IE303" s="764"/>
      <c r="IF303" s="764"/>
      <c r="IG303" s="764"/>
      <c r="IH303" s="764"/>
      <c r="II303" s="764"/>
      <c r="IJ303" s="764"/>
      <c r="IK303" s="764"/>
      <c r="IL303" s="764"/>
      <c r="IM303" s="764"/>
      <c r="IN303" s="764"/>
      <c r="IO303" s="764"/>
      <c r="IP303" s="764"/>
      <c r="IQ303" s="764"/>
      <c r="IR303" s="764"/>
      <c r="IS303" s="764"/>
      <c r="IT303" s="764"/>
      <c r="IU303" s="764"/>
      <c r="IV303" s="764"/>
      <c r="IW303" s="764"/>
      <c r="IX303" s="764"/>
      <c r="IY303" s="764"/>
      <c r="IZ303" s="764"/>
      <c r="JA303" s="764"/>
      <c r="JB303" s="764"/>
      <c r="JC303" s="764"/>
      <c r="JD303" s="764"/>
      <c r="JE303" s="764"/>
      <c r="JF303" s="764"/>
      <c r="JG303" s="764"/>
      <c r="JH303" s="764"/>
      <c r="JI303" s="764"/>
      <c r="JJ303" s="764"/>
      <c r="JK303" s="764"/>
      <c r="JL303" s="764"/>
      <c r="JM303" s="764"/>
      <c r="JN303" s="764"/>
      <c r="JO303" s="764"/>
      <c r="JP303" s="764"/>
      <c r="JQ303" s="764"/>
      <c r="JR303" s="764"/>
      <c r="JS303" s="764"/>
      <c r="JT303" s="764"/>
      <c r="JU303" s="764"/>
      <c r="JV303" s="764"/>
      <c r="JW303" s="764"/>
      <c r="JX303" s="764"/>
      <c r="JY303" s="764"/>
      <c r="JZ303" s="764"/>
      <c r="KA303" s="764"/>
      <c r="KB303" s="764"/>
      <c r="KC303" s="764"/>
      <c r="KD303" s="764"/>
      <c r="KE303" s="764"/>
      <c r="KF303" s="764"/>
      <c r="KG303" s="764"/>
      <c r="KH303" s="764"/>
      <c r="KI303" s="764"/>
      <c r="KJ303" s="764"/>
      <c r="KK303" s="764"/>
      <c r="KL303" s="764"/>
      <c r="KM303" s="764"/>
      <c r="KN303" s="764"/>
      <c r="KO303" s="764"/>
      <c r="KP303" s="764"/>
      <c r="KQ303" s="764"/>
      <c r="KR303" s="764"/>
      <c r="KS303" s="764"/>
      <c r="KT303" s="764"/>
      <c r="KU303" s="764"/>
      <c r="KV303" s="764"/>
      <c r="KW303" s="764"/>
      <c r="KX303" s="764"/>
      <c r="KY303" s="764"/>
      <c r="KZ303" s="764"/>
      <c r="LA303" s="764"/>
      <c r="LB303" s="764"/>
      <c r="LC303" s="764"/>
      <c r="LD303" s="764"/>
      <c r="LE303" s="764"/>
      <c r="LF303" s="764"/>
      <c r="LG303" s="764"/>
      <c r="LH303" s="764"/>
      <c r="LI303" s="764"/>
      <c r="LJ303" s="764"/>
      <c r="LK303" s="764"/>
      <c r="LL303" s="764"/>
      <c r="LM303" s="764"/>
      <c r="LN303" s="764"/>
      <c r="LO303" s="764"/>
      <c r="LP303" s="764"/>
      <c r="LQ303" s="764"/>
      <c r="LR303" s="764"/>
      <c r="LS303" s="764"/>
      <c r="LT303" s="764"/>
      <c r="LU303" s="764"/>
      <c r="LV303" s="764"/>
      <c r="LW303" s="764"/>
      <c r="LX303" s="764"/>
      <c r="LY303" s="764"/>
      <c r="LZ303" s="764"/>
      <c r="MA303" s="764"/>
      <c r="MB303" s="764"/>
      <c r="MC303" s="764"/>
      <c r="MD303" s="764"/>
      <c r="ME303" s="764"/>
      <c r="MF303" s="764"/>
      <c r="MG303" s="764"/>
      <c r="MH303" s="764"/>
      <c r="MI303" s="764"/>
      <c r="MJ303" s="764"/>
      <c r="MK303" s="764"/>
      <c r="ML303" s="764"/>
      <c r="MM303" s="764"/>
      <c r="MN303" s="764"/>
      <c r="MO303" s="764"/>
      <c r="MP303" s="764"/>
      <c r="MQ303" s="764"/>
      <c r="MR303" s="764"/>
      <c r="MS303" s="764"/>
      <c r="MT303" s="764"/>
      <c r="MU303" s="764"/>
      <c r="MV303" s="764"/>
      <c r="MW303" s="764"/>
      <c r="MX303" s="764"/>
      <c r="MY303" s="764"/>
      <c r="MZ303" s="764"/>
      <c r="NA303" s="764"/>
      <c r="NB303" s="764"/>
      <c r="NC303" s="764"/>
      <c r="ND303" s="764"/>
      <c r="NE303" s="764"/>
      <c r="NF303" s="764"/>
      <c r="NG303" s="764"/>
      <c r="NH303" s="764"/>
      <c r="NI303" s="764"/>
      <c r="NJ303" s="764"/>
      <c r="NK303" s="764"/>
      <c r="NL303" s="764"/>
      <c r="NM303" s="764"/>
      <c r="NN303" s="764"/>
      <c r="NO303" s="764"/>
      <c r="NP303" s="764"/>
      <c r="NQ303" s="764"/>
      <c r="NR303" s="764"/>
      <c r="NS303" s="764"/>
      <c r="NT303" s="764"/>
      <c r="NU303" s="764"/>
      <c r="NV303" s="764"/>
      <c r="NW303" s="764"/>
      <c r="NX303" s="764"/>
      <c r="NY303" s="764"/>
      <c r="NZ303" s="764"/>
      <c r="OA303" s="764"/>
      <c r="OB303" s="764"/>
      <c r="OC303" s="764"/>
      <c r="OD303" s="764"/>
      <c r="OE303" s="764"/>
      <c r="OF303" s="764"/>
      <c r="OG303" s="764"/>
      <c r="OH303" s="764"/>
      <c r="OI303" s="764"/>
      <c r="OJ303" s="764"/>
      <c r="OK303" s="764"/>
      <c r="OL303" s="764"/>
      <c r="OM303" s="764"/>
      <c r="ON303" s="764"/>
      <c r="OO303" s="764"/>
      <c r="OP303" s="764"/>
      <c r="OQ303" s="764"/>
      <c r="OR303" s="764"/>
      <c r="OS303" s="764"/>
      <c r="OT303" s="764"/>
      <c r="OU303" s="764"/>
      <c r="OV303" s="764"/>
      <c r="OW303" s="764"/>
      <c r="OX303" s="764"/>
      <c r="OY303" s="764"/>
      <c r="OZ303" s="764"/>
      <c r="PA303" s="764"/>
      <c r="PB303" s="764"/>
      <c r="PC303" s="764"/>
      <c r="PD303" s="764"/>
      <c r="PE303" s="764"/>
      <c r="PF303" s="764"/>
      <c r="PG303" s="764"/>
      <c r="PH303" s="764"/>
      <c r="PI303" s="764"/>
      <c r="PJ303" s="764"/>
      <c r="PK303" s="764"/>
      <c r="PL303" s="764"/>
      <c r="PM303" s="764"/>
      <c r="PN303" s="764"/>
      <c r="PO303" s="764"/>
      <c r="PP303" s="764"/>
      <c r="PQ303" s="764"/>
      <c r="PR303" s="764"/>
      <c r="PS303" s="764"/>
      <c r="PT303" s="764"/>
      <c r="PU303" s="764"/>
      <c r="PV303" s="764"/>
      <c r="PW303" s="764"/>
      <c r="PX303" s="764"/>
      <c r="PY303" s="764"/>
      <c r="PZ303" s="764"/>
      <c r="QA303" s="764"/>
      <c r="QB303" s="764"/>
      <c r="QC303" s="764"/>
      <c r="QD303" s="764"/>
      <c r="QE303" s="764"/>
      <c r="QF303" s="764"/>
      <c r="QG303" s="764"/>
      <c r="QH303" s="764"/>
      <c r="QI303" s="764"/>
      <c r="QJ303" s="764"/>
      <c r="QK303" s="764"/>
      <c r="QL303" s="764"/>
      <c r="QM303" s="764"/>
      <c r="QN303" s="764"/>
      <c r="QO303" s="764"/>
      <c r="QP303" s="764"/>
      <c r="QQ303" s="764"/>
      <c r="QR303" s="764"/>
      <c r="QS303" s="764"/>
      <c r="QT303" s="764"/>
      <c r="QU303" s="764"/>
      <c r="QV303" s="764"/>
      <c r="QW303" s="764"/>
      <c r="QX303" s="764"/>
      <c r="QY303" s="764"/>
      <c r="QZ303" s="764"/>
      <c r="RA303" s="764"/>
      <c r="RB303" s="764"/>
      <c r="RC303" s="764"/>
      <c r="RD303" s="764"/>
      <c r="RE303" s="764"/>
      <c r="RF303" s="764"/>
      <c r="RG303" s="764"/>
      <c r="RH303" s="764"/>
      <c r="RI303" s="764"/>
      <c r="RJ303" s="764"/>
      <c r="RK303" s="764"/>
      <c r="RL303" s="764"/>
      <c r="RM303" s="764"/>
      <c r="RN303" s="764"/>
      <c r="RO303" s="764"/>
      <c r="RP303" s="764"/>
      <c r="RQ303" s="764"/>
      <c r="RR303" s="764"/>
      <c r="RS303" s="764"/>
      <c r="RT303" s="764"/>
      <c r="RU303" s="764"/>
      <c r="RV303" s="764"/>
      <c r="RW303" s="764"/>
      <c r="RX303" s="764"/>
      <c r="RY303" s="764"/>
      <c r="RZ303" s="764"/>
      <c r="SA303" s="764"/>
      <c r="SB303" s="764"/>
      <c r="SC303" s="764"/>
      <c r="SD303" s="764"/>
      <c r="SE303" s="764"/>
      <c r="SF303" s="764"/>
      <c r="SG303" s="764"/>
      <c r="SH303" s="764"/>
      <c r="SI303" s="764"/>
      <c r="SJ303" s="764"/>
      <c r="SK303" s="764"/>
      <c r="SL303" s="764"/>
      <c r="SM303" s="764"/>
      <c r="SN303" s="764"/>
      <c r="SO303" s="764"/>
      <c r="SP303" s="764"/>
      <c r="SQ303" s="764"/>
      <c r="SR303" s="764"/>
      <c r="SS303" s="764"/>
      <c r="ST303" s="764"/>
      <c r="SU303" s="764"/>
      <c r="SV303" s="764"/>
      <c r="SW303" s="764"/>
      <c r="SX303" s="764"/>
      <c r="SY303" s="764"/>
      <c r="SZ303" s="764"/>
      <c r="TA303" s="764"/>
      <c r="TB303" s="764"/>
      <c r="TC303" s="764"/>
      <c r="TD303" s="764"/>
      <c r="TE303" s="764"/>
      <c r="TF303" s="764"/>
      <c r="TG303" s="764"/>
      <c r="TH303" s="764"/>
      <c r="TI303" s="764"/>
      <c r="TJ303" s="764"/>
      <c r="TK303" s="764"/>
      <c r="TL303" s="764"/>
      <c r="TM303" s="764"/>
      <c r="TN303" s="764"/>
      <c r="TO303" s="764"/>
      <c r="TP303" s="764"/>
      <c r="TQ303" s="764"/>
      <c r="TR303" s="764"/>
      <c r="TS303" s="764"/>
      <c r="TT303" s="764"/>
      <c r="TU303" s="764"/>
      <c r="TV303" s="764"/>
      <c r="TW303" s="764"/>
      <c r="TX303" s="764"/>
      <c r="TY303" s="764"/>
      <c r="TZ303" s="764"/>
      <c r="UA303" s="764"/>
      <c r="UB303" s="764"/>
      <c r="UC303" s="764"/>
      <c r="UD303" s="764"/>
      <c r="UE303" s="764"/>
      <c r="UF303" s="764"/>
      <c r="UG303" s="764"/>
      <c r="UH303" s="764"/>
      <c r="UI303" s="764"/>
      <c r="UJ303" s="764"/>
      <c r="UK303" s="764"/>
      <c r="UL303" s="764"/>
      <c r="UM303" s="764"/>
      <c r="UN303" s="764"/>
      <c r="UO303" s="764"/>
      <c r="UP303" s="764"/>
      <c r="UQ303" s="764"/>
      <c r="UR303" s="764"/>
      <c r="US303" s="764"/>
      <c r="UT303" s="764"/>
      <c r="UU303" s="764"/>
      <c r="UV303" s="764"/>
      <c r="UW303" s="764"/>
      <c r="UX303" s="764"/>
      <c r="UY303" s="764"/>
      <c r="UZ303" s="764"/>
      <c r="VA303" s="764"/>
      <c r="VB303" s="764"/>
      <c r="VC303" s="764"/>
      <c r="VD303" s="764"/>
      <c r="VE303" s="764"/>
      <c r="VF303" s="764"/>
      <c r="VG303" s="764"/>
      <c r="VH303" s="764"/>
      <c r="VI303" s="764"/>
      <c r="VJ303" s="764"/>
      <c r="VK303" s="764"/>
      <c r="VL303" s="764"/>
      <c r="VM303" s="764"/>
      <c r="VN303" s="764"/>
      <c r="VO303" s="764"/>
      <c r="VP303" s="764"/>
      <c r="VQ303" s="764"/>
      <c r="VR303" s="764"/>
      <c r="VS303" s="764"/>
      <c r="VT303" s="764"/>
      <c r="VU303" s="764"/>
      <c r="VV303" s="764"/>
      <c r="VW303" s="764"/>
      <c r="VX303" s="764"/>
      <c r="VY303" s="764"/>
      <c r="VZ303" s="764"/>
      <c r="WA303" s="764"/>
      <c r="WB303" s="764"/>
      <c r="WC303" s="764"/>
      <c r="WD303" s="764"/>
      <c r="WE303" s="764"/>
      <c r="WF303" s="764"/>
      <c r="WG303" s="764"/>
      <c r="WH303" s="764"/>
      <c r="WI303" s="764"/>
      <c r="WJ303" s="764"/>
      <c r="WK303" s="764"/>
      <c r="WL303" s="764"/>
      <c r="WM303" s="764"/>
      <c r="WN303" s="764"/>
      <c r="WO303" s="764"/>
      <c r="WP303" s="764"/>
      <c r="WQ303" s="764"/>
      <c r="WR303" s="764"/>
      <c r="WS303" s="764"/>
      <c r="WT303" s="764"/>
      <c r="WU303" s="764"/>
      <c r="WV303" s="764"/>
      <c r="WW303" s="764"/>
      <c r="WX303" s="764"/>
      <c r="WY303" s="764"/>
      <c r="WZ303" s="764"/>
      <c r="XA303" s="764"/>
      <c r="XB303" s="764"/>
      <c r="XC303" s="764"/>
      <c r="XD303" s="764"/>
      <c r="XE303" s="764"/>
      <c r="XF303" s="764"/>
      <c r="XG303" s="764"/>
      <c r="XH303" s="764"/>
      <c r="XI303" s="764"/>
      <c r="XJ303" s="764"/>
      <c r="XK303" s="764"/>
      <c r="XL303" s="764"/>
      <c r="XM303" s="764"/>
      <c r="XN303" s="764"/>
      <c r="XO303" s="764"/>
      <c r="XP303" s="764"/>
      <c r="XQ303" s="764"/>
      <c r="XR303" s="764"/>
      <c r="XS303" s="764"/>
      <c r="XT303" s="764"/>
      <c r="XU303" s="764"/>
      <c r="XV303" s="764"/>
      <c r="XW303" s="764"/>
      <c r="XX303" s="764"/>
      <c r="XY303" s="764"/>
      <c r="XZ303" s="764"/>
      <c r="YA303" s="764"/>
      <c r="YB303" s="764"/>
      <c r="YC303" s="764"/>
      <c r="YD303" s="764"/>
      <c r="YE303" s="764"/>
      <c r="YF303" s="764"/>
      <c r="YG303" s="764"/>
      <c r="YH303" s="764"/>
      <c r="YI303" s="764"/>
      <c r="YJ303" s="764"/>
      <c r="YK303" s="764"/>
      <c r="YL303" s="764"/>
      <c r="YM303" s="764"/>
      <c r="YN303" s="764"/>
      <c r="YO303" s="764"/>
      <c r="YP303" s="764"/>
      <c r="YQ303" s="764"/>
      <c r="YR303" s="764"/>
      <c r="YS303" s="764"/>
      <c r="YT303" s="764"/>
      <c r="YU303" s="764"/>
      <c r="YV303" s="764"/>
      <c r="YW303" s="764"/>
      <c r="YX303" s="764"/>
      <c r="YY303" s="764"/>
      <c r="YZ303" s="764"/>
      <c r="ZA303" s="764"/>
      <c r="ZB303" s="764"/>
      <c r="ZC303" s="764"/>
      <c r="ZD303" s="764"/>
      <c r="ZE303" s="764"/>
      <c r="ZF303" s="764"/>
      <c r="ZG303" s="764"/>
      <c r="ZH303" s="764"/>
      <c r="ZI303" s="764"/>
      <c r="ZJ303" s="764"/>
      <c r="ZK303" s="764"/>
      <c r="ZL303" s="764"/>
      <c r="ZM303" s="764"/>
      <c r="ZN303" s="764"/>
      <c r="ZO303" s="764"/>
      <c r="ZP303" s="764"/>
      <c r="ZQ303" s="764"/>
      <c r="ZR303" s="764"/>
      <c r="ZS303" s="764"/>
      <c r="ZT303" s="764"/>
      <c r="ZU303" s="764"/>
      <c r="ZV303" s="764"/>
      <c r="ZW303" s="764"/>
      <c r="ZX303" s="764"/>
      <c r="ZY303" s="764"/>
      <c r="ZZ303" s="764"/>
      <c r="AAA303" s="764"/>
      <c r="AAB303" s="764"/>
      <c r="AAC303" s="764"/>
      <c r="AAD303" s="764"/>
      <c r="AAE303" s="764"/>
      <c r="AAF303" s="764"/>
      <c r="AAG303" s="764"/>
      <c r="AAH303" s="764"/>
      <c r="AAI303" s="764"/>
      <c r="AAJ303" s="764"/>
      <c r="AAK303" s="764"/>
      <c r="AAL303" s="764"/>
      <c r="AAM303" s="764"/>
      <c r="AAN303" s="764"/>
      <c r="AAO303" s="764"/>
      <c r="AAP303" s="764"/>
      <c r="AAQ303" s="764"/>
      <c r="AAR303" s="764"/>
      <c r="AAS303" s="764"/>
      <c r="AAT303" s="764"/>
      <c r="AAU303" s="764"/>
      <c r="AAV303" s="764"/>
      <c r="AAW303" s="764"/>
      <c r="AAX303" s="764"/>
      <c r="AAY303" s="764"/>
      <c r="AAZ303" s="764"/>
      <c r="ABA303" s="764"/>
      <c r="ABB303" s="764"/>
      <c r="ABC303" s="764"/>
      <c r="ABD303" s="764"/>
      <c r="ABE303" s="764"/>
      <c r="ABF303" s="764"/>
      <c r="ABG303" s="764"/>
      <c r="ABH303" s="764"/>
      <c r="ABI303" s="764"/>
      <c r="ABJ303" s="764"/>
      <c r="ABK303" s="764"/>
      <c r="ABL303" s="764"/>
      <c r="ABM303" s="764"/>
      <c r="ABN303" s="764"/>
      <c r="ABO303" s="764"/>
      <c r="ABP303" s="764"/>
      <c r="ABQ303" s="764"/>
      <c r="ABR303" s="764"/>
      <c r="ABS303" s="764"/>
      <c r="ABT303" s="764"/>
      <c r="ABU303" s="764"/>
      <c r="ABV303" s="764"/>
      <c r="ABW303" s="764"/>
      <c r="ABX303" s="764"/>
      <c r="ABY303" s="764"/>
      <c r="ABZ303" s="764"/>
      <c r="ACA303" s="764"/>
      <c r="ACB303" s="764"/>
      <c r="ACC303" s="764"/>
      <c r="ACD303" s="764"/>
      <c r="ACE303" s="764"/>
      <c r="ACF303" s="764"/>
      <c r="ACG303" s="764"/>
      <c r="ACH303" s="764"/>
      <c r="ACI303" s="764"/>
      <c r="ACJ303" s="764"/>
      <c r="ACK303" s="764"/>
      <c r="ACL303" s="764"/>
      <c r="ACM303" s="764"/>
      <c r="ACN303" s="764"/>
      <c r="ACO303" s="764"/>
      <c r="ACP303" s="764"/>
      <c r="ACQ303" s="764"/>
      <c r="ACR303" s="764"/>
      <c r="ACS303" s="764"/>
      <c r="ACT303" s="764"/>
      <c r="ACU303" s="764"/>
      <c r="ACV303" s="764"/>
      <c r="ACW303" s="764"/>
      <c r="ACX303" s="764"/>
      <c r="ACY303" s="764"/>
      <c r="ACZ303" s="764"/>
      <c r="ADA303" s="764"/>
      <c r="ADB303" s="764"/>
      <c r="ADC303" s="764"/>
      <c r="ADD303" s="764"/>
      <c r="ADE303" s="764"/>
      <c r="ADF303" s="764"/>
      <c r="ADG303" s="764"/>
      <c r="ADH303" s="764"/>
      <c r="ADI303" s="764"/>
      <c r="ADJ303" s="764"/>
      <c r="ADK303" s="764"/>
      <c r="ADL303" s="764"/>
      <c r="ADM303" s="764"/>
      <c r="ADN303" s="764"/>
      <c r="ADO303" s="764"/>
      <c r="ADP303" s="764"/>
      <c r="ADQ303" s="764"/>
      <c r="ADR303" s="764"/>
      <c r="ADS303" s="764"/>
      <c r="ADT303" s="764"/>
      <c r="ADU303" s="764"/>
      <c r="ADV303" s="764"/>
      <c r="ADW303" s="764"/>
      <c r="ADX303" s="764"/>
      <c r="ADY303" s="764"/>
      <c r="ADZ303" s="764"/>
      <c r="AEA303" s="764"/>
      <c r="AEB303" s="764"/>
      <c r="AEC303" s="764"/>
      <c r="AED303" s="764"/>
      <c r="AEE303" s="764"/>
      <c r="AEF303" s="764"/>
      <c r="AEG303" s="764"/>
      <c r="AEH303" s="764"/>
      <c r="AEI303" s="764"/>
      <c r="AEJ303" s="764"/>
      <c r="AEK303" s="764"/>
      <c r="AEL303" s="764"/>
      <c r="AEM303" s="764"/>
      <c r="AEN303" s="764"/>
      <c r="AEO303" s="764"/>
      <c r="AEP303" s="764"/>
      <c r="AEQ303" s="764"/>
      <c r="AER303" s="764"/>
      <c r="AES303" s="764"/>
      <c r="AET303" s="764"/>
      <c r="AEU303" s="764"/>
      <c r="AEV303" s="764"/>
      <c r="AEW303" s="764"/>
      <c r="AEX303" s="764"/>
      <c r="AEY303" s="764"/>
      <c r="AEZ303" s="764"/>
      <c r="AFA303" s="764"/>
      <c r="AFB303" s="764"/>
      <c r="AFC303" s="764"/>
      <c r="AFD303" s="764"/>
      <c r="AFE303" s="764"/>
      <c r="AFF303" s="764"/>
      <c r="AFG303" s="764"/>
      <c r="AFH303" s="764"/>
      <c r="AFI303" s="764"/>
      <c r="AFJ303" s="764"/>
      <c r="AFK303" s="764"/>
      <c r="AFL303" s="764"/>
      <c r="AFM303" s="764"/>
      <c r="AFN303" s="764"/>
      <c r="AFO303" s="764"/>
      <c r="AFP303" s="764"/>
      <c r="AFQ303" s="764"/>
      <c r="AFR303" s="764"/>
      <c r="AFS303" s="764"/>
      <c r="AFT303" s="764"/>
      <c r="AFU303" s="764"/>
      <c r="AFV303" s="764"/>
      <c r="AFW303" s="764"/>
      <c r="AFX303" s="764"/>
      <c r="AFY303" s="764"/>
      <c r="AFZ303" s="764"/>
      <c r="AGA303" s="764"/>
      <c r="AGB303" s="764"/>
      <c r="AGC303" s="764"/>
      <c r="AGD303" s="764"/>
      <c r="AGE303" s="764"/>
      <c r="AGF303" s="764"/>
      <c r="AGG303" s="764"/>
      <c r="AGH303" s="764"/>
      <c r="AGI303" s="764"/>
      <c r="AGJ303" s="764"/>
      <c r="AGK303" s="764"/>
      <c r="AGL303" s="764"/>
      <c r="AGM303" s="764"/>
      <c r="AGN303" s="764"/>
      <c r="AGO303" s="764"/>
      <c r="AGP303" s="764"/>
      <c r="AGQ303" s="764"/>
      <c r="AGR303" s="764"/>
      <c r="AGS303" s="764"/>
      <c r="AGT303" s="764"/>
      <c r="AGU303" s="764"/>
      <c r="AGV303" s="764"/>
      <c r="AGW303" s="764"/>
      <c r="AGX303" s="764"/>
      <c r="AGY303" s="764"/>
      <c r="AGZ303" s="764"/>
      <c r="AHA303" s="764"/>
      <c r="AHB303" s="764"/>
      <c r="AHC303" s="764"/>
      <c r="AHD303" s="764"/>
      <c r="AHE303" s="764"/>
      <c r="AHF303" s="764"/>
      <c r="AHG303" s="764"/>
      <c r="AHH303" s="764"/>
      <c r="AHI303" s="764"/>
      <c r="AHJ303" s="764"/>
      <c r="AHK303" s="764"/>
      <c r="AHL303" s="764"/>
      <c r="AHM303" s="764"/>
      <c r="AHN303" s="764"/>
      <c r="AHO303" s="764"/>
      <c r="AHP303" s="764"/>
      <c r="AHQ303" s="764"/>
      <c r="AHR303" s="764"/>
      <c r="AHS303" s="764"/>
      <c r="AHT303" s="764"/>
      <c r="AHU303" s="764"/>
      <c r="AHV303" s="764"/>
      <c r="AHW303" s="764"/>
      <c r="AHX303" s="764"/>
      <c r="AHY303" s="764"/>
      <c r="AHZ303" s="764"/>
      <c r="AIA303" s="764"/>
      <c r="AIB303" s="764"/>
      <c r="AIC303" s="764"/>
      <c r="AID303" s="764"/>
      <c r="AIE303" s="764"/>
      <c r="AIF303" s="764"/>
      <c r="AIG303" s="764"/>
      <c r="AIH303" s="764"/>
      <c r="AII303" s="764"/>
      <c r="AIJ303" s="764"/>
      <c r="AIK303" s="764"/>
      <c r="AIL303" s="764"/>
      <c r="AIM303" s="764"/>
      <c r="AIN303" s="764"/>
      <c r="AIO303" s="764"/>
      <c r="AIP303" s="764"/>
      <c r="AIQ303" s="764"/>
      <c r="AIR303" s="764"/>
      <c r="AIS303" s="764"/>
      <c r="AIT303" s="764"/>
      <c r="AIU303" s="764"/>
      <c r="AIV303" s="764"/>
      <c r="AIW303" s="764"/>
      <c r="AIX303" s="764"/>
      <c r="AIY303" s="764"/>
      <c r="AIZ303" s="764"/>
      <c r="AJA303" s="764"/>
      <c r="AJB303" s="764"/>
      <c r="AJC303" s="764"/>
      <c r="AJD303" s="764"/>
      <c r="AJE303" s="764"/>
      <c r="AJF303" s="764"/>
      <c r="AJG303" s="764"/>
      <c r="AJH303" s="764"/>
      <c r="AJI303" s="764"/>
      <c r="AJJ303" s="764"/>
      <c r="AJK303" s="764"/>
      <c r="AJL303" s="764"/>
      <c r="AJM303" s="764"/>
      <c r="AJN303" s="764"/>
      <c r="AJO303" s="764"/>
      <c r="AJP303" s="764"/>
      <c r="AJQ303" s="764"/>
      <c r="AJR303" s="764"/>
      <c r="AJS303" s="764"/>
      <c r="AJT303" s="764"/>
      <c r="AJU303" s="764"/>
      <c r="AJV303" s="764"/>
      <c r="AJW303" s="764"/>
      <c r="AJX303" s="764"/>
      <c r="AJY303" s="764"/>
      <c r="AJZ303" s="764"/>
      <c r="AKA303" s="764"/>
      <c r="AKB303" s="764"/>
      <c r="AKC303" s="764"/>
      <c r="AKD303" s="764"/>
      <c r="AKE303" s="764"/>
      <c r="AKF303" s="764"/>
      <c r="AKG303" s="764"/>
      <c r="AKH303" s="764"/>
      <c r="AKI303" s="764"/>
      <c r="AKJ303" s="764"/>
      <c r="AKK303" s="764"/>
      <c r="AKL303" s="764"/>
      <c r="AKM303" s="764"/>
      <c r="AKN303" s="764"/>
      <c r="AKO303" s="764"/>
      <c r="AKP303" s="764"/>
      <c r="AKQ303" s="764"/>
      <c r="AKR303" s="764"/>
      <c r="AKS303" s="764"/>
      <c r="AKT303" s="764"/>
      <c r="AKU303" s="764"/>
      <c r="AKV303" s="764"/>
      <c r="AKW303" s="764"/>
      <c r="AKX303" s="764"/>
      <c r="AKY303" s="764"/>
      <c r="AKZ303" s="764"/>
      <c r="ALA303" s="764"/>
      <c r="ALB303" s="764"/>
      <c r="ALC303" s="764"/>
      <c r="ALD303" s="764"/>
      <c r="ALE303" s="764"/>
      <c r="ALF303" s="764"/>
      <c r="ALG303" s="764"/>
      <c r="ALH303" s="764"/>
      <c r="ALI303" s="764"/>
      <c r="ALJ303" s="764"/>
      <c r="ALK303" s="764"/>
      <c r="ALL303" s="764"/>
      <c r="ALM303" s="764"/>
      <c r="ALN303" s="764"/>
      <c r="ALO303" s="764"/>
      <c r="ALP303" s="764"/>
      <c r="ALQ303" s="764"/>
      <c r="ALR303" s="764"/>
      <c r="ALS303" s="764"/>
      <c r="ALT303" s="764"/>
      <c r="ALU303" s="764"/>
      <c r="ALV303" s="764"/>
      <c r="ALW303" s="764"/>
      <c r="ALX303" s="764"/>
      <c r="ALY303" s="764"/>
      <c r="ALZ303" s="764"/>
      <c r="AMA303" s="764"/>
      <c r="AMB303" s="764"/>
      <c r="AMC303" s="764"/>
      <c r="AMD303" s="764"/>
      <c r="AME303" s="764"/>
      <c r="AMF303" s="764"/>
      <c r="AMG303" s="764"/>
      <c r="AMH303" s="764"/>
      <c r="AMI303" s="764"/>
      <c r="AMJ303" s="764"/>
    </row>
    <row r="304" spans="1:1024" x14ac:dyDescent="0.2">
      <c r="A304" s="764"/>
      <c r="B304" s="799"/>
      <c r="C304" s="796"/>
      <c r="D304" s="793"/>
      <c r="E304" s="793"/>
      <c r="F304" s="793"/>
      <c r="G304" s="793"/>
      <c r="H304" s="793"/>
      <c r="I304" s="793"/>
      <c r="J304" s="793"/>
      <c r="K304" s="793"/>
      <c r="L304" s="793"/>
      <c r="M304" s="793"/>
      <c r="N304" s="793"/>
      <c r="O304" s="793"/>
      <c r="P304" s="793"/>
      <c r="Q304" s="793"/>
      <c r="R304" s="794"/>
      <c r="S304" s="793"/>
      <c r="T304" s="793"/>
      <c r="U304" s="786" t="s">
        <v>501</v>
      </c>
      <c r="V304" s="777" t="s">
        <v>124</v>
      </c>
      <c r="W304" s="795" t="s">
        <v>495</v>
      </c>
      <c r="X304" s="769"/>
      <c r="Y304" s="769"/>
      <c r="Z304" s="769"/>
      <c r="AA304" s="769"/>
      <c r="AB304" s="769"/>
      <c r="AC304" s="769"/>
      <c r="AD304" s="769"/>
      <c r="AE304" s="769"/>
      <c r="AF304" s="769"/>
      <c r="AG304" s="769"/>
      <c r="AH304" s="769"/>
      <c r="AI304" s="769"/>
      <c r="AJ304" s="769"/>
      <c r="AK304" s="769"/>
      <c r="AL304" s="769"/>
      <c r="AM304" s="769"/>
      <c r="AN304" s="769"/>
      <c r="AO304" s="769"/>
      <c r="AP304" s="769"/>
      <c r="AQ304" s="769"/>
      <c r="AR304" s="769"/>
      <c r="AS304" s="769"/>
      <c r="AT304" s="769"/>
      <c r="AU304" s="769"/>
      <c r="AV304" s="769"/>
      <c r="AW304" s="769"/>
      <c r="AX304" s="769"/>
      <c r="AY304" s="769"/>
      <c r="AZ304" s="769"/>
      <c r="BA304" s="769"/>
      <c r="BB304" s="769"/>
      <c r="BC304" s="769"/>
      <c r="BD304" s="769"/>
      <c r="BE304" s="769"/>
      <c r="BF304" s="769"/>
      <c r="BG304" s="769"/>
      <c r="BH304" s="769"/>
      <c r="BI304" s="769"/>
      <c r="BJ304" s="769"/>
      <c r="BK304" s="769"/>
      <c r="BL304" s="769"/>
      <c r="BM304" s="769"/>
      <c r="BN304" s="769"/>
      <c r="BO304" s="769"/>
      <c r="BP304" s="769"/>
      <c r="BQ304" s="769"/>
      <c r="BR304" s="769"/>
      <c r="BS304" s="769"/>
      <c r="BT304" s="769"/>
      <c r="BU304" s="769"/>
      <c r="BV304" s="769"/>
      <c r="BW304" s="769"/>
      <c r="BX304" s="769"/>
      <c r="BY304" s="769"/>
      <c r="BZ304" s="769"/>
      <c r="CA304" s="769"/>
      <c r="CB304" s="769"/>
      <c r="CC304" s="769"/>
      <c r="CD304" s="769"/>
      <c r="CE304" s="769"/>
      <c r="CF304" s="769"/>
      <c r="CG304" s="769"/>
      <c r="CH304" s="769"/>
      <c r="CI304" s="769"/>
      <c r="CJ304" s="769"/>
      <c r="CK304" s="769"/>
      <c r="CL304" s="769"/>
      <c r="CM304" s="769"/>
      <c r="CN304" s="769"/>
      <c r="CO304" s="769"/>
      <c r="CP304" s="769"/>
      <c r="CQ304" s="769"/>
      <c r="CR304" s="769"/>
      <c r="CS304" s="769"/>
      <c r="CT304" s="769"/>
      <c r="CU304" s="769"/>
      <c r="CV304" s="769"/>
      <c r="CW304" s="769"/>
      <c r="CX304" s="769"/>
      <c r="CY304" s="769"/>
      <c r="CZ304" s="778">
        <v>0</v>
      </c>
      <c r="DA304" s="779">
        <v>0</v>
      </c>
      <c r="DB304" s="779">
        <v>0</v>
      </c>
      <c r="DC304" s="779">
        <v>0</v>
      </c>
      <c r="DD304" s="779">
        <v>0</v>
      </c>
      <c r="DE304" s="779">
        <v>0</v>
      </c>
      <c r="DF304" s="779">
        <v>0</v>
      </c>
      <c r="DG304" s="779">
        <v>0</v>
      </c>
      <c r="DH304" s="779">
        <v>0</v>
      </c>
      <c r="DI304" s="779">
        <v>0</v>
      </c>
      <c r="DJ304" s="779">
        <v>0</v>
      </c>
      <c r="DK304" s="779">
        <v>0</v>
      </c>
      <c r="DL304" s="779">
        <v>0</v>
      </c>
      <c r="DM304" s="779">
        <v>0</v>
      </c>
      <c r="DN304" s="779">
        <v>0</v>
      </c>
      <c r="DO304" s="779">
        <v>0</v>
      </c>
      <c r="DP304" s="779">
        <v>0</v>
      </c>
      <c r="DQ304" s="779">
        <v>0</v>
      </c>
      <c r="DR304" s="779">
        <v>0</v>
      </c>
      <c r="DS304" s="779">
        <v>0</v>
      </c>
      <c r="DT304" s="779">
        <v>0</v>
      </c>
      <c r="DU304" s="779">
        <v>0</v>
      </c>
      <c r="DV304" s="779">
        <v>0</v>
      </c>
      <c r="DW304" s="780">
        <v>0</v>
      </c>
      <c r="DX304" s="666"/>
      <c r="DY304" s="764"/>
      <c r="DZ304" s="764"/>
      <c r="EA304" s="764"/>
      <c r="EB304" s="764"/>
      <c r="EC304" s="764"/>
      <c r="ED304" s="764"/>
      <c r="EE304" s="764"/>
      <c r="EF304" s="764"/>
      <c r="EG304" s="764"/>
      <c r="EH304" s="764"/>
      <c r="EI304" s="764"/>
      <c r="EJ304" s="764"/>
      <c r="EK304" s="764"/>
      <c r="EL304" s="764"/>
      <c r="EM304" s="764"/>
      <c r="EN304" s="764"/>
      <c r="EO304" s="764"/>
      <c r="EP304" s="764"/>
      <c r="EQ304" s="764"/>
      <c r="ER304" s="764"/>
      <c r="ES304" s="764"/>
      <c r="ET304" s="764"/>
      <c r="EU304" s="764"/>
      <c r="EV304" s="764"/>
      <c r="EW304" s="764"/>
      <c r="EX304" s="764"/>
      <c r="EY304" s="764"/>
      <c r="EZ304" s="764"/>
      <c r="FA304" s="764"/>
      <c r="FB304" s="764"/>
      <c r="FC304" s="764"/>
      <c r="FD304" s="764"/>
      <c r="FE304" s="764"/>
      <c r="FF304" s="764"/>
      <c r="FG304" s="764"/>
      <c r="FH304" s="764"/>
      <c r="FI304" s="764"/>
      <c r="FJ304" s="764"/>
      <c r="FK304" s="764"/>
      <c r="FL304" s="764"/>
      <c r="FM304" s="764"/>
      <c r="FN304" s="764"/>
      <c r="FO304" s="764"/>
      <c r="FP304" s="764"/>
      <c r="FQ304" s="764"/>
      <c r="FR304" s="764"/>
      <c r="FS304" s="764"/>
      <c r="FT304" s="764"/>
      <c r="FU304" s="764"/>
      <c r="FV304" s="764"/>
      <c r="FW304" s="764"/>
      <c r="FX304" s="764"/>
      <c r="FY304" s="764"/>
      <c r="FZ304" s="764"/>
      <c r="GA304" s="764"/>
      <c r="GB304" s="764"/>
      <c r="GC304" s="764"/>
      <c r="GD304" s="764"/>
      <c r="GE304" s="764"/>
      <c r="GF304" s="764"/>
      <c r="GG304" s="764"/>
      <c r="GH304" s="764"/>
      <c r="GI304" s="764"/>
      <c r="GJ304" s="764"/>
      <c r="GK304" s="764"/>
      <c r="GL304" s="764"/>
      <c r="GM304" s="764"/>
      <c r="GN304" s="764"/>
      <c r="GO304" s="764"/>
      <c r="GP304" s="764"/>
      <c r="GQ304" s="764"/>
      <c r="GR304" s="764"/>
      <c r="GS304" s="764"/>
      <c r="GT304" s="764"/>
      <c r="GU304" s="764"/>
      <c r="GV304" s="764"/>
      <c r="GW304" s="764"/>
      <c r="GX304" s="764"/>
      <c r="GY304" s="764"/>
      <c r="GZ304" s="764"/>
      <c r="HA304" s="764"/>
      <c r="HB304" s="764"/>
      <c r="HC304" s="764"/>
      <c r="HD304" s="764"/>
      <c r="HE304" s="764"/>
      <c r="HF304" s="764"/>
      <c r="HG304" s="764"/>
      <c r="HH304" s="764"/>
      <c r="HI304" s="764"/>
      <c r="HJ304" s="764"/>
      <c r="HK304" s="764"/>
      <c r="HL304" s="764"/>
      <c r="HM304" s="764"/>
      <c r="HN304" s="764"/>
      <c r="HO304" s="764"/>
      <c r="HP304" s="764"/>
      <c r="HQ304" s="764"/>
      <c r="HR304" s="764"/>
      <c r="HS304" s="764"/>
      <c r="HT304" s="764"/>
      <c r="HU304" s="764"/>
      <c r="HV304" s="764"/>
      <c r="HW304" s="764"/>
      <c r="HX304" s="764"/>
      <c r="HY304" s="764"/>
      <c r="HZ304" s="764"/>
      <c r="IA304" s="764"/>
      <c r="IB304" s="764"/>
      <c r="IC304" s="764"/>
      <c r="ID304" s="764"/>
      <c r="IE304" s="764"/>
      <c r="IF304" s="764"/>
      <c r="IG304" s="764"/>
      <c r="IH304" s="764"/>
      <c r="II304" s="764"/>
      <c r="IJ304" s="764"/>
      <c r="IK304" s="764"/>
      <c r="IL304" s="764"/>
      <c r="IM304" s="764"/>
      <c r="IN304" s="764"/>
      <c r="IO304" s="764"/>
      <c r="IP304" s="764"/>
      <c r="IQ304" s="764"/>
      <c r="IR304" s="764"/>
      <c r="IS304" s="764"/>
      <c r="IT304" s="764"/>
      <c r="IU304" s="764"/>
      <c r="IV304" s="764"/>
      <c r="IW304" s="764"/>
      <c r="IX304" s="764"/>
      <c r="IY304" s="764"/>
      <c r="IZ304" s="764"/>
      <c r="JA304" s="764"/>
      <c r="JB304" s="764"/>
      <c r="JC304" s="764"/>
      <c r="JD304" s="764"/>
      <c r="JE304" s="764"/>
      <c r="JF304" s="764"/>
      <c r="JG304" s="764"/>
      <c r="JH304" s="764"/>
      <c r="JI304" s="764"/>
      <c r="JJ304" s="764"/>
      <c r="JK304" s="764"/>
      <c r="JL304" s="764"/>
      <c r="JM304" s="764"/>
      <c r="JN304" s="764"/>
      <c r="JO304" s="764"/>
      <c r="JP304" s="764"/>
      <c r="JQ304" s="764"/>
      <c r="JR304" s="764"/>
      <c r="JS304" s="764"/>
      <c r="JT304" s="764"/>
      <c r="JU304" s="764"/>
      <c r="JV304" s="764"/>
      <c r="JW304" s="764"/>
      <c r="JX304" s="764"/>
      <c r="JY304" s="764"/>
      <c r="JZ304" s="764"/>
      <c r="KA304" s="764"/>
      <c r="KB304" s="764"/>
      <c r="KC304" s="764"/>
      <c r="KD304" s="764"/>
      <c r="KE304" s="764"/>
      <c r="KF304" s="764"/>
      <c r="KG304" s="764"/>
      <c r="KH304" s="764"/>
      <c r="KI304" s="764"/>
      <c r="KJ304" s="764"/>
      <c r="KK304" s="764"/>
      <c r="KL304" s="764"/>
      <c r="KM304" s="764"/>
      <c r="KN304" s="764"/>
      <c r="KO304" s="764"/>
      <c r="KP304" s="764"/>
      <c r="KQ304" s="764"/>
      <c r="KR304" s="764"/>
      <c r="KS304" s="764"/>
      <c r="KT304" s="764"/>
      <c r="KU304" s="764"/>
      <c r="KV304" s="764"/>
      <c r="KW304" s="764"/>
      <c r="KX304" s="764"/>
      <c r="KY304" s="764"/>
      <c r="KZ304" s="764"/>
      <c r="LA304" s="764"/>
      <c r="LB304" s="764"/>
      <c r="LC304" s="764"/>
      <c r="LD304" s="764"/>
      <c r="LE304" s="764"/>
      <c r="LF304" s="764"/>
      <c r="LG304" s="764"/>
      <c r="LH304" s="764"/>
      <c r="LI304" s="764"/>
      <c r="LJ304" s="764"/>
      <c r="LK304" s="764"/>
      <c r="LL304" s="764"/>
      <c r="LM304" s="764"/>
      <c r="LN304" s="764"/>
      <c r="LO304" s="764"/>
      <c r="LP304" s="764"/>
      <c r="LQ304" s="764"/>
      <c r="LR304" s="764"/>
      <c r="LS304" s="764"/>
      <c r="LT304" s="764"/>
      <c r="LU304" s="764"/>
      <c r="LV304" s="764"/>
      <c r="LW304" s="764"/>
      <c r="LX304" s="764"/>
      <c r="LY304" s="764"/>
      <c r="LZ304" s="764"/>
      <c r="MA304" s="764"/>
      <c r="MB304" s="764"/>
      <c r="MC304" s="764"/>
      <c r="MD304" s="764"/>
      <c r="ME304" s="764"/>
      <c r="MF304" s="764"/>
      <c r="MG304" s="764"/>
      <c r="MH304" s="764"/>
      <c r="MI304" s="764"/>
      <c r="MJ304" s="764"/>
      <c r="MK304" s="764"/>
      <c r="ML304" s="764"/>
      <c r="MM304" s="764"/>
      <c r="MN304" s="764"/>
      <c r="MO304" s="764"/>
      <c r="MP304" s="764"/>
      <c r="MQ304" s="764"/>
      <c r="MR304" s="764"/>
      <c r="MS304" s="764"/>
      <c r="MT304" s="764"/>
      <c r="MU304" s="764"/>
      <c r="MV304" s="764"/>
      <c r="MW304" s="764"/>
      <c r="MX304" s="764"/>
      <c r="MY304" s="764"/>
      <c r="MZ304" s="764"/>
      <c r="NA304" s="764"/>
      <c r="NB304" s="764"/>
      <c r="NC304" s="764"/>
      <c r="ND304" s="764"/>
      <c r="NE304" s="764"/>
      <c r="NF304" s="764"/>
      <c r="NG304" s="764"/>
      <c r="NH304" s="764"/>
      <c r="NI304" s="764"/>
      <c r="NJ304" s="764"/>
      <c r="NK304" s="764"/>
      <c r="NL304" s="764"/>
      <c r="NM304" s="764"/>
      <c r="NN304" s="764"/>
      <c r="NO304" s="764"/>
      <c r="NP304" s="764"/>
      <c r="NQ304" s="764"/>
      <c r="NR304" s="764"/>
      <c r="NS304" s="764"/>
      <c r="NT304" s="764"/>
      <c r="NU304" s="764"/>
      <c r="NV304" s="764"/>
      <c r="NW304" s="764"/>
      <c r="NX304" s="764"/>
      <c r="NY304" s="764"/>
      <c r="NZ304" s="764"/>
      <c r="OA304" s="764"/>
      <c r="OB304" s="764"/>
      <c r="OC304" s="764"/>
      <c r="OD304" s="764"/>
      <c r="OE304" s="764"/>
      <c r="OF304" s="764"/>
      <c r="OG304" s="764"/>
      <c r="OH304" s="764"/>
      <c r="OI304" s="764"/>
      <c r="OJ304" s="764"/>
      <c r="OK304" s="764"/>
      <c r="OL304" s="764"/>
      <c r="OM304" s="764"/>
      <c r="ON304" s="764"/>
      <c r="OO304" s="764"/>
      <c r="OP304" s="764"/>
      <c r="OQ304" s="764"/>
      <c r="OR304" s="764"/>
      <c r="OS304" s="764"/>
      <c r="OT304" s="764"/>
      <c r="OU304" s="764"/>
      <c r="OV304" s="764"/>
      <c r="OW304" s="764"/>
      <c r="OX304" s="764"/>
      <c r="OY304" s="764"/>
      <c r="OZ304" s="764"/>
      <c r="PA304" s="764"/>
      <c r="PB304" s="764"/>
      <c r="PC304" s="764"/>
      <c r="PD304" s="764"/>
      <c r="PE304" s="764"/>
      <c r="PF304" s="764"/>
      <c r="PG304" s="764"/>
      <c r="PH304" s="764"/>
      <c r="PI304" s="764"/>
      <c r="PJ304" s="764"/>
      <c r="PK304" s="764"/>
      <c r="PL304" s="764"/>
      <c r="PM304" s="764"/>
      <c r="PN304" s="764"/>
      <c r="PO304" s="764"/>
      <c r="PP304" s="764"/>
      <c r="PQ304" s="764"/>
      <c r="PR304" s="764"/>
      <c r="PS304" s="764"/>
      <c r="PT304" s="764"/>
      <c r="PU304" s="764"/>
      <c r="PV304" s="764"/>
      <c r="PW304" s="764"/>
      <c r="PX304" s="764"/>
      <c r="PY304" s="764"/>
      <c r="PZ304" s="764"/>
      <c r="QA304" s="764"/>
      <c r="QB304" s="764"/>
      <c r="QC304" s="764"/>
      <c r="QD304" s="764"/>
      <c r="QE304" s="764"/>
      <c r="QF304" s="764"/>
      <c r="QG304" s="764"/>
      <c r="QH304" s="764"/>
      <c r="QI304" s="764"/>
      <c r="QJ304" s="764"/>
      <c r="QK304" s="764"/>
      <c r="QL304" s="764"/>
      <c r="QM304" s="764"/>
      <c r="QN304" s="764"/>
      <c r="QO304" s="764"/>
      <c r="QP304" s="764"/>
      <c r="QQ304" s="764"/>
      <c r="QR304" s="764"/>
      <c r="QS304" s="764"/>
      <c r="QT304" s="764"/>
      <c r="QU304" s="764"/>
      <c r="QV304" s="764"/>
      <c r="QW304" s="764"/>
      <c r="QX304" s="764"/>
      <c r="QY304" s="764"/>
      <c r="QZ304" s="764"/>
      <c r="RA304" s="764"/>
      <c r="RB304" s="764"/>
      <c r="RC304" s="764"/>
      <c r="RD304" s="764"/>
      <c r="RE304" s="764"/>
      <c r="RF304" s="764"/>
      <c r="RG304" s="764"/>
      <c r="RH304" s="764"/>
      <c r="RI304" s="764"/>
      <c r="RJ304" s="764"/>
      <c r="RK304" s="764"/>
      <c r="RL304" s="764"/>
      <c r="RM304" s="764"/>
      <c r="RN304" s="764"/>
      <c r="RO304" s="764"/>
      <c r="RP304" s="764"/>
      <c r="RQ304" s="764"/>
      <c r="RR304" s="764"/>
      <c r="RS304" s="764"/>
      <c r="RT304" s="764"/>
      <c r="RU304" s="764"/>
      <c r="RV304" s="764"/>
      <c r="RW304" s="764"/>
      <c r="RX304" s="764"/>
      <c r="RY304" s="764"/>
      <c r="RZ304" s="764"/>
      <c r="SA304" s="764"/>
      <c r="SB304" s="764"/>
      <c r="SC304" s="764"/>
      <c r="SD304" s="764"/>
      <c r="SE304" s="764"/>
      <c r="SF304" s="764"/>
      <c r="SG304" s="764"/>
      <c r="SH304" s="764"/>
      <c r="SI304" s="764"/>
      <c r="SJ304" s="764"/>
      <c r="SK304" s="764"/>
      <c r="SL304" s="764"/>
      <c r="SM304" s="764"/>
      <c r="SN304" s="764"/>
      <c r="SO304" s="764"/>
      <c r="SP304" s="764"/>
      <c r="SQ304" s="764"/>
      <c r="SR304" s="764"/>
      <c r="SS304" s="764"/>
      <c r="ST304" s="764"/>
      <c r="SU304" s="764"/>
      <c r="SV304" s="764"/>
      <c r="SW304" s="764"/>
      <c r="SX304" s="764"/>
      <c r="SY304" s="764"/>
      <c r="SZ304" s="764"/>
      <c r="TA304" s="764"/>
      <c r="TB304" s="764"/>
      <c r="TC304" s="764"/>
      <c r="TD304" s="764"/>
      <c r="TE304" s="764"/>
      <c r="TF304" s="764"/>
      <c r="TG304" s="764"/>
      <c r="TH304" s="764"/>
      <c r="TI304" s="764"/>
      <c r="TJ304" s="764"/>
      <c r="TK304" s="764"/>
      <c r="TL304" s="764"/>
      <c r="TM304" s="764"/>
      <c r="TN304" s="764"/>
      <c r="TO304" s="764"/>
      <c r="TP304" s="764"/>
      <c r="TQ304" s="764"/>
      <c r="TR304" s="764"/>
      <c r="TS304" s="764"/>
      <c r="TT304" s="764"/>
      <c r="TU304" s="764"/>
      <c r="TV304" s="764"/>
      <c r="TW304" s="764"/>
      <c r="TX304" s="764"/>
      <c r="TY304" s="764"/>
      <c r="TZ304" s="764"/>
      <c r="UA304" s="764"/>
      <c r="UB304" s="764"/>
      <c r="UC304" s="764"/>
      <c r="UD304" s="764"/>
      <c r="UE304" s="764"/>
      <c r="UF304" s="764"/>
      <c r="UG304" s="764"/>
      <c r="UH304" s="764"/>
      <c r="UI304" s="764"/>
      <c r="UJ304" s="764"/>
      <c r="UK304" s="764"/>
      <c r="UL304" s="764"/>
      <c r="UM304" s="764"/>
      <c r="UN304" s="764"/>
      <c r="UO304" s="764"/>
      <c r="UP304" s="764"/>
      <c r="UQ304" s="764"/>
      <c r="UR304" s="764"/>
      <c r="US304" s="764"/>
      <c r="UT304" s="764"/>
      <c r="UU304" s="764"/>
      <c r="UV304" s="764"/>
      <c r="UW304" s="764"/>
      <c r="UX304" s="764"/>
      <c r="UY304" s="764"/>
      <c r="UZ304" s="764"/>
      <c r="VA304" s="764"/>
      <c r="VB304" s="764"/>
      <c r="VC304" s="764"/>
      <c r="VD304" s="764"/>
      <c r="VE304" s="764"/>
      <c r="VF304" s="764"/>
      <c r="VG304" s="764"/>
      <c r="VH304" s="764"/>
      <c r="VI304" s="764"/>
      <c r="VJ304" s="764"/>
      <c r="VK304" s="764"/>
      <c r="VL304" s="764"/>
      <c r="VM304" s="764"/>
      <c r="VN304" s="764"/>
      <c r="VO304" s="764"/>
      <c r="VP304" s="764"/>
      <c r="VQ304" s="764"/>
      <c r="VR304" s="764"/>
      <c r="VS304" s="764"/>
      <c r="VT304" s="764"/>
      <c r="VU304" s="764"/>
      <c r="VV304" s="764"/>
      <c r="VW304" s="764"/>
      <c r="VX304" s="764"/>
      <c r="VY304" s="764"/>
      <c r="VZ304" s="764"/>
      <c r="WA304" s="764"/>
      <c r="WB304" s="764"/>
      <c r="WC304" s="764"/>
      <c r="WD304" s="764"/>
      <c r="WE304" s="764"/>
      <c r="WF304" s="764"/>
      <c r="WG304" s="764"/>
      <c r="WH304" s="764"/>
      <c r="WI304" s="764"/>
      <c r="WJ304" s="764"/>
      <c r="WK304" s="764"/>
      <c r="WL304" s="764"/>
      <c r="WM304" s="764"/>
      <c r="WN304" s="764"/>
      <c r="WO304" s="764"/>
      <c r="WP304" s="764"/>
      <c r="WQ304" s="764"/>
      <c r="WR304" s="764"/>
      <c r="WS304" s="764"/>
      <c r="WT304" s="764"/>
      <c r="WU304" s="764"/>
      <c r="WV304" s="764"/>
      <c r="WW304" s="764"/>
      <c r="WX304" s="764"/>
      <c r="WY304" s="764"/>
      <c r="WZ304" s="764"/>
      <c r="XA304" s="764"/>
      <c r="XB304" s="764"/>
      <c r="XC304" s="764"/>
      <c r="XD304" s="764"/>
      <c r="XE304" s="764"/>
      <c r="XF304" s="764"/>
      <c r="XG304" s="764"/>
      <c r="XH304" s="764"/>
      <c r="XI304" s="764"/>
      <c r="XJ304" s="764"/>
      <c r="XK304" s="764"/>
      <c r="XL304" s="764"/>
      <c r="XM304" s="764"/>
      <c r="XN304" s="764"/>
      <c r="XO304" s="764"/>
      <c r="XP304" s="764"/>
      <c r="XQ304" s="764"/>
      <c r="XR304" s="764"/>
      <c r="XS304" s="764"/>
      <c r="XT304" s="764"/>
      <c r="XU304" s="764"/>
      <c r="XV304" s="764"/>
      <c r="XW304" s="764"/>
      <c r="XX304" s="764"/>
      <c r="XY304" s="764"/>
      <c r="XZ304" s="764"/>
      <c r="YA304" s="764"/>
      <c r="YB304" s="764"/>
      <c r="YC304" s="764"/>
      <c r="YD304" s="764"/>
      <c r="YE304" s="764"/>
      <c r="YF304" s="764"/>
      <c r="YG304" s="764"/>
      <c r="YH304" s="764"/>
      <c r="YI304" s="764"/>
      <c r="YJ304" s="764"/>
      <c r="YK304" s="764"/>
      <c r="YL304" s="764"/>
      <c r="YM304" s="764"/>
      <c r="YN304" s="764"/>
      <c r="YO304" s="764"/>
      <c r="YP304" s="764"/>
      <c r="YQ304" s="764"/>
      <c r="YR304" s="764"/>
      <c r="YS304" s="764"/>
      <c r="YT304" s="764"/>
      <c r="YU304" s="764"/>
      <c r="YV304" s="764"/>
      <c r="YW304" s="764"/>
      <c r="YX304" s="764"/>
      <c r="YY304" s="764"/>
      <c r="YZ304" s="764"/>
      <c r="ZA304" s="764"/>
      <c r="ZB304" s="764"/>
      <c r="ZC304" s="764"/>
      <c r="ZD304" s="764"/>
      <c r="ZE304" s="764"/>
      <c r="ZF304" s="764"/>
      <c r="ZG304" s="764"/>
      <c r="ZH304" s="764"/>
      <c r="ZI304" s="764"/>
      <c r="ZJ304" s="764"/>
      <c r="ZK304" s="764"/>
      <c r="ZL304" s="764"/>
      <c r="ZM304" s="764"/>
      <c r="ZN304" s="764"/>
      <c r="ZO304" s="764"/>
      <c r="ZP304" s="764"/>
      <c r="ZQ304" s="764"/>
      <c r="ZR304" s="764"/>
      <c r="ZS304" s="764"/>
      <c r="ZT304" s="764"/>
      <c r="ZU304" s="764"/>
      <c r="ZV304" s="764"/>
      <c r="ZW304" s="764"/>
      <c r="ZX304" s="764"/>
      <c r="ZY304" s="764"/>
      <c r="ZZ304" s="764"/>
      <c r="AAA304" s="764"/>
      <c r="AAB304" s="764"/>
      <c r="AAC304" s="764"/>
      <c r="AAD304" s="764"/>
      <c r="AAE304" s="764"/>
      <c r="AAF304" s="764"/>
      <c r="AAG304" s="764"/>
      <c r="AAH304" s="764"/>
      <c r="AAI304" s="764"/>
      <c r="AAJ304" s="764"/>
      <c r="AAK304" s="764"/>
      <c r="AAL304" s="764"/>
      <c r="AAM304" s="764"/>
      <c r="AAN304" s="764"/>
      <c r="AAO304" s="764"/>
      <c r="AAP304" s="764"/>
      <c r="AAQ304" s="764"/>
      <c r="AAR304" s="764"/>
      <c r="AAS304" s="764"/>
      <c r="AAT304" s="764"/>
      <c r="AAU304" s="764"/>
      <c r="AAV304" s="764"/>
      <c r="AAW304" s="764"/>
      <c r="AAX304" s="764"/>
      <c r="AAY304" s="764"/>
      <c r="AAZ304" s="764"/>
      <c r="ABA304" s="764"/>
      <c r="ABB304" s="764"/>
      <c r="ABC304" s="764"/>
      <c r="ABD304" s="764"/>
      <c r="ABE304" s="764"/>
      <c r="ABF304" s="764"/>
      <c r="ABG304" s="764"/>
      <c r="ABH304" s="764"/>
      <c r="ABI304" s="764"/>
      <c r="ABJ304" s="764"/>
      <c r="ABK304" s="764"/>
      <c r="ABL304" s="764"/>
      <c r="ABM304" s="764"/>
      <c r="ABN304" s="764"/>
      <c r="ABO304" s="764"/>
      <c r="ABP304" s="764"/>
      <c r="ABQ304" s="764"/>
      <c r="ABR304" s="764"/>
      <c r="ABS304" s="764"/>
      <c r="ABT304" s="764"/>
      <c r="ABU304" s="764"/>
      <c r="ABV304" s="764"/>
      <c r="ABW304" s="764"/>
      <c r="ABX304" s="764"/>
      <c r="ABY304" s="764"/>
      <c r="ABZ304" s="764"/>
      <c r="ACA304" s="764"/>
      <c r="ACB304" s="764"/>
      <c r="ACC304" s="764"/>
      <c r="ACD304" s="764"/>
      <c r="ACE304" s="764"/>
      <c r="ACF304" s="764"/>
      <c r="ACG304" s="764"/>
      <c r="ACH304" s="764"/>
      <c r="ACI304" s="764"/>
      <c r="ACJ304" s="764"/>
      <c r="ACK304" s="764"/>
      <c r="ACL304" s="764"/>
      <c r="ACM304" s="764"/>
      <c r="ACN304" s="764"/>
      <c r="ACO304" s="764"/>
      <c r="ACP304" s="764"/>
      <c r="ACQ304" s="764"/>
      <c r="ACR304" s="764"/>
      <c r="ACS304" s="764"/>
      <c r="ACT304" s="764"/>
      <c r="ACU304" s="764"/>
      <c r="ACV304" s="764"/>
      <c r="ACW304" s="764"/>
      <c r="ACX304" s="764"/>
      <c r="ACY304" s="764"/>
      <c r="ACZ304" s="764"/>
      <c r="ADA304" s="764"/>
      <c r="ADB304" s="764"/>
      <c r="ADC304" s="764"/>
      <c r="ADD304" s="764"/>
      <c r="ADE304" s="764"/>
      <c r="ADF304" s="764"/>
      <c r="ADG304" s="764"/>
      <c r="ADH304" s="764"/>
      <c r="ADI304" s="764"/>
      <c r="ADJ304" s="764"/>
      <c r="ADK304" s="764"/>
      <c r="ADL304" s="764"/>
      <c r="ADM304" s="764"/>
      <c r="ADN304" s="764"/>
      <c r="ADO304" s="764"/>
      <c r="ADP304" s="764"/>
      <c r="ADQ304" s="764"/>
      <c r="ADR304" s="764"/>
      <c r="ADS304" s="764"/>
      <c r="ADT304" s="764"/>
      <c r="ADU304" s="764"/>
      <c r="ADV304" s="764"/>
      <c r="ADW304" s="764"/>
      <c r="ADX304" s="764"/>
      <c r="ADY304" s="764"/>
      <c r="ADZ304" s="764"/>
      <c r="AEA304" s="764"/>
      <c r="AEB304" s="764"/>
      <c r="AEC304" s="764"/>
      <c r="AED304" s="764"/>
      <c r="AEE304" s="764"/>
      <c r="AEF304" s="764"/>
      <c r="AEG304" s="764"/>
      <c r="AEH304" s="764"/>
      <c r="AEI304" s="764"/>
      <c r="AEJ304" s="764"/>
      <c r="AEK304" s="764"/>
      <c r="AEL304" s="764"/>
      <c r="AEM304" s="764"/>
      <c r="AEN304" s="764"/>
      <c r="AEO304" s="764"/>
      <c r="AEP304" s="764"/>
      <c r="AEQ304" s="764"/>
      <c r="AER304" s="764"/>
      <c r="AES304" s="764"/>
      <c r="AET304" s="764"/>
      <c r="AEU304" s="764"/>
      <c r="AEV304" s="764"/>
      <c r="AEW304" s="764"/>
      <c r="AEX304" s="764"/>
      <c r="AEY304" s="764"/>
      <c r="AEZ304" s="764"/>
      <c r="AFA304" s="764"/>
      <c r="AFB304" s="764"/>
      <c r="AFC304" s="764"/>
      <c r="AFD304" s="764"/>
      <c r="AFE304" s="764"/>
      <c r="AFF304" s="764"/>
      <c r="AFG304" s="764"/>
      <c r="AFH304" s="764"/>
      <c r="AFI304" s="764"/>
      <c r="AFJ304" s="764"/>
      <c r="AFK304" s="764"/>
      <c r="AFL304" s="764"/>
      <c r="AFM304" s="764"/>
      <c r="AFN304" s="764"/>
      <c r="AFO304" s="764"/>
      <c r="AFP304" s="764"/>
      <c r="AFQ304" s="764"/>
      <c r="AFR304" s="764"/>
      <c r="AFS304" s="764"/>
      <c r="AFT304" s="764"/>
      <c r="AFU304" s="764"/>
      <c r="AFV304" s="764"/>
      <c r="AFW304" s="764"/>
      <c r="AFX304" s="764"/>
      <c r="AFY304" s="764"/>
      <c r="AFZ304" s="764"/>
      <c r="AGA304" s="764"/>
      <c r="AGB304" s="764"/>
      <c r="AGC304" s="764"/>
      <c r="AGD304" s="764"/>
      <c r="AGE304" s="764"/>
      <c r="AGF304" s="764"/>
      <c r="AGG304" s="764"/>
      <c r="AGH304" s="764"/>
      <c r="AGI304" s="764"/>
      <c r="AGJ304" s="764"/>
      <c r="AGK304" s="764"/>
      <c r="AGL304" s="764"/>
      <c r="AGM304" s="764"/>
      <c r="AGN304" s="764"/>
      <c r="AGO304" s="764"/>
      <c r="AGP304" s="764"/>
      <c r="AGQ304" s="764"/>
      <c r="AGR304" s="764"/>
      <c r="AGS304" s="764"/>
      <c r="AGT304" s="764"/>
      <c r="AGU304" s="764"/>
      <c r="AGV304" s="764"/>
      <c r="AGW304" s="764"/>
      <c r="AGX304" s="764"/>
      <c r="AGY304" s="764"/>
      <c r="AGZ304" s="764"/>
      <c r="AHA304" s="764"/>
      <c r="AHB304" s="764"/>
      <c r="AHC304" s="764"/>
      <c r="AHD304" s="764"/>
      <c r="AHE304" s="764"/>
      <c r="AHF304" s="764"/>
      <c r="AHG304" s="764"/>
      <c r="AHH304" s="764"/>
      <c r="AHI304" s="764"/>
      <c r="AHJ304" s="764"/>
      <c r="AHK304" s="764"/>
      <c r="AHL304" s="764"/>
      <c r="AHM304" s="764"/>
      <c r="AHN304" s="764"/>
      <c r="AHO304" s="764"/>
      <c r="AHP304" s="764"/>
      <c r="AHQ304" s="764"/>
      <c r="AHR304" s="764"/>
      <c r="AHS304" s="764"/>
      <c r="AHT304" s="764"/>
      <c r="AHU304" s="764"/>
      <c r="AHV304" s="764"/>
      <c r="AHW304" s="764"/>
      <c r="AHX304" s="764"/>
      <c r="AHY304" s="764"/>
      <c r="AHZ304" s="764"/>
      <c r="AIA304" s="764"/>
      <c r="AIB304" s="764"/>
      <c r="AIC304" s="764"/>
      <c r="AID304" s="764"/>
      <c r="AIE304" s="764"/>
      <c r="AIF304" s="764"/>
      <c r="AIG304" s="764"/>
      <c r="AIH304" s="764"/>
      <c r="AII304" s="764"/>
      <c r="AIJ304" s="764"/>
      <c r="AIK304" s="764"/>
      <c r="AIL304" s="764"/>
      <c r="AIM304" s="764"/>
      <c r="AIN304" s="764"/>
      <c r="AIO304" s="764"/>
      <c r="AIP304" s="764"/>
      <c r="AIQ304" s="764"/>
      <c r="AIR304" s="764"/>
      <c r="AIS304" s="764"/>
      <c r="AIT304" s="764"/>
      <c r="AIU304" s="764"/>
      <c r="AIV304" s="764"/>
      <c r="AIW304" s="764"/>
      <c r="AIX304" s="764"/>
      <c r="AIY304" s="764"/>
      <c r="AIZ304" s="764"/>
      <c r="AJA304" s="764"/>
      <c r="AJB304" s="764"/>
      <c r="AJC304" s="764"/>
      <c r="AJD304" s="764"/>
      <c r="AJE304" s="764"/>
      <c r="AJF304" s="764"/>
      <c r="AJG304" s="764"/>
      <c r="AJH304" s="764"/>
      <c r="AJI304" s="764"/>
      <c r="AJJ304" s="764"/>
      <c r="AJK304" s="764"/>
      <c r="AJL304" s="764"/>
      <c r="AJM304" s="764"/>
      <c r="AJN304" s="764"/>
      <c r="AJO304" s="764"/>
      <c r="AJP304" s="764"/>
      <c r="AJQ304" s="764"/>
      <c r="AJR304" s="764"/>
      <c r="AJS304" s="764"/>
      <c r="AJT304" s="764"/>
      <c r="AJU304" s="764"/>
      <c r="AJV304" s="764"/>
      <c r="AJW304" s="764"/>
      <c r="AJX304" s="764"/>
      <c r="AJY304" s="764"/>
      <c r="AJZ304" s="764"/>
      <c r="AKA304" s="764"/>
      <c r="AKB304" s="764"/>
      <c r="AKC304" s="764"/>
      <c r="AKD304" s="764"/>
      <c r="AKE304" s="764"/>
      <c r="AKF304" s="764"/>
      <c r="AKG304" s="764"/>
      <c r="AKH304" s="764"/>
      <c r="AKI304" s="764"/>
      <c r="AKJ304" s="764"/>
      <c r="AKK304" s="764"/>
      <c r="AKL304" s="764"/>
      <c r="AKM304" s="764"/>
      <c r="AKN304" s="764"/>
      <c r="AKO304" s="764"/>
      <c r="AKP304" s="764"/>
      <c r="AKQ304" s="764"/>
      <c r="AKR304" s="764"/>
      <c r="AKS304" s="764"/>
      <c r="AKT304" s="764"/>
      <c r="AKU304" s="764"/>
      <c r="AKV304" s="764"/>
      <c r="AKW304" s="764"/>
      <c r="AKX304" s="764"/>
      <c r="AKY304" s="764"/>
      <c r="AKZ304" s="764"/>
      <c r="ALA304" s="764"/>
      <c r="ALB304" s="764"/>
      <c r="ALC304" s="764"/>
      <c r="ALD304" s="764"/>
      <c r="ALE304" s="764"/>
      <c r="ALF304" s="764"/>
      <c r="ALG304" s="764"/>
      <c r="ALH304" s="764"/>
      <c r="ALI304" s="764"/>
      <c r="ALJ304" s="764"/>
      <c r="ALK304" s="764"/>
      <c r="ALL304" s="764"/>
      <c r="ALM304" s="764"/>
      <c r="ALN304" s="764"/>
      <c r="ALO304" s="764"/>
      <c r="ALP304" s="764"/>
      <c r="ALQ304" s="764"/>
      <c r="ALR304" s="764"/>
      <c r="ALS304" s="764"/>
      <c r="ALT304" s="764"/>
      <c r="ALU304" s="764"/>
      <c r="ALV304" s="764"/>
      <c r="ALW304" s="764"/>
      <c r="ALX304" s="764"/>
      <c r="ALY304" s="764"/>
      <c r="ALZ304" s="764"/>
      <c r="AMA304" s="764"/>
      <c r="AMB304" s="764"/>
      <c r="AMC304" s="764"/>
      <c r="AMD304" s="764"/>
      <c r="AME304" s="764"/>
      <c r="AMF304" s="764"/>
      <c r="AMG304" s="764"/>
      <c r="AMH304" s="764"/>
      <c r="AMI304" s="764"/>
      <c r="AMJ304" s="764"/>
    </row>
    <row r="305" spans="1:1024" x14ac:dyDescent="0.2">
      <c r="A305" s="764"/>
      <c r="B305" s="799"/>
      <c r="C305" s="796"/>
      <c r="D305" s="793"/>
      <c r="E305" s="793"/>
      <c r="F305" s="793"/>
      <c r="G305" s="793"/>
      <c r="H305" s="793"/>
      <c r="I305" s="793"/>
      <c r="J305" s="793"/>
      <c r="K305" s="793"/>
      <c r="L305" s="793"/>
      <c r="M305" s="793"/>
      <c r="N305" s="793"/>
      <c r="O305" s="793"/>
      <c r="P305" s="793"/>
      <c r="Q305" s="793"/>
      <c r="R305" s="794"/>
      <c r="S305" s="793"/>
      <c r="T305" s="793"/>
      <c r="U305" s="786" t="s">
        <v>502</v>
      </c>
      <c r="V305" s="777" t="s">
        <v>124</v>
      </c>
      <c r="W305" s="795" t="s">
        <v>495</v>
      </c>
      <c r="X305" s="769">
        <v>1.4539941136847998</v>
      </c>
      <c r="Y305" s="769">
        <v>1.4539941136847998</v>
      </c>
      <c r="Z305" s="769">
        <v>1.4539941136847998</v>
      </c>
      <c r="AA305" s="769">
        <v>1.4539941136847998</v>
      </c>
      <c r="AB305" s="769">
        <v>1.4539941136847998</v>
      </c>
      <c r="AC305" s="769">
        <v>1.3077555245775998</v>
      </c>
      <c r="AD305" s="769">
        <v>1.3077555245775998</v>
      </c>
      <c r="AE305" s="769">
        <v>1.3077555245775998</v>
      </c>
      <c r="AF305" s="769">
        <v>1.3077555245775998</v>
      </c>
      <c r="AG305" s="769">
        <v>1.3077555245775998</v>
      </c>
      <c r="AH305" s="769">
        <v>0.41949826352799996</v>
      </c>
      <c r="AI305" s="769">
        <v>0.41949826352799996</v>
      </c>
      <c r="AJ305" s="769">
        <v>0.41949826352799996</v>
      </c>
      <c r="AK305" s="769">
        <v>0.41949826352799996</v>
      </c>
      <c r="AL305" s="769">
        <v>0.41949826352799996</v>
      </c>
      <c r="AM305" s="769">
        <v>0</v>
      </c>
      <c r="AN305" s="769">
        <v>0</v>
      </c>
      <c r="AO305" s="769">
        <v>0</v>
      </c>
      <c r="AP305" s="769">
        <v>0</v>
      </c>
      <c r="AQ305" s="769">
        <v>0</v>
      </c>
      <c r="AR305" s="769">
        <v>0</v>
      </c>
      <c r="AS305" s="769">
        <v>0</v>
      </c>
      <c r="AT305" s="769">
        <v>0</v>
      </c>
      <c r="AU305" s="769">
        <v>0</v>
      </c>
      <c r="AV305" s="769">
        <v>0</v>
      </c>
      <c r="AW305" s="769">
        <v>0</v>
      </c>
      <c r="AX305" s="769">
        <v>0</v>
      </c>
      <c r="AY305" s="769">
        <v>0</v>
      </c>
      <c r="AZ305" s="769">
        <v>0</v>
      </c>
      <c r="BA305" s="769">
        <v>0</v>
      </c>
      <c r="BB305" s="769">
        <v>0</v>
      </c>
      <c r="BC305" s="769">
        <v>0</v>
      </c>
      <c r="BD305" s="769">
        <v>0</v>
      </c>
      <c r="BE305" s="769">
        <v>0</v>
      </c>
      <c r="BF305" s="769">
        <v>0</v>
      </c>
      <c r="BG305" s="769">
        <v>0</v>
      </c>
      <c r="BH305" s="769">
        <v>0</v>
      </c>
      <c r="BI305" s="769">
        <v>0</v>
      </c>
      <c r="BJ305" s="769">
        <v>0</v>
      </c>
      <c r="BK305" s="769">
        <v>0</v>
      </c>
      <c r="BL305" s="769">
        <v>0</v>
      </c>
      <c r="BM305" s="769">
        <v>0</v>
      </c>
      <c r="BN305" s="769">
        <v>0</v>
      </c>
      <c r="BO305" s="769">
        <v>0</v>
      </c>
      <c r="BP305" s="769">
        <v>0</v>
      </c>
      <c r="BQ305" s="769">
        <v>0</v>
      </c>
      <c r="BR305" s="769">
        <v>0</v>
      </c>
      <c r="BS305" s="769">
        <v>0</v>
      </c>
      <c r="BT305" s="769">
        <v>0</v>
      </c>
      <c r="BU305" s="769">
        <v>0</v>
      </c>
      <c r="BV305" s="769">
        <v>0</v>
      </c>
      <c r="BW305" s="769">
        <v>0</v>
      </c>
      <c r="BX305" s="769">
        <v>0</v>
      </c>
      <c r="BY305" s="769">
        <v>0</v>
      </c>
      <c r="BZ305" s="769">
        <v>0</v>
      </c>
      <c r="CA305" s="769">
        <v>0</v>
      </c>
      <c r="CB305" s="769">
        <v>0</v>
      </c>
      <c r="CC305" s="769">
        <v>0</v>
      </c>
      <c r="CD305" s="769">
        <v>0</v>
      </c>
      <c r="CE305" s="769">
        <v>0</v>
      </c>
      <c r="CF305" s="769">
        <v>0</v>
      </c>
      <c r="CG305" s="769">
        <v>0</v>
      </c>
      <c r="CH305" s="769">
        <v>0</v>
      </c>
      <c r="CI305" s="769">
        <v>0</v>
      </c>
      <c r="CJ305" s="769">
        <v>0</v>
      </c>
      <c r="CK305" s="769">
        <v>0</v>
      </c>
      <c r="CL305" s="769">
        <v>0</v>
      </c>
      <c r="CM305" s="769">
        <v>0</v>
      </c>
      <c r="CN305" s="769">
        <v>0</v>
      </c>
      <c r="CO305" s="769">
        <v>0</v>
      </c>
      <c r="CP305" s="769">
        <v>0</v>
      </c>
      <c r="CQ305" s="769">
        <v>0</v>
      </c>
      <c r="CR305" s="769">
        <v>0</v>
      </c>
      <c r="CS305" s="769">
        <v>0</v>
      </c>
      <c r="CT305" s="769">
        <v>0</v>
      </c>
      <c r="CU305" s="769">
        <v>0</v>
      </c>
      <c r="CV305" s="769">
        <v>0</v>
      </c>
      <c r="CW305" s="769">
        <v>0</v>
      </c>
      <c r="CX305" s="769">
        <v>0</v>
      </c>
      <c r="CY305" s="769">
        <v>0</v>
      </c>
      <c r="CZ305" s="778">
        <v>0</v>
      </c>
      <c r="DA305" s="779">
        <v>0</v>
      </c>
      <c r="DB305" s="779">
        <v>0</v>
      </c>
      <c r="DC305" s="779">
        <v>0</v>
      </c>
      <c r="DD305" s="779">
        <v>0</v>
      </c>
      <c r="DE305" s="779">
        <v>0</v>
      </c>
      <c r="DF305" s="779">
        <v>0</v>
      </c>
      <c r="DG305" s="779">
        <v>0</v>
      </c>
      <c r="DH305" s="779">
        <v>0</v>
      </c>
      <c r="DI305" s="779">
        <v>0</v>
      </c>
      <c r="DJ305" s="779">
        <v>0</v>
      </c>
      <c r="DK305" s="779">
        <v>0</v>
      </c>
      <c r="DL305" s="779">
        <v>0</v>
      </c>
      <c r="DM305" s="779">
        <v>0</v>
      </c>
      <c r="DN305" s="779">
        <v>0</v>
      </c>
      <c r="DO305" s="779">
        <v>0</v>
      </c>
      <c r="DP305" s="779">
        <v>0</v>
      </c>
      <c r="DQ305" s="779">
        <v>0</v>
      </c>
      <c r="DR305" s="779">
        <v>0</v>
      </c>
      <c r="DS305" s="779">
        <v>0</v>
      </c>
      <c r="DT305" s="779">
        <v>0</v>
      </c>
      <c r="DU305" s="779">
        <v>0</v>
      </c>
      <c r="DV305" s="779">
        <v>0</v>
      </c>
      <c r="DW305" s="780">
        <v>0</v>
      </c>
      <c r="DX305" s="666"/>
      <c r="DY305" s="764"/>
      <c r="DZ305" s="764"/>
      <c r="EA305" s="764"/>
      <c r="EB305" s="764"/>
      <c r="EC305" s="764"/>
      <c r="ED305" s="764"/>
      <c r="EE305" s="764"/>
      <c r="EF305" s="764"/>
      <c r="EG305" s="764"/>
      <c r="EH305" s="764"/>
      <c r="EI305" s="764"/>
      <c r="EJ305" s="764"/>
      <c r="EK305" s="764"/>
      <c r="EL305" s="764"/>
      <c r="EM305" s="764"/>
      <c r="EN305" s="764"/>
      <c r="EO305" s="764"/>
      <c r="EP305" s="764"/>
      <c r="EQ305" s="764"/>
      <c r="ER305" s="764"/>
      <c r="ES305" s="764"/>
      <c r="ET305" s="764"/>
      <c r="EU305" s="764"/>
      <c r="EV305" s="764"/>
      <c r="EW305" s="764"/>
      <c r="EX305" s="764"/>
      <c r="EY305" s="764"/>
      <c r="EZ305" s="764"/>
      <c r="FA305" s="764"/>
      <c r="FB305" s="764"/>
      <c r="FC305" s="764"/>
      <c r="FD305" s="764"/>
      <c r="FE305" s="764"/>
      <c r="FF305" s="764"/>
      <c r="FG305" s="764"/>
      <c r="FH305" s="764"/>
      <c r="FI305" s="764"/>
      <c r="FJ305" s="764"/>
      <c r="FK305" s="764"/>
      <c r="FL305" s="764"/>
      <c r="FM305" s="764"/>
      <c r="FN305" s="764"/>
      <c r="FO305" s="764"/>
      <c r="FP305" s="764"/>
      <c r="FQ305" s="764"/>
      <c r="FR305" s="764"/>
      <c r="FS305" s="764"/>
      <c r="FT305" s="764"/>
      <c r="FU305" s="764"/>
      <c r="FV305" s="764"/>
      <c r="FW305" s="764"/>
      <c r="FX305" s="764"/>
      <c r="FY305" s="764"/>
      <c r="FZ305" s="764"/>
      <c r="GA305" s="764"/>
      <c r="GB305" s="764"/>
      <c r="GC305" s="764"/>
      <c r="GD305" s="764"/>
      <c r="GE305" s="764"/>
      <c r="GF305" s="764"/>
      <c r="GG305" s="764"/>
      <c r="GH305" s="764"/>
      <c r="GI305" s="764"/>
      <c r="GJ305" s="764"/>
      <c r="GK305" s="764"/>
      <c r="GL305" s="764"/>
      <c r="GM305" s="764"/>
      <c r="GN305" s="764"/>
      <c r="GO305" s="764"/>
      <c r="GP305" s="764"/>
      <c r="GQ305" s="764"/>
      <c r="GR305" s="764"/>
      <c r="GS305" s="764"/>
      <c r="GT305" s="764"/>
      <c r="GU305" s="764"/>
      <c r="GV305" s="764"/>
      <c r="GW305" s="764"/>
      <c r="GX305" s="764"/>
      <c r="GY305" s="764"/>
      <c r="GZ305" s="764"/>
      <c r="HA305" s="764"/>
      <c r="HB305" s="764"/>
      <c r="HC305" s="764"/>
      <c r="HD305" s="764"/>
      <c r="HE305" s="764"/>
      <c r="HF305" s="764"/>
      <c r="HG305" s="764"/>
      <c r="HH305" s="764"/>
      <c r="HI305" s="764"/>
      <c r="HJ305" s="764"/>
      <c r="HK305" s="764"/>
      <c r="HL305" s="764"/>
      <c r="HM305" s="764"/>
      <c r="HN305" s="764"/>
      <c r="HO305" s="764"/>
      <c r="HP305" s="764"/>
      <c r="HQ305" s="764"/>
      <c r="HR305" s="764"/>
      <c r="HS305" s="764"/>
      <c r="HT305" s="764"/>
      <c r="HU305" s="764"/>
      <c r="HV305" s="764"/>
      <c r="HW305" s="764"/>
      <c r="HX305" s="764"/>
      <c r="HY305" s="764"/>
      <c r="HZ305" s="764"/>
      <c r="IA305" s="764"/>
      <c r="IB305" s="764"/>
      <c r="IC305" s="764"/>
      <c r="ID305" s="764"/>
      <c r="IE305" s="764"/>
      <c r="IF305" s="764"/>
      <c r="IG305" s="764"/>
      <c r="IH305" s="764"/>
      <c r="II305" s="764"/>
      <c r="IJ305" s="764"/>
      <c r="IK305" s="764"/>
      <c r="IL305" s="764"/>
      <c r="IM305" s="764"/>
      <c r="IN305" s="764"/>
      <c r="IO305" s="764"/>
      <c r="IP305" s="764"/>
      <c r="IQ305" s="764"/>
      <c r="IR305" s="764"/>
      <c r="IS305" s="764"/>
      <c r="IT305" s="764"/>
      <c r="IU305" s="764"/>
      <c r="IV305" s="764"/>
      <c r="IW305" s="764"/>
      <c r="IX305" s="764"/>
      <c r="IY305" s="764"/>
      <c r="IZ305" s="764"/>
      <c r="JA305" s="764"/>
      <c r="JB305" s="764"/>
      <c r="JC305" s="764"/>
      <c r="JD305" s="764"/>
      <c r="JE305" s="764"/>
      <c r="JF305" s="764"/>
      <c r="JG305" s="764"/>
      <c r="JH305" s="764"/>
      <c r="JI305" s="764"/>
      <c r="JJ305" s="764"/>
      <c r="JK305" s="764"/>
      <c r="JL305" s="764"/>
      <c r="JM305" s="764"/>
      <c r="JN305" s="764"/>
      <c r="JO305" s="764"/>
      <c r="JP305" s="764"/>
      <c r="JQ305" s="764"/>
      <c r="JR305" s="764"/>
      <c r="JS305" s="764"/>
      <c r="JT305" s="764"/>
      <c r="JU305" s="764"/>
      <c r="JV305" s="764"/>
      <c r="JW305" s="764"/>
      <c r="JX305" s="764"/>
      <c r="JY305" s="764"/>
      <c r="JZ305" s="764"/>
      <c r="KA305" s="764"/>
      <c r="KB305" s="764"/>
      <c r="KC305" s="764"/>
      <c r="KD305" s="764"/>
      <c r="KE305" s="764"/>
      <c r="KF305" s="764"/>
      <c r="KG305" s="764"/>
      <c r="KH305" s="764"/>
      <c r="KI305" s="764"/>
      <c r="KJ305" s="764"/>
      <c r="KK305" s="764"/>
      <c r="KL305" s="764"/>
      <c r="KM305" s="764"/>
      <c r="KN305" s="764"/>
      <c r="KO305" s="764"/>
      <c r="KP305" s="764"/>
      <c r="KQ305" s="764"/>
      <c r="KR305" s="764"/>
      <c r="KS305" s="764"/>
      <c r="KT305" s="764"/>
      <c r="KU305" s="764"/>
      <c r="KV305" s="764"/>
      <c r="KW305" s="764"/>
      <c r="KX305" s="764"/>
      <c r="KY305" s="764"/>
      <c r="KZ305" s="764"/>
      <c r="LA305" s="764"/>
      <c r="LB305" s="764"/>
      <c r="LC305" s="764"/>
      <c r="LD305" s="764"/>
      <c r="LE305" s="764"/>
      <c r="LF305" s="764"/>
      <c r="LG305" s="764"/>
      <c r="LH305" s="764"/>
      <c r="LI305" s="764"/>
      <c r="LJ305" s="764"/>
      <c r="LK305" s="764"/>
      <c r="LL305" s="764"/>
      <c r="LM305" s="764"/>
      <c r="LN305" s="764"/>
      <c r="LO305" s="764"/>
      <c r="LP305" s="764"/>
      <c r="LQ305" s="764"/>
      <c r="LR305" s="764"/>
      <c r="LS305" s="764"/>
      <c r="LT305" s="764"/>
      <c r="LU305" s="764"/>
      <c r="LV305" s="764"/>
      <c r="LW305" s="764"/>
      <c r="LX305" s="764"/>
      <c r="LY305" s="764"/>
      <c r="LZ305" s="764"/>
      <c r="MA305" s="764"/>
      <c r="MB305" s="764"/>
      <c r="MC305" s="764"/>
      <c r="MD305" s="764"/>
      <c r="ME305" s="764"/>
      <c r="MF305" s="764"/>
      <c r="MG305" s="764"/>
      <c r="MH305" s="764"/>
      <c r="MI305" s="764"/>
      <c r="MJ305" s="764"/>
      <c r="MK305" s="764"/>
      <c r="ML305" s="764"/>
      <c r="MM305" s="764"/>
      <c r="MN305" s="764"/>
      <c r="MO305" s="764"/>
      <c r="MP305" s="764"/>
      <c r="MQ305" s="764"/>
      <c r="MR305" s="764"/>
      <c r="MS305" s="764"/>
      <c r="MT305" s="764"/>
      <c r="MU305" s="764"/>
      <c r="MV305" s="764"/>
      <c r="MW305" s="764"/>
      <c r="MX305" s="764"/>
      <c r="MY305" s="764"/>
      <c r="MZ305" s="764"/>
      <c r="NA305" s="764"/>
      <c r="NB305" s="764"/>
      <c r="NC305" s="764"/>
      <c r="ND305" s="764"/>
      <c r="NE305" s="764"/>
      <c r="NF305" s="764"/>
      <c r="NG305" s="764"/>
      <c r="NH305" s="764"/>
      <c r="NI305" s="764"/>
      <c r="NJ305" s="764"/>
      <c r="NK305" s="764"/>
      <c r="NL305" s="764"/>
      <c r="NM305" s="764"/>
      <c r="NN305" s="764"/>
      <c r="NO305" s="764"/>
      <c r="NP305" s="764"/>
      <c r="NQ305" s="764"/>
      <c r="NR305" s="764"/>
      <c r="NS305" s="764"/>
      <c r="NT305" s="764"/>
      <c r="NU305" s="764"/>
      <c r="NV305" s="764"/>
      <c r="NW305" s="764"/>
      <c r="NX305" s="764"/>
      <c r="NY305" s="764"/>
      <c r="NZ305" s="764"/>
      <c r="OA305" s="764"/>
      <c r="OB305" s="764"/>
      <c r="OC305" s="764"/>
      <c r="OD305" s="764"/>
      <c r="OE305" s="764"/>
      <c r="OF305" s="764"/>
      <c r="OG305" s="764"/>
      <c r="OH305" s="764"/>
      <c r="OI305" s="764"/>
      <c r="OJ305" s="764"/>
      <c r="OK305" s="764"/>
      <c r="OL305" s="764"/>
      <c r="OM305" s="764"/>
      <c r="ON305" s="764"/>
      <c r="OO305" s="764"/>
      <c r="OP305" s="764"/>
      <c r="OQ305" s="764"/>
      <c r="OR305" s="764"/>
      <c r="OS305" s="764"/>
      <c r="OT305" s="764"/>
      <c r="OU305" s="764"/>
      <c r="OV305" s="764"/>
      <c r="OW305" s="764"/>
      <c r="OX305" s="764"/>
      <c r="OY305" s="764"/>
      <c r="OZ305" s="764"/>
      <c r="PA305" s="764"/>
      <c r="PB305" s="764"/>
      <c r="PC305" s="764"/>
      <c r="PD305" s="764"/>
      <c r="PE305" s="764"/>
      <c r="PF305" s="764"/>
      <c r="PG305" s="764"/>
      <c r="PH305" s="764"/>
      <c r="PI305" s="764"/>
      <c r="PJ305" s="764"/>
      <c r="PK305" s="764"/>
      <c r="PL305" s="764"/>
      <c r="PM305" s="764"/>
      <c r="PN305" s="764"/>
      <c r="PO305" s="764"/>
      <c r="PP305" s="764"/>
      <c r="PQ305" s="764"/>
      <c r="PR305" s="764"/>
      <c r="PS305" s="764"/>
      <c r="PT305" s="764"/>
      <c r="PU305" s="764"/>
      <c r="PV305" s="764"/>
      <c r="PW305" s="764"/>
      <c r="PX305" s="764"/>
      <c r="PY305" s="764"/>
      <c r="PZ305" s="764"/>
      <c r="QA305" s="764"/>
      <c r="QB305" s="764"/>
      <c r="QC305" s="764"/>
      <c r="QD305" s="764"/>
      <c r="QE305" s="764"/>
      <c r="QF305" s="764"/>
      <c r="QG305" s="764"/>
      <c r="QH305" s="764"/>
      <c r="QI305" s="764"/>
      <c r="QJ305" s="764"/>
      <c r="QK305" s="764"/>
      <c r="QL305" s="764"/>
      <c r="QM305" s="764"/>
      <c r="QN305" s="764"/>
      <c r="QO305" s="764"/>
      <c r="QP305" s="764"/>
      <c r="QQ305" s="764"/>
      <c r="QR305" s="764"/>
      <c r="QS305" s="764"/>
      <c r="QT305" s="764"/>
      <c r="QU305" s="764"/>
      <c r="QV305" s="764"/>
      <c r="QW305" s="764"/>
      <c r="QX305" s="764"/>
      <c r="QY305" s="764"/>
      <c r="QZ305" s="764"/>
      <c r="RA305" s="764"/>
      <c r="RB305" s="764"/>
      <c r="RC305" s="764"/>
      <c r="RD305" s="764"/>
      <c r="RE305" s="764"/>
      <c r="RF305" s="764"/>
      <c r="RG305" s="764"/>
      <c r="RH305" s="764"/>
      <c r="RI305" s="764"/>
      <c r="RJ305" s="764"/>
      <c r="RK305" s="764"/>
      <c r="RL305" s="764"/>
      <c r="RM305" s="764"/>
      <c r="RN305" s="764"/>
      <c r="RO305" s="764"/>
      <c r="RP305" s="764"/>
      <c r="RQ305" s="764"/>
      <c r="RR305" s="764"/>
      <c r="RS305" s="764"/>
      <c r="RT305" s="764"/>
      <c r="RU305" s="764"/>
      <c r="RV305" s="764"/>
      <c r="RW305" s="764"/>
      <c r="RX305" s="764"/>
      <c r="RY305" s="764"/>
      <c r="RZ305" s="764"/>
      <c r="SA305" s="764"/>
      <c r="SB305" s="764"/>
      <c r="SC305" s="764"/>
      <c r="SD305" s="764"/>
      <c r="SE305" s="764"/>
      <c r="SF305" s="764"/>
      <c r="SG305" s="764"/>
      <c r="SH305" s="764"/>
      <c r="SI305" s="764"/>
      <c r="SJ305" s="764"/>
      <c r="SK305" s="764"/>
      <c r="SL305" s="764"/>
      <c r="SM305" s="764"/>
      <c r="SN305" s="764"/>
      <c r="SO305" s="764"/>
      <c r="SP305" s="764"/>
      <c r="SQ305" s="764"/>
      <c r="SR305" s="764"/>
      <c r="SS305" s="764"/>
      <c r="ST305" s="764"/>
      <c r="SU305" s="764"/>
      <c r="SV305" s="764"/>
      <c r="SW305" s="764"/>
      <c r="SX305" s="764"/>
      <c r="SY305" s="764"/>
      <c r="SZ305" s="764"/>
      <c r="TA305" s="764"/>
      <c r="TB305" s="764"/>
      <c r="TC305" s="764"/>
      <c r="TD305" s="764"/>
      <c r="TE305" s="764"/>
      <c r="TF305" s="764"/>
      <c r="TG305" s="764"/>
      <c r="TH305" s="764"/>
      <c r="TI305" s="764"/>
      <c r="TJ305" s="764"/>
      <c r="TK305" s="764"/>
      <c r="TL305" s="764"/>
      <c r="TM305" s="764"/>
      <c r="TN305" s="764"/>
      <c r="TO305" s="764"/>
      <c r="TP305" s="764"/>
      <c r="TQ305" s="764"/>
      <c r="TR305" s="764"/>
      <c r="TS305" s="764"/>
      <c r="TT305" s="764"/>
      <c r="TU305" s="764"/>
      <c r="TV305" s="764"/>
      <c r="TW305" s="764"/>
      <c r="TX305" s="764"/>
      <c r="TY305" s="764"/>
      <c r="TZ305" s="764"/>
      <c r="UA305" s="764"/>
      <c r="UB305" s="764"/>
      <c r="UC305" s="764"/>
      <c r="UD305" s="764"/>
      <c r="UE305" s="764"/>
      <c r="UF305" s="764"/>
      <c r="UG305" s="764"/>
      <c r="UH305" s="764"/>
      <c r="UI305" s="764"/>
      <c r="UJ305" s="764"/>
      <c r="UK305" s="764"/>
      <c r="UL305" s="764"/>
      <c r="UM305" s="764"/>
      <c r="UN305" s="764"/>
      <c r="UO305" s="764"/>
      <c r="UP305" s="764"/>
      <c r="UQ305" s="764"/>
      <c r="UR305" s="764"/>
      <c r="US305" s="764"/>
      <c r="UT305" s="764"/>
      <c r="UU305" s="764"/>
      <c r="UV305" s="764"/>
      <c r="UW305" s="764"/>
      <c r="UX305" s="764"/>
      <c r="UY305" s="764"/>
      <c r="UZ305" s="764"/>
      <c r="VA305" s="764"/>
      <c r="VB305" s="764"/>
      <c r="VC305" s="764"/>
      <c r="VD305" s="764"/>
      <c r="VE305" s="764"/>
      <c r="VF305" s="764"/>
      <c r="VG305" s="764"/>
      <c r="VH305" s="764"/>
      <c r="VI305" s="764"/>
      <c r="VJ305" s="764"/>
      <c r="VK305" s="764"/>
      <c r="VL305" s="764"/>
      <c r="VM305" s="764"/>
      <c r="VN305" s="764"/>
      <c r="VO305" s="764"/>
      <c r="VP305" s="764"/>
      <c r="VQ305" s="764"/>
      <c r="VR305" s="764"/>
      <c r="VS305" s="764"/>
      <c r="VT305" s="764"/>
      <c r="VU305" s="764"/>
      <c r="VV305" s="764"/>
      <c r="VW305" s="764"/>
      <c r="VX305" s="764"/>
      <c r="VY305" s="764"/>
      <c r="VZ305" s="764"/>
      <c r="WA305" s="764"/>
      <c r="WB305" s="764"/>
      <c r="WC305" s="764"/>
      <c r="WD305" s="764"/>
      <c r="WE305" s="764"/>
      <c r="WF305" s="764"/>
      <c r="WG305" s="764"/>
      <c r="WH305" s="764"/>
      <c r="WI305" s="764"/>
      <c r="WJ305" s="764"/>
      <c r="WK305" s="764"/>
      <c r="WL305" s="764"/>
      <c r="WM305" s="764"/>
      <c r="WN305" s="764"/>
      <c r="WO305" s="764"/>
      <c r="WP305" s="764"/>
      <c r="WQ305" s="764"/>
      <c r="WR305" s="764"/>
      <c r="WS305" s="764"/>
      <c r="WT305" s="764"/>
      <c r="WU305" s="764"/>
      <c r="WV305" s="764"/>
      <c r="WW305" s="764"/>
      <c r="WX305" s="764"/>
      <c r="WY305" s="764"/>
      <c r="WZ305" s="764"/>
      <c r="XA305" s="764"/>
      <c r="XB305" s="764"/>
      <c r="XC305" s="764"/>
      <c r="XD305" s="764"/>
      <c r="XE305" s="764"/>
      <c r="XF305" s="764"/>
      <c r="XG305" s="764"/>
      <c r="XH305" s="764"/>
      <c r="XI305" s="764"/>
      <c r="XJ305" s="764"/>
      <c r="XK305" s="764"/>
      <c r="XL305" s="764"/>
      <c r="XM305" s="764"/>
      <c r="XN305" s="764"/>
      <c r="XO305" s="764"/>
      <c r="XP305" s="764"/>
      <c r="XQ305" s="764"/>
      <c r="XR305" s="764"/>
      <c r="XS305" s="764"/>
      <c r="XT305" s="764"/>
      <c r="XU305" s="764"/>
      <c r="XV305" s="764"/>
      <c r="XW305" s="764"/>
      <c r="XX305" s="764"/>
      <c r="XY305" s="764"/>
      <c r="XZ305" s="764"/>
      <c r="YA305" s="764"/>
      <c r="YB305" s="764"/>
      <c r="YC305" s="764"/>
      <c r="YD305" s="764"/>
      <c r="YE305" s="764"/>
      <c r="YF305" s="764"/>
      <c r="YG305" s="764"/>
      <c r="YH305" s="764"/>
      <c r="YI305" s="764"/>
      <c r="YJ305" s="764"/>
      <c r="YK305" s="764"/>
      <c r="YL305" s="764"/>
      <c r="YM305" s="764"/>
      <c r="YN305" s="764"/>
      <c r="YO305" s="764"/>
      <c r="YP305" s="764"/>
      <c r="YQ305" s="764"/>
      <c r="YR305" s="764"/>
      <c r="YS305" s="764"/>
      <c r="YT305" s="764"/>
      <c r="YU305" s="764"/>
      <c r="YV305" s="764"/>
      <c r="YW305" s="764"/>
      <c r="YX305" s="764"/>
      <c r="YY305" s="764"/>
      <c r="YZ305" s="764"/>
      <c r="ZA305" s="764"/>
      <c r="ZB305" s="764"/>
      <c r="ZC305" s="764"/>
      <c r="ZD305" s="764"/>
      <c r="ZE305" s="764"/>
      <c r="ZF305" s="764"/>
      <c r="ZG305" s="764"/>
      <c r="ZH305" s="764"/>
      <c r="ZI305" s="764"/>
      <c r="ZJ305" s="764"/>
      <c r="ZK305" s="764"/>
      <c r="ZL305" s="764"/>
      <c r="ZM305" s="764"/>
      <c r="ZN305" s="764"/>
      <c r="ZO305" s="764"/>
      <c r="ZP305" s="764"/>
      <c r="ZQ305" s="764"/>
      <c r="ZR305" s="764"/>
      <c r="ZS305" s="764"/>
      <c r="ZT305" s="764"/>
      <c r="ZU305" s="764"/>
      <c r="ZV305" s="764"/>
      <c r="ZW305" s="764"/>
      <c r="ZX305" s="764"/>
      <c r="ZY305" s="764"/>
      <c r="ZZ305" s="764"/>
      <c r="AAA305" s="764"/>
      <c r="AAB305" s="764"/>
      <c r="AAC305" s="764"/>
      <c r="AAD305" s="764"/>
      <c r="AAE305" s="764"/>
      <c r="AAF305" s="764"/>
      <c r="AAG305" s="764"/>
      <c r="AAH305" s="764"/>
      <c r="AAI305" s="764"/>
      <c r="AAJ305" s="764"/>
      <c r="AAK305" s="764"/>
      <c r="AAL305" s="764"/>
      <c r="AAM305" s="764"/>
      <c r="AAN305" s="764"/>
      <c r="AAO305" s="764"/>
      <c r="AAP305" s="764"/>
      <c r="AAQ305" s="764"/>
      <c r="AAR305" s="764"/>
      <c r="AAS305" s="764"/>
      <c r="AAT305" s="764"/>
      <c r="AAU305" s="764"/>
      <c r="AAV305" s="764"/>
      <c r="AAW305" s="764"/>
      <c r="AAX305" s="764"/>
      <c r="AAY305" s="764"/>
      <c r="AAZ305" s="764"/>
      <c r="ABA305" s="764"/>
      <c r="ABB305" s="764"/>
      <c r="ABC305" s="764"/>
      <c r="ABD305" s="764"/>
      <c r="ABE305" s="764"/>
      <c r="ABF305" s="764"/>
      <c r="ABG305" s="764"/>
      <c r="ABH305" s="764"/>
      <c r="ABI305" s="764"/>
      <c r="ABJ305" s="764"/>
      <c r="ABK305" s="764"/>
      <c r="ABL305" s="764"/>
      <c r="ABM305" s="764"/>
      <c r="ABN305" s="764"/>
      <c r="ABO305" s="764"/>
      <c r="ABP305" s="764"/>
      <c r="ABQ305" s="764"/>
      <c r="ABR305" s="764"/>
      <c r="ABS305" s="764"/>
      <c r="ABT305" s="764"/>
      <c r="ABU305" s="764"/>
      <c r="ABV305" s="764"/>
      <c r="ABW305" s="764"/>
      <c r="ABX305" s="764"/>
      <c r="ABY305" s="764"/>
      <c r="ABZ305" s="764"/>
      <c r="ACA305" s="764"/>
      <c r="ACB305" s="764"/>
      <c r="ACC305" s="764"/>
      <c r="ACD305" s="764"/>
      <c r="ACE305" s="764"/>
      <c r="ACF305" s="764"/>
      <c r="ACG305" s="764"/>
      <c r="ACH305" s="764"/>
      <c r="ACI305" s="764"/>
      <c r="ACJ305" s="764"/>
      <c r="ACK305" s="764"/>
      <c r="ACL305" s="764"/>
      <c r="ACM305" s="764"/>
      <c r="ACN305" s="764"/>
      <c r="ACO305" s="764"/>
      <c r="ACP305" s="764"/>
      <c r="ACQ305" s="764"/>
      <c r="ACR305" s="764"/>
      <c r="ACS305" s="764"/>
      <c r="ACT305" s="764"/>
      <c r="ACU305" s="764"/>
      <c r="ACV305" s="764"/>
      <c r="ACW305" s="764"/>
      <c r="ACX305" s="764"/>
      <c r="ACY305" s="764"/>
      <c r="ACZ305" s="764"/>
      <c r="ADA305" s="764"/>
      <c r="ADB305" s="764"/>
      <c r="ADC305" s="764"/>
      <c r="ADD305" s="764"/>
      <c r="ADE305" s="764"/>
      <c r="ADF305" s="764"/>
      <c r="ADG305" s="764"/>
      <c r="ADH305" s="764"/>
      <c r="ADI305" s="764"/>
      <c r="ADJ305" s="764"/>
      <c r="ADK305" s="764"/>
      <c r="ADL305" s="764"/>
      <c r="ADM305" s="764"/>
      <c r="ADN305" s="764"/>
      <c r="ADO305" s="764"/>
      <c r="ADP305" s="764"/>
      <c r="ADQ305" s="764"/>
      <c r="ADR305" s="764"/>
      <c r="ADS305" s="764"/>
      <c r="ADT305" s="764"/>
      <c r="ADU305" s="764"/>
      <c r="ADV305" s="764"/>
      <c r="ADW305" s="764"/>
      <c r="ADX305" s="764"/>
      <c r="ADY305" s="764"/>
      <c r="ADZ305" s="764"/>
      <c r="AEA305" s="764"/>
      <c r="AEB305" s="764"/>
      <c r="AEC305" s="764"/>
      <c r="AED305" s="764"/>
      <c r="AEE305" s="764"/>
      <c r="AEF305" s="764"/>
      <c r="AEG305" s="764"/>
      <c r="AEH305" s="764"/>
      <c r="AEI305" s="764"/>
      <c r="AEJ305" s="764"/>
      <c r="AEK305" s="764"/>
      <c r="AEL305" s="764"/>
      <c r="AEM305" s="764"/>
      <c r="AEN305" s="764"/>
      <c r="AEO305" s="764"/>
      <c r="AEP305" s="764"/>
      <c r="AEQ305" s="764"/>
      <c r="AER305" s="764"/>
      <c r="AES305" s="764"/>
      <c r="AET305" s="764"/>
      <c r="AEU305" s="764"/>
      <c r="AEV305" s="764"/>
      <c r="AEW305" s="764"/>
      <c r="AEX305" s="764"/>
      <c r="AEY305" s="764"/>
      <c r="AEZ305" s="764"/>
      <c r="AFA305" s="764"/>
      <c r="AFB305" s="764"/>
      <c r="AFC305" s="764"/>
      <c r="AFD305" s="764"/>
      <c r="AFE305" s="764"/>
      <c r="AFF305" s="764"/>
      <c r="AFG305" s="764"/>
      <c r="AFH305" s="764"/>
      <c r="AFI305" s="764"/>
      <c r="AFJ305" s="764"/>
      <c r="AFK305" s="764"/>
      <c r="AFL305" s="764"/>
      <c r="AFM305" s="764"/>
      <c r="AFN305" s="764"/>
      <c r="AFO305" s="764"/>
      <c r="AFP305" s="764"/>
      <c r="AFQ305" s="764"/>
      <c r="AFR305" s="764"/>
      <c r="AFS305" s="764"/>
      <c r="AFT305" s="764"/>
      <c r="AFU305" s="764"/>
      <c r="AFV305" s="764"/>
      <c r="AFW305" s="764"/>
      <c r="AFX305" s="764"/>
      <c r="AFY305" s="764"/>
      <c r="AFZ305" s="764"/>
      <c r="AGA305" s="764"/>
      <c r="AGB305" s="764"/>
      <c r="AGC305" s="764"/>
      <c r="AGD305" s="764"/>
      <c r="AGE305" s="764"/>
      <c r="AGF305" s="764"/>
      <c r="AGG305" s="764"/>
      <c r="AGH305" s="764"/>
      <c r="AGI305" s="764"/>
      <c r="AGJ305" s="764"/>
      <c r="AGK305" s="764"/>
      <c r="AGL305" s="764"/>
      <c r="AGM305" s="764"/>
      <c r="AGN305" s="764"/>
      <c r="AGO305" s="764"/>
      <c r="AGP305" s="764"/>
      <c r="AGQ305" s="764"/>
      <c r="AGR305" s="764"/>
      <c r="AGS305" s="764"/>
      <c r="AGT305" s="764"/>
      <c r="AGU305" s="764"/>
      <c r="AGV305" s="764"/>
      <c r="AGW305" s="764"/>
      <c r="AGX305" s="764"/>
      <c r="AGY305" s="764"/>
      <c r="AGZ305" s="764"/>
      <c r="AHA305" s="764"/>
      <c r="AHB305" s="764"/>
      <c r="AHC305" s="764"/>
      <c r="AHD305" s="764"/>
      <c r="AHE305" s="764"/>
      <c r="AHF305" s="764"/>
      <c r="AHG305" s="764"/>
      <c r="AHH305" s="764"/>
      <c r="AHI305" s="764"/>
      <c r="AHJ305" s="764"/>
      <c r="AHK305" s="764"/>
      <c r="AHL305" s="764"/>
      <c r="AHM305" s="764"/>
      <c r="AHN305" s="764"/>
      <c r="AHO305" s="764"/>
      <c r="AHP305" s="764"/>
      <c r="AHQ305" s="764"/>
      <c r="AHR305" s="764"/>
      <c r="AHS305" s="764"/>
      <c r="AHT305" s="764"/>
      <c r="AHU305" s="764"/>
      <c r="AHV305" s="764"/>
      <c r="AHW305" s="764"/>
      <c r="AHX305" s="764"/>
      <c r="AHY305" s="764"/>
      <c r="AHZ305" s="764"/>
      <c r="AIA305" s="764"/>
      <c r="AIB305" s="764"/>
      <c r="AIC305" s="764"/>
      <c r="AID305" s="764"/>
      <c r="AIE305" s="764"/>
      <c r="AIF305" s="764"/>
      <c r="AIG305" s="764"/>
      <c r="AIH305" s="764"/>
      <c r="AII305" s="764"/>
      <c r="AIJ305" s="764"/>
      <c r="AIK305" s="764"/>
      <c r="AIL305" s="764"/>
      <c r="AIM305" s="764"/>
      <c r="AIN305" s="764"/>
      <c r="AIO305" s="764"/>
      <c r="AIP305" s="764"/>
      <c r="AIQ305" s="764"/>
      <c r="AIR305" s="764"/>
      <c r="AIS305" s="764"/>
      <c r="AIT305" s="764"/>
      <c r="AIU305" s="764"/>
      <c r="AIV305" s="764"/>
      <c r="AIW305" s="764"/>
      <c r="AIX305" s="764"/>
      <c r="AIY305" s="764"/>
      <c r="AIZ305" s="764"/>
      <c r="AJA305" s="764"/>
      <c r="AJB305" s="764"/>
      <c r="AJC305" s="764"/>
      <c r="AJD305" s="764"/>
      <c r="AJE305" s="764"/>
      <c r="AJF305" s="764"/>
      <c r="AJG305" s="764"/>
      <c r="AJH305" s="764"/>
      <c r="AJI305" s="764"/>
      <c r="AJJ305" s="764"/>
      <c r="AJK305" s="764"/>
      <c r="AJL305" s="764"/>
      <c r="AJM305" s="764"/>
      <c r="AJN305" s="764"/>
      <c r="AJO305" s="764"/>
      <c r="AJP305" s="764"/>
      <c r="AJQ305" s="764"/>
      <c r="AJR305" s="764"/>
      <c r="AJS305" s="764"/>
      <c r="AJT305" s="764"/>
      <c r="AJU305" s="764"/>
      <c r="AJV305" s="764"/>
      <c r="AJW305" s="764"/>
      <c r="AJX305" s="764"/>
      <c r="AJY305" s="764"/>
      <c r="AJZ305" s="764"/>
      <c r="AKA305" s="764"/>
      <c r="AKB305" s="764"/>
      <c r="AKC305" s="764"/>
      <c r="AKD305" s="764"/>
      <c r="AKE305" s="764"/>
      <c r="AKF305" s="764"/>
      <c r="AKG305" s="764"/>
      <c r="AKH305" s="764"/>
      <c r="AKI305" s="764"/>
      <c r="AKJ305" s="764"/>
      <c r="AKK305" s="764"/>
      <c r="AKL305" s="764"/>
      <c r="AKM305" s="764"/>
      <c r="AKN305" s="764"/>
      <c r="AKO305" s="764"/>
      <c r="AKP305" s="764"/>
      <c r="AKQ305" s="764"/>
      <c r="AKR305" s="764"/>
      <c r="AKS305" s="764"/>
      <c r="AKT305" s="764"/>
      <c r="AKU305" s="764"/>
      <c r="AKV305" s="764"/>
      <c r="AKW305" s="764"/>
      <c r="AKX305" s="764"/>
      <c r="AKY305" s="764"/>
      <c r="AKZ305" s="764"/>
      <c r="ALA305" s="764"/>
      <c r="ALB305" s="764"/>
      <c r="ALC305" s="764"/>
      <c r="ALD305" s="764"/>
      <c r="ALE305" s="764"/>
      <c r="ALF305" s="764"/>
      <c r="ALG305" s="764"/>
      <c r="ALH305" s="764"/>
      <c r="ALI305" s="764"/>
      <c r="ALJ305" s="764"/>
      <c r="ALK305" s="764"/>
      <c r="ALL305" s="764"/>
      <c r="ALM305" s="764"/>
      <c r="ALN305" s="764"/>
      <c r="ALO305" s="764"/>
      <c r="ALP305" s="764"/>
      <c r="ALQ305" s="764"/>
      <c r="ALR305" s="764"/>
      <c r="ALS305" s="764"/>
      <c r="ALT305" s="764"/>
      <c r="ALU305" s="764"/>
      <c r="ALV305" s="764"/>
      <c r="ALW305" s="764"/>
      <c r="ALX305" s="764"/>
      <c r="ALY305" s="764"/>
      <c r="ALZ305" s="764"/>
      <c r="AMA305" s="764"/>
      <c r="AMB305" s="764"/>
      <c r="AMC305" s="764"/>
      <c r="AMD305" s="764"/>
      <c r="AME305" s="764"/>
      <c r="AMF305" s="764"/>
      <c r="AMG305" s="764"/>
      <c r="AMH305" s="764"/>
      <c r="AMI305" s="764"/>
      <c r="AMJ305" s="764"/>
    </row>
    <row r="306" spans="1:1024" x14ac:dyDescent="0.2">
      <c r="A306" s="764"/>
      <c r="B306" s="799"/>
      <c r="C306" s="796"/>
      <c r="D306" s="793"/>
      <c r="E306" s="793"/>
      <c r="F306" s="793"/>
      <c r="G306" s="793"/>
      <c r="H306" s="793"/>
      <c r="I306" s="793"/>
      <c r="J306" s="793"/>
      <c r="K306" s="793"/>
      <c r="L306" s="793"/>
      <c r="M306" s="793"/>
      <c r="N306" s="793"/>
      <c r="O306" s="793"/>
      <c r="P306" s="793"/>
      <c r="Q306" s="793"/>
      <c r="R306" s="794"/>
      <c r="S306" s="793"/>
      <c r="T306" s="793"/>
      <c r="U306" s="786" t="s">
        <v>503</v>
      </c>
      <c r="V306" s="777" t="s">
        <v>124</v>
      </c>
      <c r="W306" s="795" t="s">
        <v>495</v>
      </c>
      <c r="X306" s="769">
        <v>406.63613400000003</v>
      </c>
      <c r="Y306" s="769">
        <v>406.63613400000003</v>
      </c>
      <c r="Z306" s="769">
        <v>406.63613400000003</v>
      </c>
      <c r="AA306" s="769">
        <v>406.63613400000003</v>
      </c>
      <c r="AB306" s="769">
        <v>406.63613400000003</v>
      </c>
      <c r="AC306" s="769">
        <v>365.73696300000006</v>
      </c>
      <c r="AD306" s="769">
        <v>365.73696300000006</v>
      </c>
      <c r="AE306" s="769">
        <v>365.73696300000006</v>
      </c>
      <c r="AF306" s="769">
        <v>365.73696300000006</v>
      </c>
      <c r="AG306" s="769">
        <v>365.73696300000006</v>
      </c>
      <c r="AH306" s="769">
        <v>117.32023500000001</v>
      </c>
      <c r="AI306" s="769">
        <v>117.32023500000001</v>
      </c>
      <c r="AJ306" s="769">
        <v>117.32023500000001</v>
      </c>
      <c r="AK306" s="769">
        <v>117.32023500000001</v>
      </c>
      <c r="AL306" s="769">
        <v>117.32023500000001</v>
      </c>
      <c r="AM306" s="769">
        <v>0</v>
      </c>
      <c r="AN306" s="769">
        <v>0</v>
      </c>
      <c r="AO306" s="769">
        <v>0</v>
      </c>
      <c r="AP306" s="769">
        <v>0</v>
      </c>
      <c r="AQ306" s="769">
        <v>0</v>
      </c>
      <c r="AR306" s="769">
        <v>0</v>
      </c>
      <c r="AS306" s="769">
        <v>0</v>
      </c>
      <c r="AT306" s="769">
        <v>0</v>
      </c>
      <c r="AU306" s="769">
        <v>0</v>
      </c>
      <c r="AV306" s="769">
        <v>0</v>
      </c>
      <c r="AW306" s="769">
        <v>0</v>
      </c>
      <c r="AX306" s="769">
        <v>0</v>
      </c>
      <c r="AY306" s="769">
        <v>0</v>
      </c>
      <c r="AZ306" s="769">
        <v>0</v>
      </c>
      <c r="BA306" s="769">
        <v>0</v>
      </c>
      <c r="BB306" s="769">
        <v>0</v>
      </c>
      <c r="BC306" s="769">
        <v>0</v>
      </c>
      <c r="BD306" s="769">
        <v>0</v>
      </c>
      <c r="BE306" s="769">
        <v>0</v>
      </c>
      <c r="BF306" s="769">
        <v>0</v>
      </c>
      <c r="BG306" s="769">
        <v>0</v>
      </c>
      <c r="BH306" s="769">
        <v>0</v>
      </c>
      <c r="BI306" s="769">
        <v>0</v>
      </c>
      <c r="BJ306" s="769">
        <v>0</v>
      </c>
      <c r="BK306" s="769">
        <v>0</v>
      </c>
      <c r="BL306" s="769">
        <v>0</v>
      </c>
      <c r="BM306" s="769">
        <v>0</v>
      </c>
      <c r="BN306" s="769">
        <v>0</v>
      </c>
      <c r="BO306" s="769">
        <v>0</v>
      </c>
      <c r="BP306" s="769">
        <v>0</v>
      </c>
      <c r="BQ306" s="769">
        <v>0</v>
      </c>
      <c r="BR306" s="769">
        <v>0</v>
      </c>
      <c r="BS306" s="769">
        <v>0</v>
      </c>
      <c r="BT306" s="769">
        <v>0</v>
      </c>
      <c r="BU306" s="769">
        <v>0</v>
      </c>
      <c r="BV306" s="769">
        <v>0</v>
      </c>
      <c r="BW306" s="769">
        <v>0</v>
      </c>
      <c r="BX306" s="769">
        <v>0</v>
      </c>
      <c r="BY306" s="769">
        <v>0</v>
      </c>
      <c r="BZ306" s="769">
        <v>0</v>
      </c>
      <c r="CA306" s="769">
        <v>0</v>
      </c>
      <c r="CB306" s="769">
        <v>0</v>
      </c>
      <c r="CC306" s="769">
        <v>0</v>
      </c>
      <c r="CD306" s="769">
        <v>0</v>
      </c>
      <c r="CE306" s="769">
        <v>0</v>
      </c>
      <c r="CF306" s="769">
        <v>0</v>
      </c>
      <c r="CG306" s="769">
        <v>0</v>
      </c>
      <c r="CH306" s="769">
        <v>0</v>
      </c>
      <c r="CI306" s="769">
        <v>0</v>
      </c>
      <c r="CJ306" s="769">
        <v>0</v>
      </c>
      <c r="CK306" s="769">
        <v>0</v>
      </c>
      <c r="CL306" s="769">
        <v>0</v>
      </c>
      <c r="CM306" s="769">
        <v>0</v>
      </c>
      <c r="CN306" s="769">
        <v>0</v>
      </c>
      <c r="CO306" s="769">
        <v>0</v>
      </c>
      <c r="CP306" s="769">
        <v>0</v>
      </c>
      <c r="CQ306" s="769">
        <v>0</v>
      </c>
      <c r="CR306" s="769">
        <v>0</v>
      </c>
      <c r="CS306" s="769">
        <v>0</v>
      </c>
      <c r="CT306" s="769">
        <v>0</v>
      </c>
      <c r="CU306" s="769">
        <v>0</v>
      </c>
      <c r="CV306" s="769">
        <v>0</v>
      </c>
      <c r="CW306" s="769">
        <v>0</v>
      </c>
      <c r="CX306" s="769">
        <v>0</v>
      </c>
      <c r="CY306" s="769">
        <v>0</v>
      </c>
      <c r="CZ306" s="778">
        <v>0</v>
      </c>
      <c r="DA306" s="779">
        <v>0</v>
      </c>
      <c r="DB306" s="779">
        <v>0</v>
      </c>
      <c r="DC306" s="779">
        <v>0</v>
      </c>
      <c r="DD306" s="779">
        <v>0</v>
      </c>
      <c r="DE306" s="779">
        <v>0</v>
      </c>
      <c r="DF306" s="779">
        <v>0</v>
      </c>
      <c r="DG306" s="779">
        <v>0</v>
      </c>
      <c r="DH306" s="779">
        <v>0</v>
      </c>
      <c r="DI306" s="779">
        <v>0</v>
      </c>
      <c r="DJ306" s="779">
        <v>0</v>
      </c>
      <c r="DK306" s="779">
        <v>0</v>
      </c>
      <c r="DL306" s="779">
        <v>0</v>
      </c>
      <c r="DM306" s="779">
        <v>0</v>
      </c>
      <c r="DN306" s="779">
        <v>0</v>
      </c>
      <c r="DO306" s="779">
        <v>0</v>
      </c>
      <c r="DP306" s="779">
        <v>0</v>
      </c>
      <c r="DQ306" s="779">
        <v>0</v>
      </c>
      <c r="DR306" s="779">
        <v>0</v>
      </c>
      <c r="DS306" s="779">
        <v>0</v>
      </c>
      <c r="DT306" s="779">
        <v>0</v>
      </c>
      <c r="DU306" s="779">
        <v>0</v>
      </c>
      <c r="DV306" s="779">
        <v>0</v>
      </c>
      <c r="DW306" s="780">
        <v>0</v>
      </c>
      <c r="DX306" s="666"/>
      <c r="DY306" s="764"/>
      <c r="DZ306" s="764"/>
      <c r="EA306" s="764"/>
      <c r="EB306" s="764"/>
      <c r="EC306" s="764"/>
      <c r="ED306" s="764"/>
      <c r="EE306" s="764"/>
      <c r="EF306" s="764"/>
      <c r="EG306" s="764"/>
      <c r="EH306" s="764"/>
      <c r="EI306" s="764"/>
      <c r="EJ306" s="764"/>
      <c r="EK306" s="764"/>
      <c r="EL306" s="764"/>
      <c r="EM306" s="764"/>
      <c r="EN306" s="764"/>
      <c r="EO306" s="764"/>
      <c r="EP306" s="764"/>
      <c r="EQ306" s="764"/>
      <c r="ER306" s="764"/>
      <c r="ES306" s="764"/>
      <c r="ET306" s="764"/>
      <c r="EU306" s="764"/>
      <c r="EV306" s="764"/>
      <c r="EW306" s="764"/>
      <c r="EX306" s="764"/>
      <c r="EY306" s="764"/>
      <c r="EZ306" s="764"/>
      <c r="FA306" s="764"/>
      <c r="FB306" s="764"/>
      <c r="FC306" s="764"/>
      <c r="FD306" s="764"/>
      <c r="FE306" s="764"/>
      <c r="FF306" s="764"/>
      <c r="FG306" s="764"/>
      <c r="FH306" s="764"/>
      <c r="FI306" s="764"/>
      <c r="FJ306" s="764"/>
      <c r="FK306" s="764"/>
      <c r="FL306" s="764"/>
      <c r="FM306" s="764"/>
      <c r="FN306" s="764"/>
      <c r="FO306" s="764"/>
      <c r="FP306" s="764"/>
      <c r="FQ306" s="764"/>
      <c r="FR306" s="764"/>
      <c r="FS306" s="764"/>
      <c r="FT306" s="764"/>
      <c r="FU306" s="764"/>
      <c r="FV306" s="764"/>
      <c r="FW306" s="764"/>
      <c r="FX306" s="764"/>
      <c r="FY306" s="764"/>
      <c r="FZ306" s="764"/>
      <c r="GA306" s="764"/>
      <c r="GB306" s="764"/>
      <c r="GC306" s="764"/>
      <c r="GD306" s="764"/>
      <c r="GE306" s="764"/>
      <c r="GF306" s="764"/>
      <c r="GG306" s="764"/>
      <c r="GH306" s="764"/>
      <c r="GI306" s="764"/>
      <c r="GJ306" s="764"/>
      <c r="GK306" s="764"/>
      <c r="GL306" s="764"/>
      <c r="GM306" s="764"/>
      <c r="GN306" s="764"/>
      <c r="GO306" s="764"/>
      <c r="GP306" s="764"/>
      <c r="GQ306" s="764"/>
      <c r="GR306" s="764"/>
      <c r="GS306" s="764"/>
      <c r="GT306" s="764"/>
      <c r="GU306" s="764"/>
      <c r="GV306" s="764"/>
      <c r="GW306" s="764"/>
      <c r="GX306" s="764"/>
      <c r="GY306" s="764"/>
      <c r="GZ306" s="764"/>
      <c r="HA306" s="764"/>
      <c r="HB306" s="764"/>
      <c r="HC306" s="764"/>
      <c r="HD306" s="764"/>
      <c r="HE306" s="764"/>
      <c r="HF306" s="764"/>
      <c r="HG306" s="764"/>
      <c r="HH306" s="764"/>
      <c r="HI306" s="764"/>
      <c r="HJ306" s="764"/>
      <c r="HK306" s="764"/>
      <c r="HL306" s="764"/>
      <c r="HM306" s="764"/>
      <c r="HN306" s="764"/>
      <c r="HO306" s="764"/>
      <c r="HP306" s="764"/>
      <c r="HQ306" s="764"/>
      <c r="HR306" s="764"/>
      <c r="HS306" s="764"/>
      <c r="HT306" s="764"/>
      <c r="HU306" s="764"/>
      <c r="HV306" s="764"/>
      <c r="HW306" s="764"/>
      <c r="HX306" s="764"/>
      <c r="HY306" s="764"/>
      <c r="HZ306" s="764"/>
      <c r="IA306" s="764"/>
      <c r="IB306" s="764"/>
      <c r="IC306" s="764"/>
      <c r="ID306" s="764"/>
      <c r="IE306" s="764"/>
      <c r="IF306" s="764"/>
      <c r="IG306" s="764"/>
      <c r="IH306" s="764"/>
      <c r="II306" s="764"/>
      <c r="IJ306" s="764"/>
      <c r="IK306" s="764"/>
      <c r="IL306" s="764"/>
      <c r="IM306" s="764"/>
      <c r="IN306" s="764"/>
      <c r="IO306" s="764"/>
      <c r="IP306" s="764"/>
      <c r="IQ306" s="764"/>
      <c r="IR306" s="764"/>
      <c r="IS306" s="764"/>
      <c r="IT306" s="764"/>
      <c r="IU306" s="764"/>
      <c r="IV306" s="764"/>
      <c r="IW306" s="764"/>
      <c r="IX306" s="764"/>
      <c r="IY306" s="764"/>
      <c r="IZ306" s="764"/>
      <c r="JA306" s="764"/>
      <c r="JB306" s="764"/>
      <c r="JC306" s="764"/>
      <c r="JD306" s="764"/>
      <c r="JE306" s="764"/>
      <c r="JF306" s="764"/>
      <c r="JG306" s="764"/>
      <c r="JH306" s="764"/>
      <c r="JI306" s="764"/>
      <c r="JJ306" s="764"/>
      <c r="JK306" s="764"/>
      <c r="JL306" s="764"/>
      <c r="JM306" s="764"/>
      <c r="JN306" s="764"/>
      <c r="JO306" s="764"/>
      <c r="JP306" s="764"/>
      <c r="JQ306" s="764"/>
      <c r="JR306" s="764"/>
      <c r="JS306" s="764"/>
      <c r="JT306" s="764"/>
      <c r="JU306" s="764"/>
      <c r="JV306" s="764"/>
      <c r="JW306" s="764"/>
      <c r="JX306" s="764"/>
      <c r="JY306" s="764"/>
      <c r="JZ306" s="764"/>
      <c r="KA306" s="764"/>
      <c r="KB306" s="764"/>
      <c r="KC306" s="764"/>
      <c r="KD306" s="764"/>
      <c r="KE306" s="764"/>
      <c r="KF306" s="764"/>
      <c r="KG306" s="764"/>
      <c r="KH306" s="764"/>
      <c r="KI306" s="764"/>
      <c r="KJ306" s="764"/>
      <c r="KK306" s="764"/>
      <c r="KL306" s="764"/>
      <c r="KM306" s="764"/>
      <c r="KN306" s="764"/>
      <c r="KO306" s="764"/>
      <c r="KP306" s="764"/>
      <c r="KQ306" s="764"/>
      <c r="KR306" s="764"/>
      <c r="KS306" s="764"/>
      <c r="KT306" s="764"/>
      <c r="KU306" s="764"/>
      <c r="KV306" s="764"/>
      <c r="KW306" s="764"/>
      <c r="KX306" s="764"/>
      <c r="KY306" s="764"/>
      <c r="KZ306" s="764"/>
      <c r="LA306" s="764"/>
      <c r="LB306" s="764"/>
      <c r="LC306" s="764"/>
      <c r="LD306" s="764"/>
      <c r="LE306" s="764"/>
      <c r="LF306" s="764"/>
      <c r="LG306" s="764"/>
      <c r="LH306" s="764"/>
      <c r="LI306" s="764"/>
      <c r="LJ306" s="764"/>
      <c r="LK306" s="764"/>
      <c r="LL306" s="764"/>
      <c r="LM306" s="764"/>
      <c r="LN306" s="764"/>
      <c r="LO306" s="764"/>
      <c r="LP306" s="764"/>
      <c r="LQ306" s="764"/>
      <c r="LR306" s="764"/>
      <c r="LS306" s="764"/>
      <c r="LT306" s="764"/>
      <c r="LU306" s="764"/>
      <c r="LV306" s="764"/>
      <c r="LW306" s="764"/>
      <c r="LX306" s="764"/>
      <c r="LY306" s="764"/>
      <c r="LZ306" s="764"/>
      <c r="MA306" s="764"/>
      <c r="MB306" s="764"/>
      <c r="MC306" s="764"/>
      <c r="MD306" s="764"/>
      <c r="ME306" s="764"/>
      <c r="MF306" s="764"/>
      <c r="MG306" s="764"/>
      <c r="MH306" s="764"/>
      <c r="MI306" s="764"/>
      <c r="MJ306" s="764"/>
      <c r="MK306" s="764"/>
      <c r="ML306" s="764"/>
      <c r="MM306" s="764"/>
      <c r="MN306" s="764"/>
      <c r="MO306" s="764"/>
      <c r="MP306" s="764"/>
      <c r="MQ306" s="764"/>
      <c r="MR306" s="764"/>
      <c r="MS306" s="764"/>
      <c r="MT306" s="764"/>
      <c r="MU306" s="764"/>
      <c r="MV306" s="764"/>
      <c r="MW306" s="764"/>
      <c r="MX306" s="764"/>
      <c r="MY306" s="764"/>
      <c r="MZ306" s="764"/>
      <c r="NA306" s="764"/>
      <c r="NB306" s="764"/>
      <c r="NC306" s="764"/>
      <c r="ND306" s="764"/>
      <c r="NE306" s="764"/>
      <c r="NF306" s="764"/>
      <c r="NG306" s="764"/>
      <c r="NH306" s="764"/>
      <c r="NI306" s="764"/>
      <c r="NJ306" s="764"/>
      <c r="NK306" s="764"/>
      <c r="NL306" s="764"/>
      <c r="NM306" s="764"/>
      <c r="NN306" s="764"/>
      <c r="NO306" s="764"/>
      <c r="NP306" s="764"/>
      <c r="NQ306" s="764"/>
      <c r="NR306" s="764"/>
      <c r="NS306" s="764"/>
      <c r="NT306" s="764"/>
      <c r="NU306" s="764"/>
      <c r="NV306" s="764"/>
      <c r="NW306" s="764"/>
      <c r="NX306" s="764"/>
      <c r="NY306" s="764"/>
      <c r="NZ306" s="764"/>
      <c r="OA306" s="764"/>
      <c r="OB306" s="764"/>
      <c r="OC306" s="764"/>
      <c r="OD306" s="764"/>
      <c r="OE306" s="764"/>
      <c r="OF306" s="764"/>
      <c r="OG306" s="764"/>
      <c r="OH306" s="764"/>
      <c r="OI306" s="764"/>
      <c r="OJ306" s="764"/>
      <c r="OK306" s="764"/>
      <c r="OL306" s="764"/>
      <c r="OM306" s="764"/>
      <c r="ON306" s="764"/>
      <c r="OO306" s="764"/>
      <c r="OP306" s="764"/>
      <c r="OQ306" s="764"/>
      <c r="OR306" s="764"/>
      <c r="OS306" s="764"/>
      <c r="OT306" s="764"/>
      <c r="OU306" s="764"/>
      <c r="OV306" s="764"/>
      <c r="OW306" s="764"/>
      <c r="OX306" s="764"/>
      <c r="OY306" s="764"/>
      <c r="OZ306" s="764"/>
      <c r="PA306" s="764"/>
      <c r="PB306" s="764"/>
      <c r="PC306" s="764"/>
      <c r="PD306" s="764"/>
      <c r="PE306" s="764"/>
      <c r="PF306" s="764"/>
      <c r="PG306" s="764"/>
      <c r="PH306" s="764"/>
      <c r="PI306" s="764"/>
      <c r="PJ306" s="764"/>
      <c r="PK306" s="764"/>
      <c r="PL306" s="764"/>
      <c r="PM306" s="764"/>
      <c r="PN306" s="764"/>
      <c r="PO306" s="764"/>
      <c r="PP306" s="764"/>
      <c r="PQ306" s="764"/>
      <c r="PR306" s="764"/>
      <c r="PS306" s="764"/>
      <c r="PT306" s="764"/>
      <c r="PU306" s="764"/>
      <c r="PV306" s="764"/>
      <c r="PW306" s="764"/>
      <c r="PX306" s="764"/>
      <c r="PY306" s="764"/>
      <c r="PZ306" s="764"/>
      <c r="QA306" s="764"/>
      <c r="QB306" s="764"/>
      <c r="QC306" s="764"/>
      <c r="QD306" s="764"/>
      <c r="QE306" s="764"/>
      <c r="QF306" s="764"/>
      <c r="QG306" s="764"/>
      <c r="QH306" s="764"/>
      <c r="QI306" s="764"/>
      <c r="QJ306" s="764"/>
      <c r="QK306" s="764"/>
      <c r="QL306" s="764"/>
      <c r="QM306" s="764"/>
      <c r="QN306" s="764"/>
      <c r="QO306" s="764"/>
      <c r="QP306" s="764"/>
      <c r="QQ306" s="764"/>
      <c r="QR306" s="764"/>
      <c r="QS306" s="764"/>
      <c r="QT306" s="764"/>
      <c r="QU306" s="764"/>
      <c r="QV306" s="764"/>
      <c r="QW306" s="764"/>
      <c r="QX306" s="764"/>
      <c r="QY306" s="764"/>
      <c r="QZ306" s="764"/>
      <c r="RA306" s="764"/>
      <c r="RB306" s="764"/>
      <c r="RC306" s="764"/>
      <c r="RD306" s="764"/>
      <c r="RE306" s="764"/>
      <c r="RF306" s="764"/>
      <c r="RG306" s="764"/>
      <c r="RH306" s="764"/>
      <c r="RI306" s="764"/>
      <c r="RJ306" s="764"/>
      <c r="RK306" s="764"/>
      <c r="RL306" s="764"/>
      <c r="RM306" s="764"/>
      <c r="RN306" s="764"/>
      <c r="RO306" s="764"/>
      <c r="RP306" s="764"/>
      <c r="RQ306" s="764"/>
      <c r="RR306" s="764"/>
      <c r="RS306" s="764"/>
      <c r="RT306" s="764"/>
      <c r="RU306" s="764"/>
      <c r="RV306" s="764"/>
      <c r="RW306" s="764"/>
      <c r="RX306" s="764"/>
      <c r="RY306" s="764"/>
      <c r="RZ306" s="764"/>
      <c r="SA306" s="764"/>
      <c r="SB306" s="764"/>
      <c r="SC306" s="764"/>
      <c r="SD306" s="764"/>
      <c r="SE306" s="764"/>
      <c r="SF306" s="764"/>
      <c r="SG306" s="764"/>
      <c r="SH306" s="764"/>
      <c r="SI306" s="764"/>
      <c r="SJ306" s="764"/>
      <c r="SK306" s="764"/>
      <c r="SL306" s="764"/>
      <c r="SM306" s="764"/>
      <c r="SN306" s="764"/>
      <c r="SO306" s="764"/>
      <c r="SP306" s="764"/>
      <c r="SQ306" s="764"/>
      <c r="SR306" s="764"/>
      <c r="SS306" s="764"/>
      <c r="ST306" s="764"/>
      <c r="SU306" s="764"/>
      <c r="SV306" s="764"/>
      <c r="SW306" s="764"/>
      <c r="SX306" s="764"/>
      <c r="SY306" s="764"/>
      <c r="SZ306" s="764"/>
      <c r="TA306" s="764"/>
      <c r="TB306" s="764"/>
      <c r="TC306" s="764"/>
      <c r="TD306" s="764"/>
      <c r="TE306" s="764"/>
      <c r="TF306" s="764"/>
      <c r="TG306" s="764"/>
      <c r="TH306" s="764"/>
      <c r="TI306" s="764"/>
      <c r="TJ306" s="764"/>
      <c r="TK306" s="764"/>
      <c r="TL306" s="764"/>
      <c r="TM306" s="764"/>
      <c r="TN306" s="764"/>
      <c r="TO306" s="764"/>
      <c r="TP306" s="764"/>
      <c r="TQ306" s="764"/>
      <c r="TR306" s="764"/>
      <c r="TS306" s="764"/>
      <c r="TT306" s="764"/>
      <c r="TU306" s="764"/>
      <c r="TV306" s="764"/>
      <c r="TW306" s="764"/>
      <c r="TX306" s="764"/>
      <c r="TY306" s="764"/>
      <c r="TZ306" s="764"/>
      <c r="UA306" s="764"/>
      <c r="UB306" s="764"/>
      <c r="UC306" s="764"/>
      <c r="UD306" s="764"/>
      <c r="UE306" s="764"/>
      <c r="UF306" s="764"/>
      <c r="UG306" s="764"/>
      <c r="UH306" s="764"/>
      <c r="UI306" s="764"/>
      <c r="UJ306" s="764"/>
      <c r="UK306" s="764"/>
      <c r="UL306" s="764"/>
      <c r="UM306" s="764"/>
      <c r="UN306" s="764"/>
      <c r="UO306" s="764"/>
      <c r="UP306" s="764"/>
      <c r="UQ306" s="764"/>
      <c r="UR306" s="764"/>
      <c r="US306" s="764"/>
      <c r="UT306" s="764"/>
      <c r="UU306" s="764"/>
      <c r="UV306" s="764"/>
      <c r="UW306" s="764"/>
      <c r="UX306" s="764"/>
      <c r="UY306" s="764"/>
      <c r="UZ306" s="764"/>
      <c r="VA306" s="764"/>
      <c r="VB306" s="764"/>
      <c r="VC306" s="764"/>
      <c r="VD306" s="764"/>
      <c r="VE306" s="764"/>
      <c r="VF306" s="764"/>
      <c r="VG306" s="764"/>
      <c r="VH306" s="764"/>
      <c r="VI306" s="764"/>
      <c r="VJ306" s="764"/>
      <c r="VK306" s="764"/>
      <c r="VL306" s="764"/>
      <c r="VM306" s="764"/>
      <c r="VN306" s="764"/>
      <c r="VO306" s="764"/>
      <c r="VP306" s="764"/>
      <c r="VQ306" s="764"/>
      <c r="VR306" s="764"/>
      <c r="VS306" s="764"/>
      <c r="VT306" s="764"/>
      <c r="VU306" s="764"/>
      <c r="VV306" s="764"/>
      <c r="VW306" s="764"/>
      <c r="VX306" s="764"/>
      <c r="VY306" s="764"/>
      <c r="VZ306" s="764"/>
      <c r="WA306" s="764"/>
      <c r="WB306" s="764"/>
      <c r="WC306" s="764"/>
      <c r="WD306" s="764"/>
      <c r="WE306" s="764"/>
      <c r="WF306" s="764"/>
      <c r="WG306" s="764"/>
      <c r="WH306" s="764"/>
      <c r="WI306" s="764"/>
      <c r="WJ306" s="764"/>
      <c r="WK306" s="764"/>
      <c r="WL306" s="764"/>
      <c r="WM306" s="764"/>
      <c r="WN306" s="764"/>
      <c r="WO306" s="764"/>
      <c r="WP306" s="764"/>
      <c r="WQ306" s="764"/>
      <c r="WR306" s="764"/>
      <c r="WS306" s="764"/>
      <c r="WT306" s="764"/>
      <c r="WU306" s="764"/>
      <c r="WV306" s="764"/>
      <c r="WW306" s="764"/>
      <c r="WX306" s="764"/>
      <c r="WY306" s="764"/>
      <c r="WZ306" s="764"/>
      <c r="XA306" s="764"/>
      <c r="XB306" s="764"/>
      <c r="XC306" s="764"/>
      <c r="XD306" s="764"/>
      <c r="XE306" s="764"/>
      <c r="XF306" s="764"/>
      <c r="XG306" s="764"/>
      <c r="XH306" s="764"/>
      <c r="XI306" s="764"/>
      <c r="XJ306" s="764"/>
      <c r="XK306" s="764"/>
      <c r="XL306" s="764"/>
      <c r="XM306" s="764"/>
      <c r="XN306" s="764"/>
      <c r="XO306" s="764"/>
      <c r="XP306" s="764"/>
      <c r="XQ306" s="764"/>
      <c r="XR306" s="764"/>
      <c r="XS306" s="764"/>
      <c r="XT306" s="764"/>
      <c r="XU306" s="764"/>
      <c r="XV306" s="764"/>
      <c r="XW306" s="764"/>
      <c r="XX306" s="764"/>
      <c r="XY306" s="764"/>
      <c r="XZ306" s="764"/>
      <c r="YA306" s="764"/>
      <c r="YB306" s="764"/>
      <c r="YC306" s="764"/>
      <c r="YD306" s="764"/>
      <c r="YE306" s="764"/>
      <c r="YF306" s="764"/>
      <c r="YG306" s="764"/>
      <c r="YH306" s="764"/>
      <c r="YI306" s="764"/>
      <c r="YJ306" s="764"/>
      <c r="YK306" s="764"/>
      <c r="YL306" s="764"/>
      <c r="YM306" s="764"/>
      <c r="YN306" s="764"/>
      <c r="YO306" s="764"/>
      <c r="YP306" s="764"/>
      <c r="YQ306" s="764"/>
      <c r="YR306" s="764"/>
      <c r="YS306" s="764"/>
      <c r="YT306" s="764"/>
      <c r="YU306" s="764"/>
      <c r="YV306" s="764"/>
      <c r="YW306" s="764"/>
      <c r="YX306" s="764"/>
      <c r="YY306" s="764"/>
      <c r="YZ306" s="764"/>
      <c r="ZA306" s="764"/>
      <c r="ZB306" s="764"/>
      <c r="ZC306" s="764"/>
      <c r="ZD306" s="764"/>
      <c r="ZE306" s="764"/>
      <c r="ZF306" s="764"/>
      <c r="ZG306" s="764"/>
      <c r="ZH306" s="764"/>
      <c r="ZI306" s="764"/>
      <c r="ZJ306" s="764"/>
      <c r="ZK306" s="764"/>
      <c r="ZL306" s="764"/>
      <c r="ZM306" s="764"/>
      <c r="ZN306" s="764"/>
      <c r="ZO306" s="764"/>
      <c r="ZP306" s="764"/>
      <c r="ZQ306" s="764"/>
      <c r="ZR306" s="764"/>
      <c r="ZS306" s="764"/>
      <c r="ZT306" s="764"/>
      <c r="ZU306" s="764"/>
      <c r="ZV306" s="764"/>
      <c r="ZW306" s="764"/>
      <c r="ZX306" s="764"/>
      <c r="ZY306" s="764"/>
      <c r="ZZ306" s="764"/>
      <c r="AAA306" s="764"/>
      <c r="AAB306" s="764"/>
      <c r="AAC306" s="764"/>
      <c r="AAD306" s="764"/>
      <c r="AAE306" s="764"/>
      <c r="AAF306" s="764"/>
      <c r="AAG306" s="764"/>
      <c r="AAH306" s="764"/>
      <c r="AAI306" s="764"/>
      <c r="AAJ306" s="764"/>
      <c r="AAK306" s="764"/>
      <c r="AAL306" s="764"/>
      <c r="AAM306" s="764"/>
      <c r="AAN306" s="764"/>
      <c r="AAO306" s="764"/>
      <c r="AAP306" s="764"/>
      <c r="AAQ306" s="764"/>
      <c r="AAR306" s="764"/>
      <c r="AAS306" s="764"/>
      <c r="AAT306" s="764"/>
      <c r="AAU306" s="764"/>
      <c r="AAV306" s="764"/>
      <c r="AAW306" s="764"/>
      <c r="AAX306" s="764"/>
      <c r="AAY306" s="764"/>
      <c r="AAZ306" s="764"/>
      <c r="ABA306" s="764"/>
      <c r="ABB306" s="764"/>
      <c r="ABC306" s="764"/>
      <c r="ABD306" s="764"/>
      <c r="ABE306" s="764"/>
      <c r="ABF306" s="764"/>
      <c r="ABG306" s="764"/>
      <c r="ABH306" s="764"/>
      <c r="ABI306" s="764"/>
      <c r="ABJ306" s="764"/>
      <c r="ABK306" s="764"/>
      <c r="ABL306" s="764"/>
      <c r="ABM306" s="764"/>
      <c r="ABN306" s="764"/>
      <c r="ABO306" s="764"/>
      <c r="ABP306" s="764"/>
      <c r="ABQ306" s="764"/>
      <c r="ABR306" s="764"/>
      <c r="ABS306" s="764"/>
      <c r="ABT306" s="764"/>
      <c r="ABU306" s="764"/>
      <c r="ABV306" s="764"/>
      <c r="ABW306" s="764"/>
      <c r="ABX306" s="764"/>
      <c r="ABY306" s="764"/>
      <c r="ABZ306" s="764"/>
      <c r="ACA306" s="764"/>
      <c r="ACB306" s="764"/>
      <c r="ACC306" s="764"/>
      <c r="ACD306" s="764"/>
      <c r="ACE306" s="764"/>
      <c r="ACF306" s="764"/>
      <c r="ACG306" s="764"/>
      <c r="ACH306" s="764"/>
      <c r="ACI306" s="764"/>
      <c r="ACJ306" s="764"/>
      <c r="ACK306" s="764"/>
      <c r="ACL306" s="764"/>
      <c r="ACM306" s="764"/>
      <c r="ACN306" s="764"/>
      <c r="ACO306" s="764"/>
      <c r="ACP306" s="764"/>
      <c r="ACQ306" s="764"/>
      <c r="ACR306" s="764"/>
      <c r="ACS306" s="764"/>
      <c r="ACT306" s="764"/>
      <c r="ACU306" s="764"/>
      <c r="ACV306" s="764"/>
      <c r="ACW306" s="764"/>
      <c r="ACX306" s="764"/>
      <c r="ACY306" s="764"/>
      <c r="ACZ306" s="764"/>
      <c r="ADA306" s="764"/>
      <c r="ADB306" s="764"/>
      <c r="ADC306" s="764"/>
      <c r="ADD306" s="764"/>
      <c r="ADE306" s="764"/>
      <c r="ADF306" s="764"/>
      <c r="ADG306" s="764"/>
      <c r="ADH306" s="764"/>
      <c r="ADI306" s="764"/>
      <c r="ADJ306" s="764"/>
      <c r="ADK306" s="764"/>
      <c r="ADL306" s="764"/>
      <c r="ADM306" s="764"/>
      <c r="ADN306" s="764"/>
      <c r="ADO306" s="764"/>
      <c r="ADP306" s="764"/>
      <c r="ADQ306" s="764"/>
      <c r="ADR306" s="764"/>
      <c r="ADS306" s="764"/>
      <c r="ADT306" s="764"/>
      <c r="ADU306" s="764"/>
      <c r="ADV306" s="764"/>
      <c r="ADW306" s="764"/>
      <c r="ADX306" s="764"/>
      <c r="ADY306" s="764"/>
      <c r="ADZ306" s="764"/>
      <c r="AEA306" s="764"/>
      <c r="AEB306" s="764"/>
      <c r="AEC306" s="764"/>
      <c r="AED306" s="764"/>
      <c r="AEE306" s="764"/>
      <c r="AEF306" s="764"/>
      <c r="AEG306" s="764"/>
      <c r="AEH306" s="764"/>
      <c r="AEI306" s="764"/>
      <c r="AEJ306" s="764"/>
      <c r="AEK306" s="764"/>
      <c r="AEL306" s="764"/>
      <c r="AEM306" s="764"/>
      <c r="AEN306" s="764"/>
      <c r="AEO306" s="764"/>
      <c r="AEP306" s="764"/>
      <c r="AEQ306" s="764"/>
      <c r="AER306" s="764"/>
      <c r="AES306" s="764"/>
      <c r="AET306" s="764"/>
      <c r="AEU306" s="764"/>
      <c r="AEV306" s="764"/>
      <c r="AEW306" s="764"/>
      <c r="AEX306" s="764"/>
      <c r="AEY306" s="764"/>
      <c r="AEZ306" s="764"/>
      <c r="AFA306" s="764"/>
      <c r="AFB306" s="764"/>
      <c r="AFC306" s="764"/>
      <c r="AFD306" s="764"/>
      <c r="AFE306" s="764"/>
      <c r="AFF306" s="764"/>
      <c r="AFG306" s="764"/>
      <c r="AFH306" s="764"/>
      <c r="AFI306" s="764"/>
      <c r="AFJ306" s="764"/>
      <c r="AFK306" s="764"/>
      <c r="AFL306" s="764"/>
      <c r="AFM306" s="764"/>
      <c r="AFN306" s="764"/>
      <c r="AFO306" s="764"/>
      <c r="AFP306" s="764"/>
      <c r="AFQ306" s="764"/>
      <c r="AFR306" s="764"/>
      <c r="AFS306" s="764"/>
      <c r="AFT306" s="764"/>
      <c r="AFU306" s="764"/>
      <c r="AFV306" s="764"/>
      <c r="AFW306" s="764"/>
      <c r="AFX306" s="764"/>
      <c r="AFY306" s="764"/>
      <c r="AFZ306" s="764"/>
      <c r="AGA306" s="764"/>
      <c r="AGB306" s="764"/>
      <c r="AGC306" s="764"/>
      <c r="AGD306" s="764"/>
      <c r="AGE306" s="764"/>
      <c r="AGF306" s="764"/>
      <c r="AGG306" s="764"/>
      <c r="AGH306" s="764"/>
      <c r="AGI306" s="764"/>
      <c r="AGJ306" s="764"/>
      <c r="AGK306" s="764"/>
      <c r="AGL306" s="764"/>
      <c r="AGM306" s="764"/>
      <c r="AGN306" s="764"/>
      <c r="AGO306" s="764"/>
      <c r="AGP306" s="764"/>
      <c r="AGQ306" s="764"/>
      <c r="AGR306" s="764"/>
      <c r="AGS306" s="764"/>
      <c r="AGT306" s="764"/>
      <c r="AGU306" s="764"/>
      <c r="AGV306" s="764"/>
      <c r="AGW306" s="764"/>
      <c r="AGX306" s="764"/>
      <c r="AGY306" s="764"/>
      <c r="AGZ306" s="764"/>
      <c r="AHA306" s="764"/>
      <c r="AHB306" s="764"/>
      <c r="AHC306" s="764"/>
      <c r="AHD306" s="764"/>
      <c r="AHE306" s="764"/>
      <c r="AHF306" s="764"/>
      <c r="AHG306" s="764"/>
      <c r="AHH306" s="764"/>
      <c r="AHI306" s="764"/>
      <c r="AHJ306" s="764"/>
      <c r="AHK306" s="764"/>
      <c r="AHL306" s="764"/>
      <c r="AHM306" s="764"/>
      <c r="AHN306" s="764"/>
      <c r="AHO306" s="764"/>
      <c r="AHP306" s="764"/>
      <c r="AHQ306" s="764"/>
      <c r="AHR306" s="764"/>
      <c r="AHS306" s="764"/>
      <c r="AHT306" s="764"/>
      <c r="AHU306" s="764"/>
      <c r="AHV306" s="764"/>
      <c r="AHW306" s="764"/>
      <c r="AHX306" s="764"/>
      <c r="AHY306" s="764"/>
      <c r="AHZ306" s="764"/>
      <c r="AIA306" s="764"/>
      <c r="AIB306" s="764"/>
      <c r="AIC306" s="764"/>
      <c r="AID306" s="764"/>
      <c r="AIE306" s="764"/>
      <c r="AIF306" s="764"/>
      <c r="AIG306" s="764"/>
      <c r="AIH306" s="764"/>
      <c r="AII306" s="764"/>
      <c r="AIJ306" s="764"/>
      <c r="AIK306" s="764"/>
      <c r="AIL306" s="764"/>
      <c r="AIM306" s="764"/>
      <c r="AIN306" s="764"/>
      <c r="AIO306" s="764"/>
      <c r="AIP306" s="764"/>
      <c r="AIQ306" s="764"/>
      <c r="AIR306" s="764"/>
      <c r="AIS306" s="764"/>
      <c r="AIT306" s="764"/>
      <c r="AIU306" s="764"/>
      <c r="AIV306" s="764"/>
      <c r="AIW306" s="764"/>
      <c r="AIX306" s="764"/>
      <c r="AIY306" s="764"/>
      <c r="AIZ306" s="764"/>
      <c r="AJA306" s="764"/>
      <c r="AJB306" s="764"/>
      <c r="AJC306" s="764"/>
      <c r="AJD306" s="764"/>
      <c r="AJE306" s="764"/>
      <c r="AJF306" s="764"/>
      <c r="AJG306" s="764"/>
      <c r="AJH306" s="764"/>
      <c r="AJI306" s="764"/>
      <c r="AJJ306" s="764"/>
      <c r="AJK306" s="764"/>
      <c r="AJL306" s="764"/>
      <c r="AJM306" s="764"/>
      <c r="AJN306" s="764"/>
      <c r="AJO306" s="764"/>
      <c r="AJP306" s="764"/>
      <c r="AJQ306" s="764"/>
      <c r="AJR306" s="764"/>
      <c r="AJS306" s="764"/>
      <c r="AJT306" s="764"/>
      <c r="AJU306" s="764"/>
      <c r="AJV306" s="764"/>
      <c r="AJW306" s="764"/>
      <c r="AJX306" s="764"/>
      <c r="AJY306" s="764"/>
      <c r="AJZ306" s="764"/>
      <c r="AKA306" s="764"/>
      <c r="AKB306" s="764"/>
      <c r="AKC306" s="764"/>
      <c r="AKD306" s="764"/>
      <c r="AKE306" s="764"/>
      <c r="AKF306" s="764"/>
      <c r="AKG306" s="764"/>
      <c r="AKH306" s="764"/>
      <c r="AKI306" s="764"/>
      <c r="AKJ306" s="764"/>
      <c r="AKK306" s="764"/>
      <c r="AKL306" s="764"/>
      <c r="AKM306" s="764"/>
      <c r="AKN306" s="764"/>
      <c r="AKO306" s="764"/>
      <c r="AKP306" s="764"/>
      <c r="AKQ306" s="764"/>
      <c r="AKR306" s="764"/>
      <c r="AKS306" s="764"/>
      <c r="AKT306" s="764"/>
      <c r="AKU306" s="764"/>
      <c r="AKV306" s="764"/>
      <c r="AKW306" s="764"/>
      <c r="AKX306" s="764"/>
      <c r="AKY306" s="764"/>
      <c r="AKZ306" s="764"/>
      <c r="ALA306" s="764"/>
      <c r="ALB306" s="764"/>
      <c r="ALC306" s="764"/>
      <c r="ALD306" s="764"/>
      <c r="ALE306" s="764"/>
      <c r="ALF306" s="764"/>
      <c r="ALG306" s="764"/>
      <c r="ALH306" s="764"/>
      <c r="ALI306" s="764"/>
      <c r="ALJ306" s="764"/>
      <c r="ALK306" s="764"/>
      <c r="ALL306" s="764"/>
      <c r="ALM306" s="764"/>
      <c r="ALN306" s="764"/>
      <c r="ALO306" s="764"/>
      <c r="ALP306" s="764"/>
      <c r="ALQ306" s="764"/>
      <c r="ALR306" s="764"/>
      <c r="ALS306" s="764"/>
      <c r="ALT306" s="764"/>
      <c r="ALU306" s="764"/>
      <c r="ALV306" s="764"/>
      <c r="ALW306" s="764"/>
      <c r="ALX306" s="764"/>
      <c r="ALY306" s="764"/>
      <c r="ALZ306" s="764"/>
      <c r="AMA306" s="764"/>
      <c r="AMB306" s="764"/>
      <c r="AMC306" s="764"/>
      <c r="AMD306" s="764"/>
      <c r="AME306" s="764"/>
      <c r="AMF306" s="764"/>
      <c r="AMG306" s="764"/>
      <c r="AMH306" s="764"/>
      <c r="AMI306" s="764"/>
      <c r="AMJ306" s="764"/>
    </row>
    <row r="307" spans="1:1024" x14ac:dyDescent="0.2">
      <c r="A307" s="764"/>
      <c r="B307" s="799"/>
      <c r="C307" s="796"/>
      <c r="D307" s="793"/>
      <c r="E307" s="793"/>
      <c r="F307" s="793"/>
      <c r="G307" s="793"/>
      <c r="H307" s="793"/>
      <c r="I307" s="793"/>
      <c r="J307" s="793"/>
      <c r="K307" s="793"/>
      <c r="L307" s="793"/>
      <c r="M307" s="793"/>
      <c r="N307" s="793"/>
      <c r="O307" s="793"/>
      <c r="P307" s="793"/>
      <c r="Q307" s="793"/>
      <c r="R307" s="794"/>
      <c r="S307" s="793"/>
      <c r="T307" s="793"/>
      <c r="U307" s="800" t="s">
        <v>504</v>
      </c>
      <c r="V307" s="777" t="s">
        <v>124</v>
      </c>
      <c r="W307" s="795" t="s">
        <v>495</v>
      </c>
      <c r="X307" s="769"/>
      <c r="Y307" s="769"/>
      <c r="Z307" s="769"/>
      <c r="AA307" s="769"/>
      <c r="AB307" s="769"/>
      <c r="AC307" s="769"/>
      <c r="AD307" s="769"/>
      <c r="AE307" s="769"/>
      <c r="AF307" s="769"/>
      <c r="AG307" s="769"/>
      <c r="AH307" s="769"/>
      <c r="AI307" s="769"/>
      <c r="AJ307" s="769"/>
      <c r="AK307" s="769"/>
      <c r="AL307" s="769"/>
      <c r="AM307" s="769"/>
      <c r="AN307" s="769"/>
      <c r="AO307" s="769"/>
      <c r="AP307" s="769"/>
      <c r="AQ307" s="769"/>
      <c r="AR307" s="769"/>
      <c r="AS307" s="769"/>
      <c r="AT307" s="769"/>
      <c r="AU307" s="769"/>
      <c r="AV307" s="769"/>
      <c r="AW307" s="769"/>
      <c r="AX307" s="769"/>
      <c r="AY307" s="769"/>
      <c r="AZ307" s="769"/>
      <c r="BA307" s="769"/>
      <c r="BB307" s="769"/>
      <c r="BC307" s="769"/>
      <c r="BD307" s="769"/>
      <c r="BE307" s="769"/>
      <c r="BF307" s="769"/>
      <c r="BG307" s="769"/>
      <c r="BH307" s="769"/>
      <c r="BI307" s="769"/>
      <c r="BJ307" s="769"/>
      <c r="BK307" s="769"/>
      <c r="BL307" s="769"/>
      <c r="BM307" s="769"/>
      <c r="BN307" s="769"/>
      <c r="BO307" s="769"/>
      <c r="BP307" s="769"/>
      <c r="BQ307" s="769"/>
      <c r="BR307" s="769"/>
      <c r="BS307" s="769"/>
      <c r="BT307" s="769"/>
      <c r="BU307" s="769"/>
      <c r="BV307" s="769"/>
      <c r="BW307" s="769"/>
      <c r="BX307" s="769"/>
      <c r="BY307" s="769"/>
      <c r="BZ307" s="769"/>
      <c r="CA307" s="769"/>
      <c r="CB307" s="769"/>
      <c r="CC307" s="769"/>
      <c r="CD307" s="769"/>
      <c r="CE307" s="769"/>
      <c r="CF307" s="769"/>
      <c r="CG307" s="769"/>
      <c r="CH307" s="769"/>
      <c r="CI307" s="769"/>
      <c r="CJ307" s="769"/>
      <c r="CK307" s="769"/>
      <c r="CL307" s="769"/>
      <c r="CM307" s="769"/>
      <c r="CN307" s="769"/>
      <c r="CO307" s="769"/>
      <c r="CP307" s="769"/>
      <c r="CQ307" s="769"/>
      <c r="CR307" s="769"/>
      <c r="CS307" s="769"/>
      <c r="CT307" s="769"/>
      <c r="CU307" s="769"/>
      <c r="CV307" s="769"/>
      <c r="CW307" s="769"/>
      <c r="CX307" s="769"/>
      <c r="CY307" s="769"/>
      <c r="CZ307" s="778">
        <v>0</v>
      </c>
      <c r="DA307" s="779">
        <v>0</v>
      </c>
      <c r="DB307" s="779">
        <v>0</v>
      </c>
      <c r="DC307" s="779">
        <v>0</v>
      </c>
      <c r="DD307" s="779">
        <v>0</v>
      </c>
      <c r="DE307" s="779">
        <v>0</v>
      </c>
      <c r="DF307" s="779">
        <v>0</v>
      </c>
      <c r="DG307" s="779">
        <v>0</v>
      </c>
      <c r="DH307" s="779">
        <v>0</v>
      </c>
      <c r="DI307" s="779">
        <v>0</v>
      </c>
      <c r="DJ307" s="779">
        <v>0</v>
      </c>
      <c r="DK307" s="779">
        <v>0</v>
      </c>
      <c r="DL307" s="779">
        <v>0</v>
      </c>
      <c r="DM307" s="779">
        <v>0</v>
      </c>
      <c r="DN307" s="779">
        <v>0</v>
      </c>
      <c r="DO307" s="779">
        <v>0</v>
      </c>
      <c r="DP307" s="779">
        <v>0</v>
      </c>
      <c r="DQ307" s="779">
        <v>0</v>
      </c>
      <c r="DR307" s="779">
        <v>0</v>
      </c>
      <c r="DS307" s="779">
        <v>0</v>
      </c>
      <c r="DT307" s="779">
        <v>0</v>
      </c>
      <c r="DU307" s="779">
        <v>0</v>
      </c>
      <c r="DV307" s="779">
        <v>0</v>
      </c>
      <c r="DW307" s="780">
        <v>0</v>
      </c>
      <c r="DX307" s="666"/>
      <c r="DY307" s="764"/>
      <c r="DZ307" s="764"/>
      <c r="EA307" s="764"/>
      <c r="EB307" s="764"/>
      <c r="EC307" s="764"/>
      <c r="ED307" s="764"/>
      <c r="EE307" s="764"/>
      <c r="EF307" s="764"/>
      <c r="EG307" s="764"/>
      <c r="EH307" s="764"/>
      <c r="EI307" s="764"/>
      <c r="EJ307" s="764"/>
      <c r="EK307" s="764"/>
      <c r="EL307" s="764"/>
      <c r="EM307" s="764"/>
      <c r="EN307" s="764"/>
      <c r="EO307" s="764"/>
      <c r="EP307" s="764"/>
      <c r="EQ307" s="764"/>
      <c r="ER307" s="764"/>
      <c r="ES307" s="764"/>
      <c r="ET307" s="764"/>
      <c r="EU307" s="764"/>
      <c r="EV307" s="764"/>
      <c r="EW307" s="764"/>
      <c r="EX307" s="764"/>
      <c r="EY307" s="764"/>
      <c r="EZ307" s="764"/>
      <c r="FA307" s="764"/>
      <c r="FB307" s="764"/>
      <c r="FC307" s="764"/>
      <c r="FD307" s="764"/>
      <c r="FE307" s="764"/>
      <c r="FF307" s="764"/>
      <c r="FG307" s="764"/>
      <c r="FH307" s="764"/>
      <c r="FI307" s="764"/>
      <c r="FJ307" s="764"/>
      <c r="FK307" s="764"/>
      <c r="FL307" s="764"/>
      <c r="FM307" s="764"/>
      <c r="FN307" s="764"/>
      <c r="FO307" s="764"/>
      <c r="FP307" s="764"/>
      <c r="FQ307" s="764"/>
      <c r="FR307" s="764"/>
      <c r="FS307" s="764"/>
      <c r="FT307" s="764"/>
      <c r="FU307" s="764"/>
      <c r="FV307" s="764"/>
      <c r="FW307" s="764"/>
      <c r="FX307" s="764"/>
      <c r="FY307" s="764"/>
      <c r="FZ307" s="764"/>
      <c r="GA307" s="764"/>
      <c r="GB307" s="764"/>
      <c r="GC307" s="764"/>
      <c r="GD307" s="764"/>
      <c r="GE307" s="764"/>
      <c r="GF307" s="764"/>
      <c r="GG307" s="764"/>
      <c r="GH307" s="764"/>
      <c r="GI307" s="764"/>
      <c r="GJ307" s="764"/>
      <c r="GK307" s="764"/>
      <c r="GL307" s="764"/>
      <c r="GM307" s="764"/>
      <c r="GN307" s="764"/>
      <c r="GO307" s="764"/>
      <c r="GP307" s="764"/>
      <c r="GQ307" s="764"/>
      <c r="GR307" s="764"/>
      <c r="GS307" s="764"/>
      <c r="GT307" s="764"/>
      <c r="GU307" s="764"/>
      <c r="GV307" s="764"/>
      <c r="GW307" s="764"/>
      <c r="GX307" s="764"/>
      <c r="GY307" s="764"/>
      <c r="GZ307" s="764"/>
      <c r="HA307" s="764"/>
      <c r="HB307" s="764"/>
      <c r="HC307" s="764"/>
      <c r="HD307" s="764"/>
      <c r="HE307" s="764"/>
      <c r="HF307" s="764"/>
      <c r="HG307" s="764"/>
      <c r="HH307" s="764"/>
      <c r="HI307" s="764"/>
      <c r="HJ307" s="764"/>
      <c r="HK307" s="764"/>
      <c r="HL307" s="764"/>
      <c r="HM307" s="764"/>
      <c r="HN307" s="764"/>
      <c r="HO307" s="764"/>
      <c r="HP307" s="764"/>
      <c r="HQ307" s="764"/>
      <c r="HR307" s="764"/>
      <c r="HS307" s="764"/>
      <c r="HT307" s="764"/>
      <c r="HU307" s="764"/>
      <c r="HV307" s="764"/>
      <c r="HW307" s="764"/>
      <c r="HX307" s="764"/>
      <c r="HY307" s="764"/>
      <c r="HZ307" s="764"/>
      <c r="IA307" s="764"/>
      <c r="IB307" s="764"/>
      <c r="IC307" s="764"/>
      <c r="ID307" s="764"/>
      <c r="IE307" s="764"/>
      <c r="IF307" s="764"/>
      <c r="IG307" s="764"/>
      <c r="IH307" s="764"/>
      <c r="II307" s="764"/>
      <c r="IJ307" s="764"/>
      <c r="IK307" s="764"/>
      <c r="IL307" s="764"/>
      <c r="IM307" s="764"/>
      <c r="IN307" s="764"/>
      <c r="IO307" s="764"/>
      <c r="IP307" s="764"/>
      <c r="IQ307" s="764"/>
      <c r="IR307" s="764"/>
      <c r="IS307" s="764"/>
      <c r="IT307" s="764"/>
      <c r="IU307" s="764"/>
      <c r="IV307" s="764"/>
      <c r="IW307" s="764"/>
      <c r="IX307" s="764"/>
      <c r="IY307" s="764"/>
      <c r="IZ307" s="764"/>
      <c r="JA307" s="764"/>
      <c r="JB307" s="764"/>
      <c r="JC307" s="764"/>
      <c r="JD307" s="764"/>
      <c r="JE307" s="764"/>
      <c r="JF307" s="764"/>
      <c r="JG307" s="764"/>
      <c r="JH307" s="764"/>
      <c r="JI307" s="764"/>
      <c r="JJ307" s="764"/>
      <c r="JK307" s="764"/>
      <c r="JL307" s="764"/>
      <c r="JM307" s="764"/>
      <c r="JN307" s="764"/>
      <c r="JO307" s="764"/>
      <c r="JP307" s="764"/>
      <c r="JQ307" s="764"/>
      <c r="JR307" s="764"/>
      <c r="JS307" s="764"/>
      <c r="JT307" s="764"/>
      <c r="JU307" s="764"/>
      <c r="JV307" s="764"/>
      <c r="JW307" s="764"/>
      <c r="JX307" s="764"/>
      <c r="JY307" s="764"/>
      <c r="JZ307" s="764"/>
      <c r="KA307" s="764"/>
      <c r="KB307" s="764"/>
      <c r="KC307" s="764"/>
      <c r="KD307" s="764"/>
      <c r="KE307" s="764"/>
      <c r="KF307" s="764"/>
      <c r="KG307" s="764"/>
      <c r="KH307" s="764"/>
      <c r="KI307" s="764"/>
      <c r="KJ307" s="764"/>
      <c r="KK307" s="764"/>
      <c r="KL307" s="764"/>
      <c r="KM307" s="764"/>
      <c r="KN307" s="764"/>
      <c r="KO307" s="764"/>
      <c r="KP307" s="764"/>
      <c r="KQ307" s="764"/>
      <c r="KR307" s="764"/>
      <c r="KS307" s="764"/>
      <c r="KT307" s="764"/>
      <c r="KU307" s="764"/>
      <c r="KV307" s="764"/>
      <c r="KW307" s="764"/>
      <c r="KX307" s="764"/>
      <c r="KY307" s="764"/>
      <c r="KZ307" s="764"/>
      <c r="LA307" s="764"/>
      <c r="LB307" s="764"/>
      <c r="LC307" s="764"/>
      <c r="LD307" s="764"/>
      <c r="LE307" s="764"/>
      <c r="LF307" s="764"/>
      <c r="LG307" s="764"/>
      <c r="LH307" s="764"/>
      <c r="LI307" s="764"/>
      <c r="LJ307" s="764"/>
      <c r="LK307" s="764"/>
      <c r="LL307" s="764"/>
      <c r="LM307" s="764"/>
      <c r="LN307" s="764"/>
      <c r="LO307" s="764"/>
      <c r="LP307" s="764"/>
      <c r="LQ307" s="764"/>
      <c r="LR307" s="764"/>
      <c r="LS307" s="764"/>
      <c r="LT307" s="764"/>
      <c r="LU307" s="764"/>
      <c r="LV307" s="764"/>
      <c r="LW307" s="764"/>
      <c r="LX307" s="764"/>
      <c r="LY307" s="764"/>
      <c r="LZ307" s="764"/>
      <c r="MA307" s="764"/>
      <c r="MB307" s="764"/>
      <c r="MC307" s="764"/>
      <c r="MD307" s="764"/>
      <c r="ME307" s="764"/>
      <c r="MF307" s="764"/>
      <c r="MG307" s="764"/>
      <c r="MH307" s="764"/>
      <c r="MI307" s="764"/>
      <c r="MJ307" s="764"/>
      <c r="MK307" s="764"/>
      <c r="ML307" s="764"/>
      <c r="MM307" s="764"/>
      <c r="MN307" s="764"/>
      <c r="MO307" s="764"/>
      <c r="MP307" s="764"/>
      <c r="MQ307" s="764"/>
      <c r="MR307" s="764"/>
      <c r="MS307" s="764"/>
      <c r="MT307" s="764"/>
      <c r="MU307" s="764"/>
      <c r="MV307" s="764"/>
      <c r="MW307" s="764"/>
      <c r="MX307" s="764"/>
      <c r="MY307" s="764"/>
      <c r="MZ307" s="764"/>
      <c r="NA307" s="764"/>
      <c r="NB307" s="764"/>
      <c r="NC307" s="764"/>
      <c r="ND307" s="764"/>
      <c r="NE307" s="764"/>
      <c r="NF307" s="764"/>
      <c r="NG307" s="764"/>
      <c r="NH307" s="764"/>
      <c r="NI307" s="764"/>
      <c r="NJ307" s="764"/>
      <c r="NK307" s="764"/>
      <c r="NL307" s="764"/>
      <c r="NM307" s="764"/>
      <c r="NN307" s="764"/>
      <c r="NO307" s="764"/>
      <c r="NP307" s="764"/>
      <c r="NQ307" s="764"/>
      <c r="NR307" s="764"/>
      <c r="NS307" s="764"/>
      <c r="NT307" s="764"/>
      <c r="NU307" s="764"/>
      <c r="NV307" s="764"/>
      <c r="NW307" s="764"/>
      <c r="NX307" s="764"/>
      <c r="NY307" s="764"/>
      <c r="NZ307" s="764"/>
      <c r="OA307" s="764"/>
      <c r="OB307" s="764"/>
      <c r="OC307" s="764"/>
      <c r="OD307" s="764"/>
      <c r="OE307" s="764"/>
      <c r="OF307" s="764"/>
      <c r="OG307" s="764"/>
      <c r="OH307" s="764"/>
      <c r="OI307" s="764"/>
      <c r="OJ307" s="764"/>
      <c r="OK307" s="764"/>
      <c r="OL307" s="764"/>
      <c r="OM307" s="764"/>
      <c r="ON307" s="764"/>
      <c r="OO307" s="764"/>
      <c r="OP307" s="764"/>
      <c r="OQ307" s="764"/>
      <c r="OR307" s="764"/>
      <c r="OS307" s="764"/>
      <c r="OT307" s="764"/>
      <c r="OU307" s="764"/>
      <c r="OV307" s="764"/>
      <c r="OW307" s="764"/>
      <c r="OX307" s="764"/>
      <c r="OY307" s="764"/>
      <c r="OZ307" s="764"/>
      <c r="PA307" s="764"/>
      <c r="PB307" s="764"/>
      <c r="PC307" s="764"/>
      <c r="PD307" s="764"/>
      <c r="PE307" s="764"/>
      <c r="PF307" s="764"/>
      <c r="PG307" s="764"/>
      <c r="PH307" s="764"/>
      <c r="PI307" s="764"/>
      <c r="PJ307" s="764"/>
      <c r="PK307" s="764"/>
      <c r="PL307" s="764"/>
      <c r="PM307" s="764"/>
      <c r="PN307" s="764"/>
      <c r="PO307" s="764"/>
      <c r="PP307" s="764"/>
      <c r="PQ307" s="764"/>
      <c r="PR307" s="764"/>
      <c r="PS307" s="764"/>
      <c r="PT307" s="764"/>
      <c r="PU307" s="764"/>
      <c r="PV307" s="764"/>
      <c r="PW307" s="764"/>
      <c r="PX307" s="764"/>
      <c r="PY307" s="764"/>
      <c r="PZ307" s="764"/>
      <c r="QA307" s="764"/>
      <c r="QB307" s="764"/>
      <c r="QC307" s="764"/>
      <c r="QD307" s="764"/>
      <c r="QE307" s="764"/>
      <c r="QF307" s="764"/>
      <c r="QG307" s="764"/>
      <c r="QH307" s="764"/>
      <c r="QI307" s="764"/>
      <c r="QJ307" s="764"/>
      <c r="QK307" s="764"/>
      <c r="QL307" s="764"/>
      <c r="QM307" s="764"/>
      <c r="QN307" s="764"/>
      <c r="QO307" s="764"/>
      <c r="QP307" s="764"/>
      <c r="QQ307" s="764"/>
      <c r="QR307" s="764"/>
      <c r="QS307" s="764"/>
      <c r="QT307" s="764"/>
      <c r="QU307" s="764"/>
      <c r="QV307" s="764"/>
      <c r="QW307" s="764"/>
      <c r="QX307" s="764"/>
      <c r="QY307" s="764"/>
      <c r="QZ307" s="764"/>
      <c r="RA307" s="764"/>
      <c r="RB307" s="764"/>
      <c r="RC307" s="764"/>
      <c r="RD307" s="764"/>
      <c r="RE307" s="764"/>
      <c r="RF307" s="764"/>
      <c r="RG307" s="764"/>
      <c r="RH307" s="764"/>
      <c r="RI307" s="764"/>
      <c r="RJ307" s="764"/>
      <c r="RK307" s="764"/>
      <c r="RL307" s="764"/>
      <c r="RM307" s="764"/>
      <c r="RN307" s="764"/>
      <c r="RO307" s="764"/>
      <c r="RP307" s="764"/>
      <c r="RQ307" s="764"/>
      <c r="RR307" s="764"/>
      <c r="RS307" s="764"/>
      <c r="RT307" s="764"/>
      <c r="RU307" s="764"/>
      <c r="RV307" s="764"/>
      <c r="RW307" s="764"/>
      <c r="RX307" s="764"/>
      <c r="RY307" s="764"/>
      <c r="RZ307" s="764"/>
      <c r="SA307" s="764"/>
      <c r="SB307" s="764"/>
      <c r="SC307" s="764"/>
      <c r="SD307" s="764"/>
      <c r="SE307" s="764"/>
      <c r="SF307" s="764"/>
      <c r="SG307" s="764"/>
      <c r="SH307" s="764"/>
      <c r="SI307" s="764"/>
      <c r="SJ307" s="764"/>
      <c r="SK307" s="764"/>
      <c r="SL307" s="764"/>
      <c r="SM307" s="764"/>
      <c r="SN307" s="764"/>
      <c r="SO307" s="764"/>
      <c r="SP307" s="764"/>
      <c r="SQ307" s="764"/>
      <c r="SR307" s="764"/>
      <c r="SS307" s="764"/>
      <c r="ST307" s="764"/>
      <c r="SU307" s="764"/>
      <c r="SV307" s="764"/>
      <c r="SW307" s="764"/>
      <c r="SX307" s="764"/>
      <c r="SY307" s="764"/>
      <c r="SZ307" s="764"/>
      <c r="TA307" s="764"/>
      <c r="TB307" s="764"/>
      <c r="TC307" s="764"/>
      <c r="TD307" s="764"/>
      <c r="TE307" s="764"/>
      <c r="TF307" s="764"/>
      <c r="TG307" s="764"/>
      <c r="TH307" s="764"/>
      <c r="TI307" s="764"/>
      <c r="TJ307" s="764"/>
      <c r="TK307" s="764"/>
      <c r="TL307" s="764"/>
      <c r="TM307" s="764"/>
      <c r="TN307" s="764"/>
      <c r="TO307" s="764"/>
      <c r="TP307" s="764"/>
      <c r="TQ307" s="764"/>
      <c r="TR307" s="764"/>
      <c r="TS307" s="764"/>
      <c r="TT307" s="764"/>
      <c r="TU307" s="764"/>
      <c r="TV307" s="764"/>
      <c r="TW307" s="764"/>
      <c r="TX307" s="764"/>
      <c r="TY307" s="764"/>
      <c r="TZ307" s="764"/>
      <c r="UA307" s="764"/>
      <c r="UB307" s="764"/>
      <c r="UC307" s="764"/>
      <c r="UD307" s="764"/>
      <c r="UE307" s="764"/>
      <c r="UF307" s="764"/>
      <c r="UG307" s="764"/>
      <c r="UH307" s="764"/>
      <c r="UI307" s="764"/>
      <c r="UJ307" s="764"/>
      <c r="UK307" s="764"/>
      <c r="UL307" s="764"/>
      <c r="UM307" s="764"/>
      <c r="UN307" s="764"/>
      <c r="UO307" s="764"/>
      <c r="UP307" s="764"/>
      <c r="UQ307" s="764"/>
      <c r="UR307" s="764"/>
      <c r="US307" s="764"/>
      <c r="UT307" s="764"/>
      <c r="UU307" s="764"/>
      <c r="UV307" s="764"/>
      <c r="UW307" s="764"/>
      <c r="UX307" s="764"/>
      <c r="UY307" s="764"/>
      <c r="UZ307" s="764"/>
      <c r="VA307" s="764"/>
      <c r="VB307" s="764"/>
      <c r="VC307" s="764"/>
      <c r="VD307" s="764"/>
      <c r="VE307" s="764"/>
      <c r="VF307" s="764"/>
      <c r="VG307" s="764"/>
      <c r="VH307" s="764"/>
      <c r="VI307" s="764"/>
      <c r="VJ307" s="764"/>
      <c r="VK307" s="764"/>
      <c r="VL307" s="764"/>
      <c r="VM307" s="764"/>
      <c r="VN307" s="764"/>
      <c r="VO307" s="764"/>
      <c r="VP307" s="764"/>
      <c r="VQ307" s="764"/>
      <c r="VR307" s="764"/>
      <c r="VS307" s="764"/>
      <c r="VT307" s="764"/>
      <c r="VU307" s="764"/>
      <c r="VV307" s="764"/>
      <c r="VW307" s="764"/>
      <c r="VX307" s="764"/>
      <c r="VY307" s="764"/>
      <c r="VZ307" s="764"/>
      <c r="WA307" s="764"/>
      <c r="WB307" s="764"/>
      <c r="WC307" s="764"/>
      <c r="WD307" s="764"/>
      <c r="WE307" s="764"/>
      <c r="WF307" s="764"/>
      <c r="WG307" s="764"/>
      <c r="WH307" s="764"/>
      <c r="WI307" s="764"/>
      <c r="WJ307" s="764"/>
      <c r="WK307" s="764"/>
      <c r="WL307" s="764"/>
      <c r="WM307" s="764"/>
      <c r="WN307" s="764"/>
      <c r="WO307" s="764"/>
      <c r="WP307" s="764"/>
      <c r="WQ307" s="764"/>
      <c r="WR307" s="764"/>
      <c r="WS307" s="764"/>
      <c r="WT307" s="764"/>
      <c r="WU307" s="764"/>
      <c r="WV307" s="764"/>
      <c r="WW307" s="764"/>
      <c r="WX307" s="764"/>
      <c r="WY307" s="764"/>
      <c r="WZ307" s="764"/>
      <c r="XA307" s="764"/>
      <c r="XB307" s="764"/>
      <c r="XC307" s="764"/>
      <c r="XD307" s="764"/>
      <c r="XE307" s="764"/>
      <c r="XF307" s="764"/>
      <c r="XG307" s="764"/>
      <c r="XH307" s="764"/>
      <c r="XI307" s="764"/>
      <c r="XJ307" s="764"/>
      <c r="XK307" s="764"/>
      <c r="XL307" s="764"/>
      <c r="XM307" s="764"/>
      <c r="XN307" s="764"/>
      <c r="XO307" s="764"/>
      <c r="XP307" s="764"/>
      <c r="XQ307" s="764"/>
      <c r="XR307" s="764"/>
      <c r="XS307" s="764"/>
      <c r="XT307" s="764"/>
      <c r="XU307" s="764"/>
      <c r="XV307" s="764"/>
      <c r="XW307" s="764"/>
      <c r="XX307" s="764"/>
      <c r="XY307" s="764"/>
      <c r="XZ307" s="764"/>
      <c r="YA307" s="764"/>
      <c r="YB307" s="764"/>
      <c r="YC307" s="764"/>
      <c r="YD307" s="764"/>
      <c r="YE307" s="764"/>
      <c r="YF307" s="764"/>
      <c r="YG307" s="764"/>
      <c r="YH307" s="764"/>
      <c r="YI307" s="764"/>
      <c r="YJ307" s="764"/>
      <c r="YK307" s="764"/>
      <c r="YL307" s="764"/>
      <c r="YM307" s="764"/>
      <c r="YN307" s="764"/>
      <c r="YO307" s="764"/>
      <c r="YP307" s="764"/>
      <c r="YQ307" s="764"/>
      <c r="YR307" s="764"/>
      <c r="YS307" s="764"/>
      <c r="YT307" s="764"/>
      <c r="YU307" s="764"/>
      <c r="YV307" s="764"/>
      <c r="YW307" s="764"/>
      <c r="YX307" s="764"/>
      <c r="YY307" s="764"/>
      <c r="YZ307" s="764"/>
      <c r="ZA307" s="764"/>
      <c r="ZB307" s="764"/>
      <c r="ZC307" s="764"/>
      <c r="ZD307" s="764"/>
      <c r="ZE307" s="764"/>
      <c r="ZF307" s="764"/>
      <c r="ZG307" s="764"/>
      <c r="ZH307" s="764"/>
      <c r="ZI307" s="764"/>
      <c r="ZJ307" s="764"/>
      <c r="ZK307" s="764"/>
      <c r="ZL307" s="764"/>
      <c r="ZM307" s="764"/>
      <c r="ZN307" s="764"/>
      <c r="ZO307" s="764"/>
      <c r="ZP307" s="764"/>
      <c r="ZQ307" s="764"/>
      <c r="ZR307" s="764"/>
      <c r="ZS307" s="764"/>
      <c r="ZT307" s="764"/>
      <c r="ZU307" s="764"/>
      <c r="ZV307" s="764"/>
      <c r="ZW307" s="764"/>
      <c r="ZX307" s="764"/>
      <c r="ZY307" s="764"/>
      <c r="ZZ307" s="764"/>
      <c r="AAA307" s="764"/>
      <c r="AAB307" s="764"/>
      <c r="AAC307" s="764"/>
      <c r="AAD307" s="764"/>
      <c r="AAE307" s="764"/>
      <c r="AAF307" s="764"/>
      <c r="AAG307" s="764"/>
      <c r="AAH307" s="764"/>
      <c r="AAI307" s="764"/>
      <c r="AAJ307" s="764"/>
      <c r="AAK307" s="764"/>
      <c r="AAL307" s="764"/>
      <c r="AAM307" s="764"/>
      <c r="AAN307" s="764"/>
      <c r="AAO307" s="764"/>
      <c r="AAP307" s="764"/>
      <c r="AAQ307" s="764"/>
      <c r="AAR307" s="764"/>
      <c r="AAS307" s="764"/>
      <c r="AAT307" s="764"/>
      <c r="AAU307" s="764"/>
      <c r="AAV307" s="764"/>
      <c r="AAW307" s="764"/>
      <c r="AAX307" s="764"/>
      <c r="AAY307" s="764"/>
      <c r="AAZ307" s="764"/>
      <c r="ABA307" s="764"/>
      <c r="ABB307" s="764"/>
      <c r="ABC307" s="764"/>
      <c r="ABD307" s="764"/>
      <c r="ABE307" s="764"/>
      <c r="ABF307" s="764"/>
      <c r="ABG307" s="764"/>
      <c r="ABH307" s="764"/>
      <c r="ABI307" s="764"/>
      <c r="ABJ307" s="764"/>
      <c r="ABK307" s="764"/>
      <c r="ABL307" s="764"/>
      <c r="ABM307" s="764"/>
      <c r="ABN307" s="764"/>
      <c r="ABO307" s="764"/>
      <c r="ABP307" s="764"/>
      <c r="ABQ307" s="764"/>
      <c r="ABR307" s="764"/>
      <c r="ABS307" s="764"/>
      <c r="ABT307" s="764"/>
      <c r="ABU307" s="764"/>
      <c r="ABV307" s="764"/>
      <c r="ABW307" s="764"/>
      <c r="ABX307" s="764"/>
      <c r="ABY307" s="764"/>
      <c r="ABZ307" s="764"/>
      <c r="ACA307" s="764"/>
      <c r="ACB307" s="764"/>
      <c r="ACC307" s="764"/>
      <c r="ACD307" s="764"/>
      <c r="ACE307" s="764"/>
      <c r="ACF307" s="764"/>
      <c r="ACG307" s="764"/>
      <c r="ACH307" s="764"/>
      <c r="ACI307" s="764"/>
      <c r="ACJ307" s="764"/>
      <c r="ACK307" s="764"/>
      <c r="ACL307" s="764"/>
      <c r="ACM307" s="764"/>
      <c r="ACN307" s="764"/>
      <c r="ACO307" s="764"/>
      <c r="ACP307" s="764"/>
      <c r="ACQ307" s="764"/>
      <c r="ACR307" s="764"/>
      <c r="ACS307" s="764"/>
      <c r="ACT307" s="764"/>
      <c r="ACU307" s="764"/>
      <c r="ACV307" s="764"/>
      <c r="ACW307" s="764"/>
      <c r="ACX307" s="764"/>
      <c r="ACY307" s="764"/>
      <c r="ACZ307" s="764"/>
      <c r="ADA307" s="764"/>
      <c r="ADB307" s="764"/>
      <c r="ADC307" s="764"/>
      <c r="ADD307" s="764"/>
      <c r="ADE307" s="764"/>
      <c r="ADF307" s="764"/>
      <c r="ADG307" s="764"/>
      <c r="ADH307" s="764"/>
      <c r="ADI307" s="764"/>
      <c r="ADJ307" s="764"/>
      <c r="ADK307" s="764"/>
      <c r="ADL307" s="764"/>
      <c r="ADM307" s="764"/>
      <c r="ADN307" s="764"/>
      <c r="ADO307" s="764"/>
      <c r="ADP307" s="764"/>
      <c r="ADQ307" s="764"/>
      <c r="ADR307" s="764"/>
      <c r="ADS307" s="764"/>
      <c r="ADT307" s="764"/>
      <c r="ADU307" s="764"/>
      <c r="ADV307" s="764"/>
      <c r="ADW307" s="764"/>
      <c r="ADX307" s="764"/>
      <c r="ADY307" s="764"/>
      <c r="ADZ307" s="764"/>
      <c r="AEA307" s="764"/>
      <c r="AEB307" s="764"/>
      <c r="AEC307" s="764"/>
      <c r="AED307" s="764"/>
      <c r="AEE307" s="764"/>
      <c r="AEF307" s="764"/>
      <c r="AEG307" s="764"/>
      <c r="AEH307" s="764"/>
      <c r="AEI307" s="764"/>
      <c r="AEJ307" s="764"/>
      <c r="AEK307" s="764"/>
      <c r="AEL307" s="764"/>
      <c r="AEM307" s="764"/>
      <c r="AEN307" s="764"/>
      <c r="AEO307" s="764"/>
      <c r="AEP307" s="764"/>
      <c r="AEQ307" s="764"/>
      <c r="AER307" s="764"/>
      <c r="AES307" s="764"/>
      <c r="AET307" s="764"/>
      <c r="AEU307" s="764"/>
      <c r="AEV307" s="764"/>
      <c r="AEW307" s="764"/>
      <c r="AEX307" s="764"/>
      <c r="AEY307" s="764"/>
      <c r="AEZ307" s="764"/>
      <c r="AFA307" s="764"/>
      <c r="AFB307" s="764"/>
      <c r="AFC307" s="764"/>
      <c r="AFD307" s="764"/>
      <c r="AFE307" s="764"/>
      <c r="AFF307" s="764"/>
      <c r="AFG307" s="764"/>
      <c r="AFH307" s="764"/>
      <c r="AFI307" s="764"/>
      <c r="AFJ307" s="764"/>
      <c r="AFK307" s="764"/>
      <c r="AFL307" s="764"/>
      <c r="AFM307" s="764"/>
      <c r="AFN307" s="764"/>
      <c r="AFO307" s="764"/>
      <c r="AFP307" s="764"/>
      <c r="AFQ307" s="764"/>
      <c r="AFR307" s="764"/>
      <c r="AFS307" s="764"/>
      <c r="AFT307" s="764"/>
      <c r="AFU307" s="764"/>
      <c r="AFV307" s="764"/>
      <c r="AFW307" s="764"/>
      <c r="AFX307" s="764"/>
      <c r="AFY307" s="764"/>
      <c r="AFZ307" s="764"/>
      <c r="AGA307" s="764"/>
      <c r="AGB307" s="764"/>
      <c r="AGC307" s="764"/>
      <c r="AGD307" s="764"/>
      <c r="AGE307" s="764"/>
      <c r="AGF307" s="764"/>
      <c r="AGG307" s="764"/>
      <c r="AGH307" s="764"/>
      <c r="AGI307" s="764"/>
      <c r="AGJ307" s="764"/>
      <c r="AGK307" s="764"/>
      <c r="AGL307" s="764"/>
      <c r="AGM307" s="764"/>
      <c r="AGN307" s="764"/>
      <c r="AGO307" s="764"/>
      <c r="AGP307" s="764"/>
      <c r="AGQ307" s="764"/>
      <c r="AGR307" s="764"/>
      <c r="AGS307" s="764"/>
      <c r="AGT307" s="764"/>
      <c r="AGU307" s="764"/>
      <c r="AGV307" s="764"/>
      <c r="AGW307" s="764"/>
      <c r="AGX307" s="764"/>
      <c r="AGY307" s="764"/>
      <c r="AGZ307" s="764"/>
      <c r="AHA307" s="764"/>
      <c r="AHB307" s="764"/>
      <c r="AHC307" s="764"/>
      <c r="AHD307" s="764"/>
      <c r="AHE307" s="764"/>
      <c r="AHF307" s="764"/>
      <c r="AHG307" s="764"/>
      <c r="AHH307" s="764"/>
      <c r="AHI307" s="764"/>
      <c r="AHJ307" s="764"/>
      <c r="AHK307" s="764"/>
      <c r="AHL307" s="764"/>
      <c r="AHM307" s="764"/>
      <c r="AHN307" s="764"/>
      <c r="AHO307" s="764"/>
      <c r="AHP307" s="764"/>
      <c r="AHQ307" s="764"/>
      <c r="AHR307" s="764"/>
      <c r="AHS307" s="764"/>
      <c r="AHT307" s="764"/>
      <c r="AHU307" s="764"/>
      <c r="AHV307" s="764"/>
      <c r="AHW307" s="764"/>
      <c r="AHX307" s="764"/>
      <c r="AHY307" s="764"/>
      <c r="AHZ307" s="764"/>
      <c r="AIA307" s="764"/>
      <c r="AIB307" s="764"/>
      <c r="AIC307" s="764"/>
      <c r="AID307" s="764"/>
      <c r="AIE307" s="764"/>
      <c r="AIF307" s="764"/>
      <c r="AIG307" s="764"/>
      <c r="AIH307" s="764"/>
      <c r="AII307" s="764"/>
      <c r="AIJ307" s="764"/>
      <c r="AIK307" s="764"/>
      <c r="AIL307" s="764"/>
      <c r="AIM307" s="764"/>
      <c r="AIN307" s="764"/>
      <c r="AIO307" s="764"/>
      <c r="AIP307" s="764"/>
      <c r="AIQ307" s="764"/>
      <c r="AIR307" s="764"/>
      <c r="AIS307" s="764"/>
      <c r="AIT307" s="764"/>
      <c r="AIU307" s="764"/>
      <c r="AIV307" s="764"/>
      <c r="AIW307" s="764"/>
      <c r="AIX307" s="764"/>
      <c r="AIY307" s="764"/>
      <c r="AIZ307" s="764"/>
      <c r="AJA307" s="764"/>
      <c r="AJB307" s="764"/>
      <c r="AJC307" s="764"/>
      <c r="AJD307" s="764"/>
      <c r="AJE307" s="764"/>
      <c r="AJF307" s="764"/>
      <c r="AJG307" s="764"/>
      <c r="AJH307" s="764"/>
      <c r="AJI307" s="764"/>
      <c r="AJJ307" s="764"/>
      <c r="AJK307" s="764"/>
      <c r="AJL307" s="764"/>
      <c r="AJM307" s="764"/>
      <c r="AJN307" s="764"/>
      <c r="AJO307" s="764"/>
      <c r="AJP307" s="764"/>
      <c r="AJQ307" s="764"/>
      <c r="AJR307" s="764"/>
      <c r="AJS307" s="764"/>
      <c r="AJT307" s="764"/>
      <c r="AJU307" s="764"/>
      <c r="AJV307" s="764"/>
      <c r="AJW307" s="764"/>
      <c r="AJX307" s="764"/>
      <c r="AJY307" s="764"/>
      <c r="AJZ307" s="764"/>
      <c r="AKA307" s="764"/>
      <c r="AKB307" s="764"/>
      <c r="AKC307" s="764"/>
      <c r="AKD307" s="764"/>
      <c r="AKE307" s="764"/>
      <c r="AKF307" s="764"/>
      <c r="AKG307" s="764"/>
      <c r="AKH307" s="764"/>
      <c r="AKI307" s="764"/>
      <c r="AKJ307" s="764"/>
      <c r="AKK307" s="764"/>
      <c r="AKL307" s="764"/>
      <c r="AKM307" s="764"/>
      <c r="AKN307" s="764"/>
      <c r="AKO307" s="764"/>
      <c r="AKP307" s="764"/>
      <c r="AKQ307" s="764"/>
      <c r="AKR307" s="764"/>
      <c r="AKS307" s="764"/>
      <c r="AKT307" s="764"/>
      <c r="AKU307" s="764"/>
      <c r="AKV307" s="764"/>
      <c r="AKW307" s="764"/>
      <c r="AKX307" s="764"/>
      <c r="AKY307" s="764"/>
      <c r="AKZ307" s="764"/>
      <c r="ALA307" s="764"/>
      <c r="ALB307" s="764"/>
      <c r="ALC307" s="764"/>
      <c r="ALD307" s="764"/>
      <c r="ALE307" s="764"/>
      <c r="ALF307" s="764"/>
      <c r="ALG307" s="764"/>
      <c r="ALH307" s="764"/>
      <c r="ALI307" s="764"/>
      <c r="ALJ307" s="764"/>
      <c r="ALK307" s="764"/>
      <c r="ALL307" s="764"/>
      <c r="ALM307" s="764"/>
      <c r="ALN307" s="764"/>
      <c r="ALO307" s="764"/>
      <c r="ALP307" s="764"/>
      <c r="ALQ307" s="764"/>
      <c r="ALR307" s="764"/>
      <c r="ALS307" s="764"/>
      <c r="ALT307" s="764"/>
      <c r="ALU307" s="764"/>
      <c r="ALV307" s="764"/>
      <c r="ALW307" s="764"/>
      <c r="ALX307" s="764"/>
      <c r="ALY307" s="764"/>
      <c r="ALZ307" s="764"/>
      <c r="AMA307" s="764"/>
      <c r="AMB307" s="764"/>
      <c r="AMC307" s="764"/>
      <c r="AMD307" s="764"/>
      <c r="AME307" s="764"/>
      <c r="AMF307" s="764"/>
      <c r="AMG307" s="764"/>
      <c r="AMH307" s="764"/>
      <c r="AMI307" s="764"/>
      <c r="AMJ307" s="764"/>
    </row>
    <row r="308" spans="1:1024" ht="15.75" thickBot="1" x14ac:dyDescent="0.25">
      <c r="A308" s="764"/>
      <c r="B308" s="801"/>
      <c r="C308" s="802"/>
      <c r="D308" s="803"/>
      <c r="E308" s="803"/>
      <c r="F308" s="803"/>
      <c r="G308" s="803"/>
      <c r="H308" s="803"/>
      <c r="I308" s="803"/>
      <c r="J308" s="803"/>
      <c r="K308" s="803"/>
      <c r="L308" s="803"/>
      <c r="M308" s="803"/>
      <c r="N308" s="803"/>
      <c r="O308" s="803"/>
      <c r="P308" s="803"/>
      <c r="Q308" s="803"/>
      <c r="R308" s="804"/>
      <c r="S308" s="803"/>
      <c r="T308" s="803"/>
      <c r="U308" s="805" t="s">
        <v>127</v>
      </c>
      <c r="V308" s="806" t="s">
        <v>505</v>
      </c>
      <c r="W308" s="807" t="s">
        <v>495</v>
      </c>
      <c r="X308" s="808">
        <f>SUM(X297:X307)</f>
        <v>1312.0455739667188</v>
      </c>
      <c r="Y308" s="808">
        <f t="shared" ref="Y308:CJ308" si="110">SUM(Y297:Y307)</f>
        <v>1363.9990429830302</v>
      </c>
      <c r="Z308" s="808">
        <f t="shared" si="110"/>
        <v>1262.0484091200756</v>
      </c>
      <c r="AA308" s="808">
        <f t="shared" si="110"/>
        <v>1358.326045254689</v>
      </c>
      <c r="AB308" s="808">
        <f t="shared" si="110"/>
        <v>1309.09985392406</v>
      </c>
      <c r="AC308" s="808">
        <f t="shared" si="110"/>
        <v>1300.8662253199936</v>
      </c>
      <c r="AD308" s="808">
        <f t="shared" si="110"/>
        <v>1342.5191281807347</v>
      </c>
      <c r="AE308" s="808">
        <f t="shared" si="110"/>
        <v>1381.7443414120235</v>
      </c>
      <c r="AF308" s="808">
        <f t="shared" si="110"/>
        <v>1418.6777641757642</v>
      </c>
      <c r="AG308" s="808">
        <f t="shared" si="110"/>
        <v>1453.4477798984726</v>
      </c>
      <c r="AH308" s="808">
        <f t="shared" si="110"/>
        <v>1236.8907866666618</v>
      </c>
      <c r="AI308" s="808">
        <f t="shared" si="110"/>
        <v>1257.815191737441</v>
      </c>
      <c r="AJ308" s="808">
        <f t="shared" si="110"/>
        <v>1016.015152005528</v>
      </c>
      <c r="AK308" s="808">
        <f t="shared" si="110"/>
        <v>1312.7414200973208</v>
      </c>
      <c r="AL308" s="808">
        <f t="shared" si="110"/>
        <v>1194.5033119496704</v>
      </c>
      <c r="AM308" s="808">
        <f t="shared" si="110"/>
        <v>701.0467006980133</v>
      </c>
      <c r="AN308" s="808">
        <f t="shared" si="110"/>
        <v>0</v>
      </c>
      <c r="AO308" s="808">
        <f t="shared" si="110"/>
        <v>0</v>
      </c>
      <c r="AP308" s="808">
        <f t="shared" si="110"/>
        <v>0</v>
      </c>
      <c r="AQ308" s="808">
        <f t="shared" si="110"/>
        <v>0</v>
      </c>
      <c r="AR308" s="808">
        <f t="shared" si="110"/>
        <v>0</v>
      </c>
      <c r="AS308" s="808">
        <f t="shared" si="110"/>
        <v>0</v>
      </c>
      <c r="AT308" s="808">
        <f t="shared" si="110"/>
        <v>0</v>
      </c>
      <c r="AU308" s="808">
        <f t="shared" si="110"/>
        <v>0</v>
      </c>
      <c r="AV308" s="808">
        <f t="shared" si="110"/>
        <v>0</v>
      </c>
      <c r="AW308" s="808">
        <f t="shared" si="110"/>
        <v>0</v>
      </c>
      <c r="AX308" s="808">
        <f t="shared" si="110"/>
        <v>0</v>
      </c>
      <c r="AY308" s="808">
        <f t="shared" si="110"/>
        <v>0</v>
      </c>
      <c r="AZ308" s="808">
        <f t="shared" si="110"/>
        <v>0</v>
      </c>
      <c r="BA308" s="808">
        <f t="shared" si="110"/>
        <v>0</v>
      </c>
      <c r="BB308" s="808">
        <f t="shared" si="110"/>
        <v>0</v>
      </c>
      <c r="BC308" s="808">
        <f t="shared" si="110"/>
        <v>0</v>
      </c>
      <c r="BD308" s="808">
        <f t="shared" si="110"/>
        <v>0</v>
      </c>
      <c r="BE308" s="808">
        <f t="shared" si="110"/>
        <v>0</v>
      </c>
      <c r="BF308" s="808">
        <f t="shared" si="110"/>
        <v>0</v>
      </c>
      <c r="BG308" s="808">
        <f t="shared" si="110"/>
        <v>0</v>
      </c>
      <c r="BH308" s="808">
        <f t="shared" si="110"/>
        <v>0</v>
      </c>
      <c r="BI308" s="808">
        <f t="shared" si="110"/>
        <v>0</v>
      </c>
      <c r="BJ308" s="808">
        <f t="shared" si="110"/>
        <v>0</v>
      </c>
      <c r="BK308" s="808">
        <f t="shared" si="110"/>
        <v>0</v>
      </c>
      <c r="BL308" s="808">
        <f t="shared" si="110"/>
        <v>0</v>
      </c>
      <c r="BM308" s="808">
        <f t="shared" si="110"/>
        <v>0</v>
      </c>
      <c r="BN308" s="808">
        <f t="shared" si="110"/>
        <v>0</v>
      </c>
      <c r="BO308" s="808">
        <f t="shared" si="110"/>
        <v>0</v>
      </c>
      <c r="BP308" s="808">
        <f t="shared" si="110"/>
        <v>0</v>
      </c>
      <c r="BQ308" s="808">
        <f t="shared" si="110"/>
        <v>0</v>
      </c>
      <c r="BR308" s="808">
        <f t="shared" si="110"/>
        <v>0</v>
      </c>
      <c r="BS308" s="808">
        <f t="shared" si="110"/>
        <v>0</v>
      </c>
      <c r="BT308" s="808">
        <f t="shared" si="110"/>
        <v>0</v>
      </c>
      <c r="BU308" s="808">
        <f t="shared" si="110"/>
        <v>0</v>
      </c>
      <c r="BV308" s="808">
        <f t="shared" si="110"/>
        <v>0</v>
      </c>
      <c r="BW308" s="808">
        <f t="shared" si="110"/>
        <v>0</v>
      </c>
      <c r="BX308" s="808">
        <f t="shared" si="110"/>
        <v>0</v>
      </c>
      <c r="BY308" s="808">
        <f t="shared" si="110"/>
        <v>0</v>
      </c>
      <c r="BZ308" s="808">
        <f t="shared" si="110"/>
        <v>0</v>
      </c>
      <c r="CA308" s="808">
        <f t="shared" si="110"/>
        <v>0</v>
      </c>
      <c r="CB308" s="808">
        <f t="shared" si="110"/>
        <v>0</v>
      </c>
      <c r="CC308" s="808">
        <f t="shared" si="110"/>
        <v>0</v>
      </c>
      <c r="CD308" s="808">
        <f t="shared" si="110"/>
        <v>0</v>
      </c>
      <c r="CE308" s="808">
        <f t="shared" si="110"/>
        <v>0</v>
      </c>
      <c r="CF308" s="808">
        <f t="shared" si="110"/>
        <v>0</v>
      </c>
      <c r="CG308" s="808">
        <f t="shared" si="110"/>
        <v>0</v>
      </c>
      <c r="CH308" s="808">
        <f t="shared" si="110"/>
        <v>0</v>
      </c>
      <c r="CI308" s="808">
        <f t="shared" si="110"/>
        <v>0</v>
      </c>
      <c r="CJ308" s="808">
        <f t="shared" si="110"/>
        <v>0</v>
      </c>
      <c r="CK308" s="808">
        <f t="shared" ref="CK308:DW308" si="111">SUM(CK297:CK307)</f>
        <v>0</v>
      </c>
      <c r="CL308" s="808">
        <f t="shared" si="111"/>
        <v>0</v>
      </c>
      <c r="CM308" s="808">
        <f t="shared" si="111"/>
        <v>0</v>
      </c>
      <c r="CN308" s="808">
        <f t="shared" si="111"/>
        <v>0</v>
      </c>
      <c r="CO308" s="808">
        <f t="shared" si="111"/>
        <v>0</v>
      </c>
      <c r="CP308" s="808">
        <f t="shared" si="111"/>
        <v>0</v>
      </c>
      <c r="CQ308" s="808">
        <f t="shared" si="111"/>
        <v>0</v>
      </c>
      <c r="CR308" s="808">
        <f t="shared" si="111"/>
        <v>0</v>
      </c>
      <c r="CS308" s="808">
        <f t="shared" si="111"/>
        <v>0</v>
      </c>
      <c r="CT308" s="808">
        <f t="shared" si="111"/>
        <v>0</v>
      </c>
      <c r="CU308" s="808">
        <f t="shared" si="111"/>
        <v>0</v>
      </c>
      <c r="CV308" s="808">
        <f t="shared" si="111"/>
        <v>0</v>
      </c>
      <c r="CW308" s="808">
        <f t="shared" si="111"/>
        <v>0</v>
      </c>
      <c r="CX308" s="808">
        <f t="shared" si="111"/>
        <v>0</v>
      </c>
      <c r="CY308" s="809">
        <f t="shared" si="111"/>
        <v>0</v>
      </c>
      <c r="CZ308" s="810">
        <f t="shared" si="111"/>
        <v>0</v>
      </c>
      <c r="DA308" s="811">
        <f t="shared" si="111"/>
        <v>0</v>
      </c>
      <c r="DB308" s="811">
        <f t="shared" si="111"/>
        <v>0</v>
      </c>
      <c r="DC308" s="811">
        <f t="shared" si="111"/>
        <v>0</v>
      </c>
      <c r="DD308" s="811">
        <f t="shared" si="111"/>
        <v>0</v>
      </c>
      <c r="DE308" s="811">
        <f t="shared" si="111"/>
        <v>0</v>
      </c>
      <c r="DF308" s="811">
        <f t="shared" si="111"/>
        <v>0</v>
      </c>
      <c r="DG308" s="811">
        <f t="shared" si="111"/>
        <v>0</v>
      </c>
      <c r="DH308" s="811">
        <f t="shared" si="111"/>
        <v>0</v>
      </c>
      <c r="DI308" s="811">
        <f t="shared" si="111"/>
        <v>0</v>
      </c>
      <c r="DJ308" s="811">
        <f t="shared" si="111"/>
        <v>0</v>
      </c>
      <c r="DK308" s="811">
        <f t="shared" si="111"/>
        <v>0</v>
      </c>
      <c r="DL308" s="811">
        <f t="shared" si="111"/>
        <v>0</v>
      </c>
      <c r="DM308" s="811">
        <f t="shared" si="111"/>
        <v>0</v>
      </c>
      <c r="DN308" s="811">
        <f t="shared" si="111"/>
        <v>0</v>
      </c>
      <c r="DO308" s="811">
        <f t="shared" si="111"/>
        <v>0</v>
      </c>
      <c r="DP308" s="811">
        <f t="shared" si="111"/>
        <v>0</v>
      </c>
      <c r="DQ308" s="811">
        <f t="shared" si="111"/>
        <v>0</v>
      </c>
      <c r="DR308" s="811">
        <f t="shared" si="111"/>
        <v>0</v>
      </c>
      <c r="DS308" s="811">
        <f t="shared" si="111"/>
        <v>0</v>
      </c>
      <c r="DT308" s="811">
        <f t="shared" si="111"/>
        <v>0</v>
      </c>
      <c r="DU308" s="811">
        <f t="shared" si="111"/>
        <v>0</v>
      </c>
      <c r="DV308" s="811">
        <f t="shared" si="111"/>
        <v>0</v>
      </c>
      <c r="DW308" s="812">
        <f t="shared" si="111"/>
        <v>0</v>
      </c>
      <c r="DX308" s="666"/>
      <c r="DY308" s="764"/>
      <c r="DZ308" s="764"/>
      <c r="EA308" s="764"/>
      <c r="EB308" s="764"/>
      <c r="EC308" s="764"/>
      <c r="ED308" s="764"/>
      <c r="EE308" s="764"/>
      <c r="EF308" s="764"/>
      <c r="EG308" s="764"/>
      <c r="EH308" s="764"/>
      <c r="EI308" s="764"/>
      <c r="EJ308" s="764"/>
      <c r="EK308" s="764"/>
      <c r="EL308" s="764"/>
      <c r="EM308" s="764"/>
      <c r="EN308" s="764"/>
      <c r="EO308" s="764"/>
      <c r="EP308" s="764"/>
      <c r="EQ308" s="764"/>
      <c r="ER308" s="764"/>
      <c r="ES308" s="764"/>
      <c r="ET308" s="764"/>
      <c r="EU308" s="764"/>
      <c r="EV308" s="764"/>
      <c r="EW308" s="764"/>
      <c r="EX308" s="764"/>
      <c r="EY308" s="764"/>
      <c r="EZ308" s="764"/>
      <c r="FA308" s="764"/>
      <c r="FB308" s="764"/>
      <c r="FC308" s="764"/>
      <c r="FD308" s="764"/>
      <c r="FE308" s="764"/>
      <c r="FF308" s="764"/>
      <c r="FG308" s="764"/>
      <c r="FH308" s="764"/>
      <c r="FI308" s="764"/>
      <c r="FJ308" s="764"/>
      <c r="FK308" s="764"/>
      <c r="FL308" s="764"/>
      <c r="FM308" s="764"/>
      <c r="FN308" s="764"/>
      <c r="FO308" s="764"/>
      <c r="FP308" s="764"/>
      <c r="FQ308" s="764"/>
      <c r="FR308" s="764"/>
      <c r="FS308" s="764"/>
      <c r="FT308" s="764"/>
      <c r="FU308" s="764"/>
      <c r="FV308" s="764"/>
      <c r="FW308" s="764"/>
      <c r="FX308" s="764"/>
      <c r="FY308" s="764"/>
      <c r="FZ308" s="764"/>
      <c r="GA308" s="764"/>
      <c r="GB308" s="764"/>
      <c r="GC308" s="764"/>
      <c r="GD308" s="764"/>
      <c r="GE308" s="764"/>
      <c r="GF308" s="764"/>
      <c r="GG308" s="764"/>
      <c r="GH308" s="764"/>
      <c r="GI308" s="764"/>
      <c r="GJ308" s="764"/>
      <c r="GK308" s="764"/>
      <c r="GL308" s="764"/>
      <c r="GM308" s="764"/>
      <c r="GN308" s="764"/>
      <c r="GO308" s="764"/>
      <c r="GP308" s="764"/>
      <c r="GQ308" s="764"/>
      <c r="GR308" s="764"/>
      <c r="GS308" s="764"/>
      <c r="GT308" s="764"/>
      <c r="GU308" s="764"/>
      <c r="GV308" s="764"/>
      <c r="GW308" s="764"/>
      <c r="GX308" s="764"/>
      <c r="GY308" s="764"/>
      <c r="GZ308" s="764"/>
      <c r="HA308" s="764"/>
      <c r="HB308" s="764"/>
      <c r="HC308" s="764"/>
      <c r="HD308" s="764"/>
      <c r="HE308" s="764"/>
      <c r="HF308" s="764"/>
      <c r="HG308" s="764"/>
      <c r="HH308" s="764"/>
      <c r="HI308" s="764"/>
      <c r="HJ308" s="764"/>
      <c r="HK308" s="764"/>
      <c r="HL308" s="764"/>
      <c r="HM308" s="764"/>
      <c r="HN308" s="764"/>
      <c r="HO308" s="764"/>
      <c r="HP308" s="764"/>
      <c r="HQ308" s="764"/>
      <c r="HR308" s="764"/>
      <c r="HS308" s="764"/>
      <c r="HT308" s="764"/>
      <c r="HU308" s="764"/>
      <c r="HV308" s="764"/>
      <c r="HW308" s="764"/>
      <c r="HX308" s="764"/>
      <c r="HY308" s="764"/>
      <c r="HZ308" s="764"/>
      <c r="IA308" s="764"/>
      <c r="IB308" s="764"/>
      <c r="IC308" s="764"/>
      <c r="ID308" s="764"/>
      <c r="IE308" s="764"/>
      <c r="IF308" s="764"/>
      <c r="IG308" s="764"/>
      <c r="IH308" s="764"/>
      <c r="II308" s="764"/>
      <c r="IJ308" s="764"/>
      <c r="IK308" s="764"/>
      <c r="IL308" s="764"/>
      <c r="IM308" s="764"/>
      <c r="IN308" s="764"/>
      <c r="IO308" s="764"/>
      <c r="IP308" s="764"/>
      <c r="IQ308" s="764"/>
      <c r="IR308" s="764"/>
      <c r="IS308" s="764"/>
      <c r="IT308" s="764"/>
      <c r="IU308" s="764"/>
      <c r="IV308" s="764"/>
      <c r="IW308" s="764"/>
      <c r="IX308" s="764"/>
      <c r="IY308" s="764"/>
      <c r="IZ308" s="764"/>
      <c r="JA308" s="764"/>
      <c r="JB308" s="764"/>
      <c r="JC308" s="764"/>
      <c r="JD308" s="764"/>
      <c r="JE308" s="764"/>
      <c r="JF308" s="764"/>
      <c r="JG308" s="764"/>
      <c r="JH308" s="764"/>
      <c r="JI308" s="764"/>
      <c r="JJ308" s="764"/>
      <c r="JK308" s="764"/>
      <c r="JL308" s="764"/>
      <c r="JM308" s="764"/>
      <c r="JN308" s="764"/>
      <c r="JO308" s="764"/>
      <c r="JP308" s="764"/>
      <c r="JQ308" s="764"/>
      <c r="JR308" s="764"/>
      <c r="JS308" s="764"/>
      <c r="JT308" s="764"/>
      <c r="JU308" s="764"/>
      <c r="JV308" s="764"/>
      <c r="JW308" s="764"/>
      <c r="JX308" s="764"/>
      <c r="JY308" s="764"/>
      <c r="JZ308" s="764"/>
      <c r="KA308" s="764"/>
      <c r="KB308" s="764"/>
      <c r="KC308" s="764"/>
      <c r="KD308" s="764"/>
      <c r="KE308" s="764"/>
      <c r="KF308" s="764"/>
      <c r="KG308" s="764"/>
      <c r="KH308" s="764"/>
      <c r="KI308" s="764"/>
      <c r="KJ308" s="764"/>
      <c r="KK308" s="764"/>
      <c r="KL308" s="764"/>
      <c r="KM308" s="764"/>
      <c r="KN308" s="764"/>
      <c r="KO308" s="764"/>
      <c r="KP308" s="764"/>
      <c r="KQ308" s="764"/>
      <c r="KR308" s="764"/>
      <c r="KS308" s="764"/>
      <c r="KT308" s="764"/>
      <c r="KU308" s="764"/>
      <c r="KV308" s="764"/>
      <c r="KW308" s="764"/>
      <c r="KX308" s="764"/>
      <c r="KY308" s="764"/>
      <c r="KZ308" s="764"/>
      <c r="LA308" s="764"/>
      <c r="LB308" s="764"/>
      <c r="LC308" s="764"/>
      <c r="LD308" s="764"/>
      <c r="LE308" s="764"/>
      <c r="LF308" s="764"/>
      <c r="LG308" s="764"/>
      <c r="LH308" s="764"/>
      <c r="LI308" s="764"/>
      <c r="LJ308" s="764"/>
      <c r="LK308" s="764"/>
      <c r="LL308" s="764"/>
      <c r="LM308" s="764"/>
      <c r="LN308" s="764"/>
      <c r="LO308" s="764"/>
      <c r="LP308" s="764"/>
      <c r="LQ308" s="764"/>
      <c r="LR308" s="764"/>
      <c r="LS308" s="764"/>
      <c r="LT308" s="764"/>
      <c r="LU308" s="764"/>
      <c r="LV308" s="764"/>
      <c r="LW308" s="764"/>
      <c r="LX308" s="764"/>
      <c r="LY308" s="764"/>
      <c r="LZ308" s="764"/>
      <c r="MA308" s="764"/>
      <c r="MB308" s="764"/>
      <c r="MC308" s="764"/>
      <c r="MD308" s="764"/>
      <c r="ME308" s="764"/>
      <c r="MF308" s="764"/>
      <c r="MG308" s="764"/>
      <c r="MH308" s="764"/>
      <c r="MI308" s="764"/>
      <c r="MJ308" s="764"/>
      <c r="MK308" s="764"/>
      <c r="ML308" s="764"/>
      <c r="MM308" s="764"/>
      <c r="MN308" s="764"/>
      <c r="MO308" s="764"/>
      <c r="MP308" s="764"/>
      <c r="MQ308" s="764"/>
      <c r="MR308" s="764"/>
      <c r="MS308" s="764"/>
      <c r="MT308" s="764"/>
      <c r="MU308" s="764"/>
      <c r="MV308" s="764"/>
      <c r="MW308" s="764"/>
      <c r="MX308" s="764"/>
      <c r="MY308" s="764"/>
      <c r="MZ308" s="764"/>
      <c r="NA308" s="764"/>
      <c r="NB308" s="764"/>
      <c r="NC308" s="764"/>
      <c r="ND308" s="764"/>
      <c r="NE308" s="764"/>
      <c r="NF308" s="764"/>
      <c r="NG308" s="764"/>
      <c r="NH308" s="764"/>
      <c r="NI308" s="764"/>
      <c r="NJ308" s="764"/>
      <c r="NK308" s="764"/>
      <c r="NL308" s="764"/>
      <c r="NM308" s="764"/>
      <c r="NN308" s="764"/>
      <c r="NO308" s="764"/>
      <c r="NP308" s="764"/>
      <c r="NQ308" s="764"/>
      <c r="NR308" s="764"/>
      <c r="NS308" s="764"/>
      <c r="NT308" s="764"/>
      <c r="NU308" s="764"/>
      <c r="NV308" s="764"/>
      <c r="NW308" s="764"/>
      <c r="NX308" s="764"/>
      <c r="NY308" s="764"/>
      <c r="NZ308" s="764"/>
      <c r="OA308" s="764"/>
      <c r="OB308" s="764"/>
      <c r="OC308" s="764"/>
      <c r="OD308" s="764"/>
      <c r="OE308" s="764"/>
      <c r="OF308" s="764"/>
      <c r="OG308" s="764"/>
      <c r="OH308" s="764"/>
      <c r="OI308" s="764"/>
      <c r="OJ308" s="764"/>
      <c r="OK308" s="764"/>
      <c r="OL308" s="764"/>
      <c r="OM308" s="764"/>
      <c r="ON308" s="764"/>
      <c r="OO308" s="764"/>
      <c r="OP308" s="764"/>
      <c r="OQ308" s="764"/>
      <c r="OR308" s="764"/>
      <c r="OS308" s="764"/>
      <c r="OT308" s="764"/>
      <c r="OU308" s="764"/>
      <c r="OV308" s="764"/>
      <c r="OW308" s="764"/>
      <c r="OX308" s="764"/>
      <c r="OY308" s="764"/>
      <c r="OZ308" s="764"/>
      <c r="PA308" s="764"/>
      <c r="PB308" s="764"/>
      <c r="PC308" s="764"/>
      <c r="PD308" s="764"/>
      <c r="PE308" s="764"/>
      <c r="PF308" s="764"/>
      <c r="PG308" s="764"/>
      <c r="PH308" s="764"/>
      <c r="PI308" s="764"/>
      <c r="PJ308" s="764"/>
      <c r="PK308" s="764"/>
      <c r="PL308" s="764"/>
      <c r="PM308" s="764"/>
      <c r="PN308" s="764"/>
      <c r="PO308" s="764"/>
      <c r="PP308" s="764"/>
      <c r="PQ308" s="764"/>
      <c r="PR308" s="764"/>
      <c r="PS308" s="764"/>
      <c r="PT308" s="764"/>
      <c r="PU308" s="764"/>
      <c r="PV308" s="764"/>
      <c r="PW308" s="764"/>
      <c r="PX308" s="764"/>
      <c r="PY308" s="764"/>
      <c r="PZ308" s="764"/>
      <c r="QA308" s="764"/>
      <c r="QB308" s="764"/>
      <c r="QC308" s="764"/>
      <c r="QD308" s="764"/>
      <c r="QE308" s="764"/>
      <c r="QF308" s="764"/>
      <c r="QG308" s="764"/>
      <c r="QH308" s="764"/>
      <c r="QI308" s="764"/>
      <c r="QJ308" s="764"/>
      <c r="QK308" s="764"/>
      <c r="QL308" s="764"/>
      <c r="QM308" s="764"/>
      <c r="QN308" s="764"/>
      <c r="QO308" s="764"/>
      <c r="QP308" s="764"/>
      <c r="QQ308" s="764"/>
      <c r="QR308" s="764"/>
      <c r="QS308" s="764"/>
      <c r="QT308" s="764"/>
      <c r="QU308" s="764"/>
      <c r="QV308" s="764"/>
      <c r="QW308" s="764"/>
      <c r="QX308" s="764"/>
      <c r="QY308" s="764"/>
      <c r="QZ308" s="764"/>
      <c r="RA308" s="764"/>
      <c r="RB308" s="764"/>
      <c r="RC308" s="764"/>
      <c r="RD308" s="764"/>
      <c r="RE308" s="764"/>
      <c r="RF308" s="764"/>
      <c r="RG308" s="764"/>
      <c r="RH308" s="764"/>
      <c r="RI308" s="764"/>
      <c r="RJ308" s="764"/>
      <c r="RK308" s="764"/>
      <c r="RL308" s="764"/>
      <c r="RM308" s="764"/>
      <c r="RN308" s="764"/>
      <c r="RO308" s="764"/>
      <c r="RP308" s="764"/>
      <c r="RQ308" s="764"/>
      <c r="RR308" s="764"/>
      <c r="RS308" s="764"/>
      <c r="RT308" s="764"/>
      <c r="RU308" s="764"/>
      <c r="RV308" s="764"/>
      <c r="RW308" s="764"/>
      <c r="RX308" s="764"/>
      <c r="RY308" s="764"/>
      <c r="RZ308" s="764"/>
      <c r="SA308" s="764"/>
      <c r="SB308" s="764"/>
      <c r="SC308" s="764"/>
      <c r="SD308" s="764"/>
      <c r="SE308" s="764"/>
      <c r="SF308" s="764"/>
      <c r="SG308" s="764"/>
      <c r="SH308" s="764"/>
      <c r="SI308" s="764"/>
      <c r="SJ308" s="764"/>
      <c r="SK308" s="764"/>
      <c r="SL308" s="764"/>
      <c r="SM308" s="764"/>
      <c r="SN308" s="764"/>
      <c r="SO308" s="764"/>
      <c r="SP308" s="764"/>
      <c r="SQ308" s="764"/>
      <c r="SR308" s="764"/>
      <c r="SS308" s="764"/>
      <c r="ST308" s="764"/>
      <c r="SU308" s="764"/>
      <c r="SV308" s="764"/>
      <c r="SW308" s="764"/>
      <c r="SX308" s="764"/>
      <c r="SY308" s="764"/>
      <c r="SZ308" s="764"/>
      <c r="TA308" s="764"/>
      <c r="TB308" s="764"/>
      <c r="TC308" s="764"/>
      <c r="TD308" s="764"/>
      <c r="TE308" s="764"/>
      <c r="TF308" s="764"/>
      <c r="TG308" s="764"/>
      <c r="TH308" s="764"/>
      <c r="TI308" s="764"/>
      <c r="TJ308" s="764"/>
      <c r="TK308" s="764"/>
      <c r="TL308" s="764"/>
      <c r="TM308" s="764"/>
      <c r="TN308" s="764"/>
      <c r="TO308" s="764"/>
      <c r="TP308" s="764"/>
      <c r="TQ308" s="764"/>
      <c r="TR308" s="764"/>
      <c r="TS308" s="764"/>
      <c r="TT308" s="764"/>
      <c r="TU308" s="764"/>
      <c r="TV308" s="764"/>
      <c r="TW308" s="764"/>
      <c r="TX308" s="764"/>
      <c r="TY308" s="764"/>
      <c r="TZ308" s="764"/>
      <c r="UA308" s="764"/>
      <c r="UB308" s="764"/>
      <c r="UC308" s="764"/>
      <c r="UD308" s="764"/>
      <c r="UE308" s="764"/>
      <c r="UF308" s="764"/>
      <c r="UG308" s="764"/>
      <c r="UH308" s="764"/>
      <c r="UI308" s="764"/>
      <c r="UJ308" s="764"/>
      <c r="UK308" s="764"/>
      <c r="UL308" s="764"/>
      <c r="UM308" s="764"/>
      <c r="UN308" s="764"/>
      <c r="UO308" s="764"/>
      <c r="UP308" s="764"/>
      <c r="UQ308" s="764"/>
      <c r="UR308" s="764"/>
      <c r="US308" s="764"/>
      <c r="UT308" s="764"/>
      <c r="UU308" s="764"/>
      <c r="UV308" s="764"/>
      <c r="UW308" s="764"/>
      <c r="UX308" s="764"/>
      <c r="UY308" s="764"/>
      <c r="UZ308" s="764"/>
      <c r="VA308" s="764"/>
      <c r="VB308" s="764"/>
      <c r="VC308" s="764"/>
      <c r="VD308" s="764"/>
      <c r="VE308" s="764"/>
      <c r="VF308" s="764"/>
      <c r="VG308" s="764"/>
      <c r="VH308" s="764"/>
      <c r="VI308" s="764"/>
      <c r="VJ308" s="764"/>
      <c r="VK308" s="764"/>
      <c r="VL308" s="764"/>
      <c r="VM308" s="764"/>
      <c r="VN308" s="764"/>
      <c r="VO308" s="764"/>
      <c r="VP308" s="764"/>
      <c r="VQ308" s="764"/>
      <c r="VR308" s="764"/>
      <c r="VS308" s="764"/>
      <c r="VT308" s="764"/>
      <c r="VU308" s="764"/>
      <c r="VV308" s="764"/>
      <c r="VW308" s="764"/>
      <c r="VX308" s="764"/>
      <c r="VY308" s="764"/>
      <c r="VZ308" s="764"/>
      <c r="WA308" s="764"/>
      <c r="WB308" s="764"/>
      <c r="WC308" s="764"/>
      <c r="WD308" s="764"/>
      <c r="WE308" s="764"/>
      <c r="WF308" s="764"/>
      <c r="WG308" s="764"/>
      <c r="WH308" s="764"/>
      <c r="WI308" s="764"/>
      <c r="WJ308" s="764"/>
      <c r="WK308" s="764"/>
      <c r="WL308" s="764"/>
      <c r="WM308" s="764"/>
      <c r="WN308" s="764"/>
      <c r="WO308" s="764"/>
      <c r="WP308" s="764"/>
      <c r="WQ308" s="764"/>
      <c r="WR308" s="764"/>
      <c r="WS308" s="764"/>
      <c r="WT308" s="764"/>
      <c r="WU308" s="764"/>
      <c r="WV308" s="764"/>
      <c r="WW308" s="764"/>
      <c r="WX308" s="764"/>
      <c r="WY308" s="764"/>
      <c r="WZ308" s="764"/>
      <c r="XA308" s="764"/>
      <c r="XB308" s="764"/>
      <c r="XC308" s="764"/>
      <c r="XD308" s="764"/>
      <c r="XE308" s="764"/>
      <c r="XF308" s="764"/>
      <c r="XG308" s="764"/>
      <c r="XH308" s="764"/>
      <c r="XI308" s="764"/>
      <c r="XJ308" s="764"/>
      <c r="XK308" s="764"/>
      <c r="XL308" s="764"/>
      <c r="XM308" s="764"/>
      <c r="XN308" s="764"/>
      <c r="XO308" s="764"/>
      <c r="XP308" s="764"/>
      <c r="XQ308" s="764"/>
      <c r="XR308" s="764"/>
      <c r="XS308" s="764"/>
      <c r="XT308" s="764"/>
      <c r="XU308" s="764"/>
      <c r="XV308" s="764"/>
      <c r="XW308" s="764"/>
      <c r="XX308" s="764"/>
      <c r="XY308" s="764"/>
      <c r="XZ308" s="764"/>
      <c r="YA308" s="764"/>
      <c r="YB308" s="764"/>
      <c r="YC308" s="764"/>
      <c r="YD308" s="764"/>
      <c r="YE308" s="764"/>
      <c r="YF308" s="764"/>
      <c r="YG308" s="764"/>
      <c r="YH308" s="764"/>
      <c r="YI308" s="764"/>
      <c r="YJ308" s="764"/>
      <c r="YK308" s="764"/>
      <c r="YL308" s="764"/>
      <c r="YM308" s="764"/>
      <c r="YN308" s="764"/>
      <c r="YO308" s="764"/>
      <c r="YP308" s="764"/>
      <c r="YQ308" s="764"/>
      <c r="YR308" s="764"/>
      <c r="YS308" s="764"/>
      <c r="YT308" s="764"/>
      <c r="YU308" s="764"/>
      <c r="YV308" s="764"/>
      <c r="YW308" s="764"/>
      <c r="YX308" s="764"/>
      <c r="YY308" s="764"/>
      <c r="YZ308" s="764"/>
      <c r="ZA308" s="764"/>
      <c r="ZB308" s="764"/>
      <c r="ZC308" s="764"/>
      <c r="ZD308" s="764"/>
      <c r="ZE308" s="764"/>
      <c r="ZF308" s="764"/>
      <c r="ZG308" s="764"/>
      <c r="ZH308" s="764"/>
      <c r="ZI308" s="764"/>
      <c r="ZJ308" s="764"/>
      <c r="ZK308" s="764"/>
      <c r="ZL308" s="764"/>
      <c r="ZM308" s="764"/>
      <c r="ZN308" s="764"/>
      <c r="ZO308" s="764"/>
      <c r="ZP308" s="764"/>
      <c r="ZQ308" s="764"/>
      <c r="ZR308" s="764"/>
      <c r="ZS308" s="764"/>
      <c r="ZT308" s="764"/>
      <c r="ZU308" s="764"/>
      <c r="ZV308" s="764"/>
      <c r="ZW308" s="764"/>
      <c r="ZX308" s="764"/>
      <c r="ZY308" s="764"/>
      <c r="ZZ308" s="764"/>
      <c r="AAA308" s="764"/>
      <c r="AAB308" s="764"/>
      <c r="AAC308" s="764"/>
      <c r="AAD308" s="764"/>
      <c r="AAE308" s="764"/>
      <c r="AAF308" s="764"/>
      <c r="AAG308" s="764"/>
      <c r="AAH308" s="764"/>
      <c r="AAI308" s="764"/>
      <c r="AAJ308" s="764"/>
      <c r="AAK308" s="764"/>
      <c r="AAL308" s="764"/>
      <c r="AAM308" s="764"/>
      <c r="AAN308" s="764"/>
      <c r="AAO308" s="764"/>
      <c r="AAP308" s="764"/>
      <c r="AAQ308" s="764"/>
      <c r="AAR308" s="764"/>
      <c r="AAS308" s="764"/>
      <c r="AAT308" s="764"/>
      <c r="AAU308" s="764"/>
      <c r="AAV308" s="764"/>
      <c r="AAW308" s="764"/>
      <c r="AAX308" s="764"/>
      <c r="AAY308" s="764"/>
      <c r="AAZ308" s="764"/>
      <c r="ABA308" s="764"/>
      <c r="ABB308" s="764"/>
      <c r="ABC308" s="764"/>
      <c r="ABD308" s="764"/>
      <c r="ABE308" s="764"/>
      <c r="ABF308" s="764"/>
      <c r="ABG308" s="764"/>
      <c r="ABH308" s="764"/>
      <c r="ABI308" s="764"/>
      <c r="ABJ308" s="764"/>
      <c r="ABK308" s="764"/>
      <c r="ABL308" s="764"/>
      <c r="ABM308" s="764"/>
      <c r="ABN308" s="764"/>
      <c r="ABO308" s="764"/>
      <c r="ABP308" s="764"/>
      <c r="ABQ308" s="764"/>
      <c r="ABR308" s="764"/>
      <c r="ABS308" s="764"/>
      <c r="ABT308" s="764"/>
      <c r="ABU308" s="764"/>
      <c r="ABV308" s="764"/>
      <c r="ABW308" s="764"/>
      <c r="ABX308" s="764"/>
      <c r="ABY308" s="764"/>
      <c r="ABZ308" s="764"/>
      <c r="ACA308" s="764"/>
      <c r="ACB308" s="764"/>
      <c r="ACC308" s="764"/>
      <c r="ACD308" s="764"/>
      <c r="ACE308" s="764"/>
      <c r="ACF308" s="764"/>
      <c r="ACG308" s="764"/>
      <c r="ACH308" s="764"/>
      <c r="ACI308" s="764"/>
      <c r="ACJ308" s="764"/>
      <c r="ACK308" s="764"/>
      <c r="ACL308" s="764"/>
      <c r="ACM308" s="764"/>
      <c r="ACN308" s="764"/>
      <c r="ACO308" s="764"/>
      <c r="ACP308" s="764"/>
      <c r="ACQ308" s="764"/>
      <c r="ACR308" s="764"/>
      <c r="ACS308" s="764"/>
      <c r="ACT308" s="764"/>
      <c r="ACU308" s="764"/>
      <c r="ACV308" s="764"/>
      <c r="ACW308" s="764"/>
      <c r="ACX308" s="764"/>
      <c r="ACY308" s="764"/>
      <c r="ACZ308" s="764"/>
      <c r="ADA308" s="764"/>
      <c r="ADB308" s="764"/>
      <c r="ADC308" s="764"/>
      <c r="ADD308" s="764"/>
      <c r="ADE308" s="764"/>
      <c r="ADF308" s="764"/>
      <c r="ADG308" s="764"/>
      <c r="ADH308" s="764"/>
      <c r="ADI308" s="764"/>
      <c r="ADJ308" s="764"/>
      <c r="ADK308" s="764"/>
      <c r="ADL308" s="764"/>
      <c r="ADM308" s="764"/>
      <c r="ADN308" s="764"/>
      <c r="ADO308" s="764"/>
      <c r="ADP308" s="764"/>
      <c r="ADQ308" s="764"/>
      <c r="ADR308" s="764"/>
      <c r="ADS308" s="764"/>
      <c r="ADT308" s="764"/>
      <c r="ADU308" s="764"/>
      <c r="ADV308" s="764"/>
      <c r="ADW308" s="764"/>
      <c r="ADX308" s="764"/>
      <c r="ADY308" s="764"/>
      <c r="ADZ308" s="764"/>
      <c r="AEA308" s="764"/>
      <c r="AEB308" s="764"/>
      <c r="AEC308" s="764"/>
      <c r="AED308" s="764"/>
      <c r="AEE308" s="764"/>
      <c r="AEF308" s="764"/>
      <c r="AEG308" s="764"/>
      <c r="AEH308" s="764"/>
      <c r="AEI308" s="764"/>
      <c r="AEJ308" s="764"/>
      <c r="AEK308" s="764"/>
      <c r="AEL308" s="764"/>
      <c r="AEM308" s="764"/>
      <c r="AEN308" s="764"/>
      <c r="AEO308" s="764"/>
      <c r="AEP308" s="764"/>
      <c r="AEQ308" s="764"/>
      <c r="AER308" s="764"/>
      <c r="AES308" s="764"/>
      <c r="AET308" s="764"/>
      <c r="AEU308" s="764"/>
      <c r="AEV308" s="764"/>
      <c r="AEW308" s="764"/>
      <c r="AEX308" s="764"/>
      <c r="AEY308" s="764"/>
      <c r="AEZ308" s="764"/>
      <c r="AFA308" s="764"/>
      <c r="AFB308" s="764"/>
      <c r="AFC308" s="764"/>
      <c r="AFD308" s="764"/>
      <c r="AFE308" s="764"/>
      <c r="AFF308" s="764"/>
      <c r="AFG308" s="764"/>
      <c r="AFH308" s="764"/>
      <c r="AFI308" s="764"/>
      <c r="AFJ308" s="764"/>
      <c r="AFK308" s="764"/>
      <c r="AFL308" s="764"/>
      <c r="AFM308" s="764"/>
      <c r="AFN308" s="764"/>
      <c r="AFO308" s="764"/>
      <c r="AFP308" s="764"/>
      <c r="AFQ308" s="764"/>
      <c r="AFR308" s="764"/>
      <c r="AFS308" s="764"/>
      <c r="AFT308" s="764"/>
      <c r="AFU308" s="764"/>
      <c r="AFV308" s="764"/>
      <c r="AFW308" s="764"/>
      <c r="AFX308" s="764"/>
      <c r="AFY308" s="764"/>
      <c r="AFZ308" s="764"/>
      <c r="AGA308" s="764"/>
      <c r="AGB308" s="764"/>
      <c r="AGC308" s="764"/>
      <c r="AGD308" s="764"/>
      <c r="AGE308" s="764"/>
      <c r="AGF308" s="764"/>
      <c r="AGG308" s="764"/>
      <c r="AGH308" s="764"/>
      <c r="AGI308" s="764"/>
      <c r="AGJ308" s="764"/>
      <c r="AGK308" s="764"/>
      <c r="AGL308" s="764"/>
      <c r="AGM308" s="764"/>
      <c r="AGN308" s="764"/>
      <c r="AGO308" s="764"/>
      <c r="AGP308" s="764"/>
      <c r="AGQ308" s="764"/>
      <c r="AGR308" s="764"/>
      <c r="AGS308" s="764"/>
      <c r="AGT308" s="764"/>
      <c r="AGU308" s="764"/>
      <c r="AGV308" s="764"/>
      <c r="AGW308" s="764"/>
      <c r="AGX308" s="764"/>
      <c r="AGY308" s="764"/>
      <c r="AGZ308" s="764"/>
      <c r="AHA308" s="764"/>
      <c r="AHB308" s="764"/>
      <c r="AHC308" s="764"/>
      <c r="AHD308" s="764"/>
      <c r="AHE308" s="764"/>
      <c r="AHF308" s="764"/>
      <c r="AHG308" s="764"/>
      <c r="AHH308" s="764"/>
      <c r="AHI308" s="764"/>
      <c r="AHJ308" s="764"/>
      <c r="AHK308" s="764"/>
      <c r="AHL308" s="764"/>
      <c r="AHM308" s="764"/>
      <c r="AHN308" s="764"/>
      <c r="AHO308" s="764"/>
      <c r="AHP308" s="764"/>
      <c r="AHQ308" s="764"/>
      <c r="AHR308" s="764"/>
      <c r="AHS308" s="764"/>
      <c r="AHT308" s="764"/>
      <c r="AHU308" s="764"/>
      <c r="AHV308" s="764"/>
      <c r="AHW308" s="764"/>
      <c r="AHX308" s="764"/>
      <c r="AHY308" s="764"/>
      <c r="AHZ308" s="764"/>
      <c r="AIA308" s="764"/>
      <c r="AIB308" s="764"/>
      <c r="AIC308" s="764"/>
      <c r="AID308" s="764"/>
      <c r="AIE308" s="764"/>
      <c r="AIF308" s="764"/>
      <c r="AIG308" s="764"/>
      <c r="AIH308" s="764"/>
      <c r="AII308" s="764"/>
      <c r="AIJ308" s="764"/>
      <c r="AIK308" s="764"/>
      <c r="AIL308" s="764"/>
      <c r="AIM308" s="764"/>
      <c r="AIN308" s="764"/>
      <c r="AIO308" s="764"/>
      <c r="AIP308" s="764"/>
      <c r="AIQ308" s="764"/>
      <c r="AIR308" s="764"/>
      <c r="AIS308" s="764"/>
      <c r="AIT308" s="764"/>
      <c r="AIU308" s="764"/>
      <c r="AIV308" s="764"/>
      <c r="AIW308" s="764"/>
      <c r="AIX308" s="764"/>
      <c r="AIY308" s="764"/>
      <c r="AIZ308" s="764"/>
      <c r="AJA308" s="764"/>
      <c r="AJB308" s="764"/>
      <c r="AJC308" s="764"/>
      <c r="AJD308" s="764"/>
      <c r="AJE308" s="764"/>
      <c r="AJF308" s="764"/>
      <c r="AJG308" s="764"/>
      <c r="AJH308" s="764"/>
      <c r="AJI308" s="764"/>
      <c r="AJJ308" s="764"/>
      <c r="AJK308" s="764"/>
      <c r="AJL308" s="764"/>
      <c r="AJM308" s="764"/>
      <c r="AJN308" s="764"/>
      <c r="AJO308" s="764"/>
      <c r="AJP308" s="764"/>
      <c r="AJQ308" s="764"/>
      <c r="AJR308" s="764"/>
      <c r="AJS308" s="764"/>
      <c r="AJT308" s="764"/>
      <c r="AJU308" s="764"/>
      <c r="AJV308" s="764"/>
      <c r="AJW308" s="764"/>
      <c r="AJX308" s="764"/>
      <c r="AJY308" s="764"/>
      <c r="AJZ308" s="764"/>
      <c r="AKA308" s="764"/>
      <c r="AKB308" s="764"/>
      <c r="AKC308" s="764"/>
      <c r="AKD308" s="764"/>
      <c r="AKE308" s="764"/>
      <c r="AKF308" s="764"/>
      <c r="AKG308" s="764"/>
      <c r="AKH308" s="764"/>
      <c r="AKI308" s="764"/>
      <c r="AKJ308" s="764"/>
      <c r="AKK308" s="764"/>
      <c r="AKL308" s="764"/>
      <c r="AKM308" s="764"/>
      <c r="AKN308" s="764"/>
      <c r="AKO308" s="764"/>
      <c r="AKP308" s="764"/>
      <c r="AKQ308" s="764"/>
      <c r="AKR308" s="764"/>
      <c r="AKS308" s="764"/>
      <c r="AKT308" s="764"/>
      <c r="AKU308" s="764"/>
      <c r="AKV308" s="764"/>
      <c r="AKW308" s="764"/>
      <c r="AKX308" s="764"/>
      <c r="AKY308" s="764"/>
      <c r="AKZ308" s="764"/>
      <c r="ALA308" s="764"/>
      <c r="ALB308" s="764"/>
      <c r="ALC308" s="764"/>
      <c r="ALD308" s="764"/>
      <c r="ALE308" s="764"/>
      <c r="ALF308" s="764"/>
      <c r="ALG308" s="764"/>
      <c r="ALH308" s="764"/>
      <c r="ALI308" s="764"/>
      <c r="ALJ308" s="764"/>
      <c r="ALK308" s="764"/>
      <c r="ALL308" s="764"/>
      <c r="ALM308" s="764"/>
      <c r="ALN308" s="764"/>
      <c r="ALO308" s="764"/>
      <c r="ALP308" s="764"/>
      <c r="ALQ308" s="764"/>
      <c r="ALR308" s="764"/>
      <c r="ALS308" s="764"/>
      <c r="ALT308" s="764"/>
      <c r="ALU308" s="764"/>
      <c r="ALV308" s="764"/>
      <c r="ALW308" s="764"/>
      <c r="ALX308" s="764"/>
      <c r="ALY308" s="764"/>
      <c r="ALZ308" s="764"/>
      <c r="AMA308" s="764"/>
      <c r="AMB308" s="764"/>
      <c r="AMC308" s="764"/>
      <c r="AMD308" s="764"/>
      <c r="AME308" s="764"/>
      <c r="AMF308" s="764"/>
      <c r="AMG308" s="764"/>
      <c r="AMH308" s="764"/>
      <c r="AMI308" s="764"/>
      <c r="AMJ308" s="764"/>
    </row>
    <row r="309" spans="1:1024" x14ac:dyDescent="0.2">
      <c r="B309" s="679" t="s">
        <v>849</v>
      </c>
      <c r="C309" s="680" t="s">
        <v>532</v>
      </c>
      <c r="D309" s="585"/>
      <c r="E309" s="585"/>
      <c r="F309" s="585"/>
      <c r="G309" s="585"/>
      <c r="H309" s="585"/>
      <c r="I309" s="585"/>
      <c r="J309" s="585"/>
      <c r="K309" s="585"/>
      <c r="L309" s="585"/>
      <c r="M309" s="585"/>
      <c r="N309" s="585"/>
      <c r="O309" s="585"/>
      <c r="P309" s="585"/>
      <c r="Q309" s="585"/>
      <c r="R309" s="587"/>
      <c r="S309" s="668"/>
      <c r="T309" s="587"/>
      <c r="U309" s="668"/>
      <c r="V309" s="585"/>
      <c r="W309" s="585"/>
      <c r="X309" s="583">
        <f t="shared" ref="X309:BC309" si="112">SUMIF($C:$C,"61.4x",X:X)</f>
        <v>0</v>
      </c>
      <c r="Y309" s="583">
        <f t="shared" si="112"/>
        <v>0</v>
      </c>
      <c r="Z309" s="583">
        <f t="shared" si="112"/>
        <v>0</v>
      </c>
      <c r="AA309" s="583">
        <f t="shared" si="112"/>
        <v>0</v>
      </c>
      <c r="AB309" s="583">
        <f t="shared" si="112"/>
        <v>0</v>
      </c>
      <c r="AC309" s="583">
        <f t="shared" si="112"/>
        <v>0</v>
      </c>
      <c r="AD309" s="583">
        <f t="shared" si="112"/>
        <v>0</v>
      </c>
      <c r="AE309" s="583">
        <f t="shared" si="112"/>
        <v>0</v>
      </c>
      <c r="AF309" s="583">
        <f t="shared" si="112"/>
        <v>0</v>
      </c>
      <c r="AG309" s="583">
        <f t="shared" si="112"/>
        <v>0</v>
      </c>
      <c r="AH309" s="583">
        <f t="shared" si="112"/>
        <v>0</v>
      </c>
      <c r="AI309" s="583">
        <f t="shared" si="112"/>
        <v>0</v>
      </c>
      <c r="AJ309" s="583">
        <f t="shared" si="112"/>
        <v>0</v>
      </c>
      <c r="AK309" s="583">
        <f t="shared" si="112"/>
        <v>0</v>
      </c>
      <c r="AL309" s="583">
        <f t="shared" si="112"/>
        <v>0</v>
      </c>
      <c r="AM309" s="583">
        <f t="shared" si="112"/>
        <v>0</v>
      </c>
      <c r="AN309" s="583">
        <f t="shared" si="112"/>
        <v>0</v>
      </c>
      <c r="AO309" s="583">
        <f t="shared" si="112"/>
        <v>0</v>
      </c>
      <c r="AP309" s="583">
        <f t="shared" si="112"/>
        <v>0</v>
      </c>
      <c r="AQ309" s="583">
        <f t="shared" si="112"/>
        <v>0</v>
      </c>
      <c r="AR309" s="583">
        <f t="shared" si="112"/>
        <v>0</v>
      </c>
      <c r="AS309" s="583">
        <f t="shared" si="112"/>
        <v>0</v>
      </c>
      <c r="AT309" s="583">
        <f t="shared" si="112"/>
        <v>0</v>
      </c>
      <c r="AU309" s="583">
        <f t="shared" si="112"/>
        <v>0</v>
      </c>
      <c r="AV309" s="583">
        <f t="shared" si="112"/>
        <v>0</v>
      </c>
      <c r="AW309" s="583">
        <f t="shared" si="112"/>
        <v>0</v>
      </c>
      <c r="AX309" s="583">
        <f t="shared" si="112"/>
        <v>0</v>
      </c>
      <c r="AY309" s="583">
        <f t="shared" si="112"/>
        <v>0</v>
      </c>
      <c r="AZ309" s="583">
        <f t="shared" si="112"/>
        <v>0</v>
      </c>
      <c r="BA309" s="583">
        <f t="shared" si="112"/>
        <v>0</v>
      </c>
      <c r="BB309" s="583">
        <f t="shared" si="112"/>
        <v>0</v>
      </c>
      <c r="BC309" s="583">
        <f t="shared" si="112"/>
        <v>0</v>
      </c>
      <c r="BD309" s="583">
        <f t="shared" ref="BD309:CI309" si="113">SUMIF($C:$C,"61.4x",BD:BD)</f>
        <v>0</v>
      </c>
      <c r="BE309" s="583">
        <f t="shared" si="113"/>
        <v>0</v>
      </c>
      <c r="BF309" s="583">
        <f t="shared" si="113"/>
        <v>0</v>
      </c>
      <c r="BG309" s="583">
        <f t="shared" si="113"/>
        <v>0</v>
      </c>
      <c r="BH309" s="583">
        <f t="shared" si="113"/>
        <v>0</v>
      </c>
      <c r="BI309" s="583">
        <f t="shared" si="113"/>
        <v>0</v>
      </c>
      <c r="BJ309" s="583">
        <f t="shared" si="113"/>
        <v>0</v>
      </c>
      <c r="BK309" s="583">
        <f t="shared" si="113"/>
        <v>0</v>
      </c>
      <c r="BL309" s="583">
        <f t="shared" si="113"/>
        <v>0</v>
      </c>
      <c r="BM309" s="583">
        <f t="shared" si="113"/>
        <v>0</v>
      </c>
      <c r="BN309" s="583">
        <f t="shared" si="113"/>
        <v>0</v>
      </c>
      <c r="BO309" s="583">
        <f t="shared" si="113"/>
        <v>0</v>
      </c>
      <c r="BP309" s="583">
        <f t="shared" si="113"/>
        <v>0</v>
      </c>
      <c r="BQ309" s="583">
        <f t="shared" si="113"/>
        <v>0</v>
      </c>
      <c r="BR309" s="583">
        <f t="shared" si="113"/>
        <v>0</v>
      </c>
      <c r="BS309" s="583">
        <f t="shared" si="113"/>
        <v>0</v>
      </c>
      <c r="BT309" s="583">
        <f t="shared" si="113"/>
        <v>0</v>
      </c>
      <c r="BU309" s="583">
        <f t="shared" si="113"/>
        <v>0</v>
      </c>
      <c r="BV309" s="583">
        <f t="shared" si="113"/>
        <v>0</v>
      </c>
      <c r="BW309" s="583">
        <f t="shared" si="113"/>
        <v>0</v>
      </c>
      <c r="BX309" s="583">
        <f t="shared" si="113"/>
        <v>0</v>
      </c>
      <c r="BY309" s="583">
        <f t="shared" si="113"/>
        <v>0</v>
      </c>
      <c r="BZ309" s="583">
        <f t="shared" si="113"/>
        <v>0</v>
      </c>
      <c r="CA309" s="583">
        <f t="shared" si="113"/>
        <v>0</v>
      </c>
      <c r="CB309" s="583">
        <f t="shared" si="113"/>
        <v>0</v>
      </c>
      <c r="CC309" s="583">
        <f t="shared" si="113"/>
        <v>0</v>
      </c>
      <c r="CD309" s="583">
        <f t="shared" si="113"/>
        <v>0</v>
      </c>
      <c r="CE309" s="583">
        <f t="shared" si="113"/>
        <v>0</v>
      </c>
      <c r="CF309" s="583">
        <f t="shared" si="113"/>
        <v>0</v>
      </c>
      <c r="CG309" s="583">
        <f t="shared" si="113"/>
        <v>0</v>
      </c>
      <c r="CH309" s="583">
        <f t="shared" si="113"/>
        <v>0</v>
      </c>
      <c r="CI309" s="583">
        <f t="shared" si="113"/>
        <v>0</v>
      </c>
      <c r="CJ309" s="583">
        <f t="shared" ref="CJ309:DO309" si="114">SUMIF($C:$C,"61.4x",CJ:CJ)</f>
        <v>0</v>
      </c>
      <c r="CK309" s="583">
        <f t="shared" si="114"/>
        <v>0</v>
      </c>
      <c r="CL309" s="583">
        <f t="shared" si="114"/>
        <v>0</v>
      </c>
      <c r="CM309" s="583">
        <f t="shared" si="114"/>
        <v>0</v>
      </c>
      <c r="CN309" s="583">
        <f t="shared" si="114"/>
        <v>0</v>
      </c>
      <c r="CO309" s="583">
        <f t="shared" si="114"/>
        <v>0</v>
      </c>
      <c r="CP309" s="583">
        <f t="shared" si="114"/>
        <v>0</v>
      </c>
      <c r="CQ309" s="583">
        <f t="shared" si="114"/>
        <v>0</v>
      </c>
      <c r="CR309" s="583">
        <f t="shared" si="114"/>
        <v>0</v>
      </c>
      <c r="CS309" s="583">
        <f t="shared" si="114"/>
        <v>0</v>
      </c>
      <c r="CT309" s="583">
        <f t="shared" si="114"/>
        <v>0</v>
      </c>
      <c r="CU309" s="583">
        <f t="shared" si="114"/>
        <v>0</v>
      </c>
      <c r="CV309" s="583">
        <f t="shared" si="114"/>
        <v>0</v>
      </c>
      <c r="CW309" s="583">
        <f t="shared" si="114"/>
        <v>0</v>
      </c>
      <c r="CX309" s="583">
        <f t="shared" si="114"/>
        <v>0</v>
      </c>
      <c r="CY309" s="598">
        <f t="shared" si="114"/>
        <v>0</v>
      </c>
      <c r="CZ309" s="599">
        <f t="shared" si="114"/>
        <v>0</v>
      </c>
      <c r="DA309" s="599">
        <f t="shared" si="114"/>
        <v>0</v>
      </c>
      <c r="DB309" s="599">
        <f t="shared" si="114"/>
        <v>0</v>
      </c>
      <c r="DC309" s="599">
        <f t="shared" si="114"/>
        <v>0</v>
      </c>
      <c r="DD309" s="599">
        <f t="shared" si="114"/>
        <v>0</v>
      </c>
      <c r="DE309" s="599">
        <f t="shared" si="114"/>
        <v>0</v>
      </c>
      <c r="DF309" s="599">
        <f t="shared" si="114"/>
        <v>0</v>
      </c>
      <c r="DG309" s="599">
        <f t="shared" si="114"/>
        <v>0</v>
      </c>
      <c r="DH309" s="599">
        <f t="shared" si="114"/>
        <v>0</v>
      </c>
      <c r="DI309" s="599">
        <f t="shared" si="114"/>
        <v>0</v>
      </c>
      <c r="DJ309" s="599">
        <f t="shared" si="114"/>
        <v>0</v>
      </c>
      <c r="DK309" s="599">
        <f t="shared" si="114"/>
        <v>0</v>
      </c>
      <c r="DL309" s="599">
        <f t="shared" si="114"/>
        <v>0</v>
      </c>
      <c r="DM309" s="599">
        <f t="shared" si="114"/>
        <v>0</v>
      </c>
      <c r="DN309" s="599">
        <f t="shared" si="114"/>
        <v>0</v>
      </c>
      <c r="DO309" s="599">
        <f t="shared" si="114"/>
        <v>0</v>
      </c>
      <c r="DP309" s="599">
        <f t="shared" ref="DP309:DW309" si="115">SUMIF($C:$C,"61.4x",DP:DP)</f>
        <v>0</v>
      </c>
      <c r="DQ309" s="599">
        <f t="shared" si="115"/>
        <v>0</v>
      </c>
      <c r="DR309" s="599">
        <f t="shared" si="115"/>
        <v>0</v>
      </c>
      <c r="DS309" s="599">
        <f t="shared" si="115"/>
        <v>0</v>
      </c>
      <c r="DT309" s="599">
        <f t="shared" si="115"/>
        <v>0</v>
      </c>
      <c r="DU309" s="599">
        <f t="shared" si="115"/>
        <v>0</v>
      </c>
      <c r="DV309" s="599">
        <f t="shared" si="115"/>
        <v>0</v>
      </c>
      <c r="DW309" s="669">
        <f t="shared" si="115"/>
        <v>0</v>
      </c>
    </row>
    <row r="310" spans="1:1024" ht="25.5" x14ac:dyDescent="0.2">
      <c r="B310" s="601" t="s">
        <v>490</v>
      </c>
      <c r="C310" s="602" t="s">
        <v>837</v>
      </c>
      <c r="D310" s="603" t="s">
        <v>878</v>
      </c>
      <c r="E310" s="604" t="s">
        <v>566</v>
      </c>
      <c r="F310" s="605" t="s">
        <v>742</v>
      </c>
      <c r="G310" s="606" t="s">
        <v>54</v>
      </c>
      <c r="H310" s="605" t="s">
        <v>492</v>
      </c>
      <c r="I310" s="608">
        <f>MAX(X310:AV310)</f>
        <v>41.539999999999992</v>
      </c>
      <c r="J310" s="608">
        <f>SUMPRODUCT($X$2:$CY$2,$X310:$CY310)*365</f>
        <v>260373.73527183887</v>
      </c>
      <c r="K310" s="608">
        <f>SUMPRODUCT($X$2:$CY$2,$X311:$CY311)+SUMPRODUCT($X$2:$CY$2,$X312:$CY312)+SUMPRODUCT($X$2:$CY$2,$X313:$CY313)</f>
        <v>439070.70841890108</v>
      </c>
      <c r="L310" s="608">
        <f>SUMPRODUCT($X$2:$CY$2,$X314:$CY314) +SUMPRODUCT($X$2:$CY$2,$X315:$CY315)</f>
        <v>328248.26351906266</v>
      </c>
      <c r="M310" s="608">
        <f>SUMPRODUCT($X$2:$CY$2,$X316:$CY316)*-1</f>
        <v>-30851.627717166957</v>
      </c>
      <c r="N310" s="608">
        <f>SUMPRODUCT($X$2:$CY$2,$X319:$CY319) +SUMPRODUCT($X$2:$CY$2,$X320:$CY320)</f>
        <v>11101.600819128873</v>
      </c>
      <c r="O310" s="608">
        <f>SUMPRODUCT($X$2:$CY$2,$X317:$CY317) +SUMPRODUCT($X$2:$CY$2,$X318:$CY318) +SUMPRODUCT($X$2:$CY$2,$X321:$CY321)</f>
        <v>185038.02405995835</v>
      </c>
      <c r="P310" s="608">
        <f>SUM(K310:O310)</f>
        <v>932606.96909988415</v>
      </c>
      <c r="Q310" s="608">
        <f>(SUM(K310:M310)*100000)/(J310*1000)</f>
        <v>282.85008987250586</v>
      </c>
      <c r="R310" s="609">
        <f>(P310*100000)/(J310*1000)</f>
        <v>358.18012447615399</v>
      </c>
      <c r="S310" s="673">
        <v>3</v>
      </c>
      <c r="T310" s="674">
        <v>3</v>
      </c>
      <c r="U310" s="612" t="s">
        <v>493</v>
      </c>
      <c r="V310" s="613" t="s">
        <v>124</v>
      </c>
      <c r="W310" s="614" t="s">
        <v>75</v>
      </c>
      <c r="X310" s="531">
        <v>1.5099999999999998</v>
      </c>
      <c r="Y310" s="531">
        <v>3.5399999999999991</v>
      </c>
      <c r="Z310" s="531">
        <v>5.7399999999999993</v>
      </c>
      <c r="AA310" s="531">
        <v>8.2899999999999991</v>
      </c>
      <c r="AB310" s="531">
        <v>11.36999999999999</v>
      </c>
      <c r="AC310" s="531">
        <v>15.379999999999988</v>
      </c>
      <c r="AD310" s="531">
        <v>19.559999999999988</v>
      </c>
      <c r="AE310" s="531">
        <v>23.95000000000001</v>
      </c>
      <c r="AF310" s="531">
        <v>28.20000000000001</v>
      </c>
      <c r="AG310" s="531">
        <v>32.149999999999991</v>
      </c>
      <c r="AH310" s="531">
        <v>36.749999999999993</v>
      </c>
      <c r="AI310" s="531">
        <v>39.710000000000015</v>
      </c>
      <c r="AJ310" s="531">
        <v>41.539999999999992</v>
      </c>
      <c r="AK310" s="531">
        <v>41.39</v>
      </c>
      <c r="AL310" s="531">
        <v>40.009999999999984</v>
      </c>
      <c r="AM310" s="531">
        <v>38.400000000000041</v>
      </c>
      <c r="AN310" s="531">
        <v>36.849999999999966</v>
      </c>
      <c r="AO310" s="531">
        <v>35.36</v>
      </c>
      <c r="AP310" s="531">
        <v>33.879999999999995</v>
      </c>
      <c r="AQ310" s="531">
        <v>32.42</v>
      </c>
      <c r="AR310" s="531">
        <v>30.980000000000025</v>
      </c>
      <c r="AS310" s="531">
        <v>29.61</v>
      </c>
      <c r="AT310" s="531">
        <v>28.259999999999977</v>
      </c>
      <c r="AU310" s="531">
        <v>26.93</v>
      </c>
      <c r="AV310" s="531">
        <v>25.750000000000007</v>
      </c>
      <c r="AW310" s="531">
        <v>25.750000000000007</v>
      </c>
      <c r="AX310" s="531">
        <v>25.750000000000007</v>
      </c>
      <c r="AY310" s="531">
        <v>25.750000000000007</v>
      </c>
      <c r="AZ310" s="531">
        <v>25.750000000000007</v>
      </c>
      <c r="BA310" s="531">
        <v>25.750000000000007</v>
      </c>
      <c r="BB310" s="531">
        <v>25.750000000000007</v>
      </c>
      <c r="BC310" s="531">
        <v>25.750000000000007</v>
      </c>
      <c r="BD310" s="531">
        <v>25.750000000000007</v>
      </c>
      <c r="BE310" s="531">
        <v>25.750000000000007</v>
      </c>
      <c r="BF310" s="531">
        <v>25.750000000000007</v>
      </c>
      <c r="BG310" s="531">
        <v>25.750000000000007</v>
      </c>
      <c r="BH310" s="531">
        <v>25.750000000000007</v>
      </c>
      <c r="BI310" s="531">
        <v>25.750000000000007</v>
      </c>
      <c r="BJ310" s="531">
        <v>25.750000000000007</v>
      </c>
      <c r="BK310" s="531">
        <v>25.750000000000007</v>
      </c>
      <c r="BL310" s="531">
        <v>25.750000000000007</v>
      </c>
      <c r="BM310" s="531">
        <v>25.750000000000007</v>
      </c>
      <c r="BN310" s="531">
        <v>25.750000000000007</v>
      </c>
      <c r="BO310" s="531">
        <v>25.750000000000007</v>
      </c>
      <c r="BP310" s="531">
        <v>25.750000000000007</v>
      </c>
      <c r="BQ310" s="531">
        <v>25.750000000000007</v>
      </c>
      <c r="BR310" s="531">
        <v>25.750000000000007</v>
      </c>
      <c r="BS310" s="531">
        <v>25.750000000000007</v>
      </c>
      <c r="BT310" s="531">
        <v>25.750000000000007</v>
      </c>
      <c r="BU310" s="531">
        <v>25.750000000000007</v>
      </c>
      <c r="BV310" s="531">
        <v>25.750000000000007</v>
      </c>
      <c r="BW310" s="531">
        <v>25.750000000000007</v>
      </c>
      <c r="BX310" s="531">
        <v>25.750000000000007</v>
      </c>
      <c r="BY310" s="531">
        <v>25.750000000000007</v>
      </c>
      <c r="BZ310" s="531">
        <v>25.750000000000007</v>
      </c>
      <c r="CA310" s="531">
        <v>25.750000000000007</v>
      </c>
      <c r="CB310" s="531">
        <v>25.750000000000007</v>
      </c>
      <c r="CC310" s="531">
        <v>25.750000000000007</v>
      </c>
      <c r="CD310" s="531">
        <v>25.750000000000007</v>
      </c>
      <c r="CE310" s="531">
        <v>25.750000000000007</v>
      </c>
      <c r="CF310" s="531">
        <v>25.750000000000007</v>
      </c>
      <c r="CG310" s="531">
        <v>25.750000000000007</v>
      </c>
      <c r="CH310" s="531">
        <v>25.750000000000007</v>
      </c>
      <c r="CI310" s="531">
        <v>25.750000000000007</v>
      </c>
      <c r="CJ310" s="531">
        <v>25.750000000000007</v>
      </c>
      <c r="CK310" s="531">
        <v>25.750000000000007</v>
      </c>
      <c r="CL310" s="531">
        <v>25.750000000000007</v>
      </c>
      <c r="CM310" s="531">
        <v>25.750000000000007</v>
      </c>
      <c r="CN310" s="531">
        <v>25.750000000000007</v>
      </c>
      <c r="CO310" s="531">
        <v>25.750000000000007</v>
      </c>
      <c r="CP310" s="531">
        <v>25.750000000000007</v>
      </c>
      <c r="CQ310" s="531">
        <v>25.750000000000007</v>
      </c>
      <c r="CR310" s="531">
        <v>25.750000000000007</v>
      </c>
      <c r="CS310" s="531">
        <v>25.750000000000007</v>
      </c>
      <c r="CT310" s="531">
        <v>25.750000000000007</v>
      </c>
      <c r="CU310" s="531">
        <v>25.750000000000007</v>
      </c>
      <c r="CV310" s="531">
        <v>25.750000000000007</v>
      </c>
      <c r="CW310" s="531">
        <v>25.750000000000007</v>
      </c>
      <c r="CX310" s="531">
        <v>25.750000000000007</v>
      </c>
      <c r="CY310" s="531">
        <v>25.750000000000007</v>
      </c>
      <c r="CZ310" s="619">
        <v>0</v>
      </c>
      <c r="DA310" s="620">
        <v>0</v>
      </c>
      <c r="DB310" s="620">
        <v>0</v>
      </c>
      <c r="DC310" s="620">
        <v>0</v>
      </c>
      <c r="DD310" s="620">
        <v>0</v>
      </c>
      <c r="DE310" s="620">
        <v>0</v>
      </c>
      <c r="DF310" s="620">
        <v>0</v>
      </c>
      <c r="DG310" s="620">
        <v>0</v>
      </c>
      <c r="DH310" s="620">
        <v>0</v>
      </c>
      <c r="DI310" s="620">
        <v>0</v>
      </c>
      <c r="DJ310" s="620">
        <v>0</v>
      </c>
      <c r="DK310" s="620">
        <v>0</v>
      </c>
      <c r="DL310" s="620">
        <v>0</v>
      </c>
      <c r="DM310" s="620">
        <v>0</v>
      </c>
      <c r="DN310" s="620">
        <v>0</v>
      </c>
      <c r="DO310" s="620">
        <v>0</v>
      </c>
      <c r="DP310" s="620">
        <v>0</v>
      </c>
      <c r="DQ310" s="620">
        <v>0</v>
      </c>
      <c r="DR310" s="620">
        <v>0</v>
      </c>
      <c r="DS310" s="620">
        <v>0</v>
      </c>
      <c r="DT310" s="620">
        <v>0</v>
      </c>
      <c r="DU310" s="620">
        <v>0</v>
      </c>
      <c r="DV310" s="620">
        <v>0</v>
      </c>
      <c r="DW310" s="621">
        <v>0</v>
      </c>
    </row>
    <row r="311" spans="1:1024" x14ac:dyDescent="0.2">
      <c r="B311" s="622"/>
      <c r="C311" s="681" t="s">
        <v>838</v>
      </c>
      <c r="D311" s="624"/>
      <c r="E311" s="625"/>
      <c r="F311" s="625"/>
      <c r="G311" s="624"/>
      <c r="H311" s="625"/>
      <c r="I311" s="626"/>
      <c r="J311" s="626"/>
      <c r="K311" s="626"/>
      <c r="L311" s="626"/>
      <c r="M311" s="626"/>
      <c r="N311" s="626"/>
      <c r="O311" s="626"/>
      <c r="P311" s="626"/>
      <c r="Q311" s="626"/>
      <c r="R311" s="627"/>
      <c r="S311" s="626"/>
      <c r="T311" s="626"/>
      <c r="U311" s="628" t="s">
        <v>494</v>
      </c>
      <c r="V311" s="613" t="s">
        <v>124</v>
      </c>
      <c r="W311" s="614" t="s">
        <v>495</v>
      </c>
      <c r="X311" s="682">
        <v>9026.9182008486332</v>
      </c>
      <c r="Y311" s="682">
        <v>12461.605833292959</v>
      </c>
      <c r="Z311" s="682">
        <v>14080.549845413656</v>
      </c>
      <c r="AA311" s="682">
        <v>16727.138330808692</v>
      </c>
      <c r="AB311" s="682">
        <v>21293.653991805961</v>
      </c>
      <c r="AC311" s="682">
        <v>25773.682614984791</v>
      </c>
      <c r="AD311" s="682">
        <v>26309.13715573616</v>
      </c>
      <c r="AE311" s="682">
        <v>28939.351630688208</v>
      </c>
      <c r="AF311" s="682">
        <v>29699.787385720003</v>
      </c>
      <c r="AG311" s="682">
        <v>30103.871697770479</v>
      </c>
      <c r="AH311" s="682">
        <v>36925.223977296286</v>
      </c>
      <c r="AI311" s="682">
        <v>27676.424742998886</v>
      </c>
      <c r="AJ311" s="682">
        <v>19952.762448560457</v>
      </c>
      <c r="AK311" s="682">
        <v>15944.265197170687</v>
      </c>
      <c r="AL311" s="682">
        <v>5189.7767467233634</v>
      </c>
      <c r="AM311" s="682">
        <v>6281.6677102083331</v>
      </c>
      <c r="AN311" s="682">
        <v>6412.1708885537801</v>
      </c>
      <c r="AO311" s="682">
        <v>7053.2175556149668</v>
      </c>
      <c r="AP311" s="682">
        <v>7238.5540788983672</v>
      </c>
      <c r="AQ311" s="682">
        <v>7337.039165920175</v>
      </c>
      <c r="AR311" s="682">
        <v>13391.528928584063</v>
      </c>
      <c r="AS311" s="682">
        <v>12808.48844492876</v>
      </c>
      <c r="AT311" s="682">
        <v>11713.727687781171</v>
      </c>
      <c r="AU311" s="682">
        <v>12024.432915128156</v>
      </c>
      <c r="AV311" s="682">
        <v>11625.099912660333</v>
      </c>
      <c r="AW311" s="682">
        <v>14070.935670866666</v>
      </c>
      <c r="AX311" s="682">
        <v>14363.262790360468</v>
      </c>
      <c r="AY311" s="682">
        <v>15799.207324577525</v>
      </c>
      <c r="AZ311" s="682">
        <v>16214.361136732343</v>
      </c>
      <c r="BA311" s="682">
        <v>16434.967731661192</v>
      </c>
      <c r="BB311" s="682">
        <v>21157.993222224381</v>
      </c>
      <c r="BC311" s="682">
        <v>16488.784627038236</v>
      </c>
      <c r="BD311" s="682">
        <v>12451.273281918173</v>
      </c>
      <c r="BE311" s="682">
        <v>10555.750700431305</v>
      </c>
      <c r="BF311" s="682">
        <v>5189.7767467233634</v>
      </c>
      <c r="BG311" s="682">
        <v>6281.6677102083331</v>
      </c>
      <c r="BH311" s="682">
        <v>6412.1708885537801</v>
      </c>
      <c r="BI311" s="682">
        <v>7053.2175556149668</v>
      </c>
      <c r="BJ311" s="682">
        <v>7238.5540788983672</v>
      </c>
      <c r="BK311" s="682">
        <v>7337.039165920175</v>
      </c>
      <c r="BL311" s="682">
        <v>13391.528928584063</v>
      </c>
      <c r="BM311" s="682">
        <v>12808.48844492876</v>
      </c>
      <c r="BN311" s="682">
        <v>11713.727687781171</v>
      </c>
      <c r="BO311" s="682">
        <v>12024.432915128156</v>
      </c>
      <c r="BP311" s="682">
        <v>11625.099912660333</v>
      </c>
      <c r="BQ311" s="682">
        <v>14070.935670866666</v>
      </c>
      <c r="BR311" s="682">
        <v>14363.262790360468</v>
      </c>
      <c r="BS311" s="682">
        <v>15799.207324577525</v>
      </c>
      <c r="BT311" s="682">
        <v>16214.361136732343</v>
      </c>
      <c r="BU311" s="682">
        <v>16434.967731661192</v>
      </c>
      <c r="BV311" s="682">
        <v>21157.993222224381</v>
      </c>
      <c r="BW311" s="682">
        <v>16488.784627038236</v>
      </c>
      <c r="BX311" s="682">
        <v>12451.273281918173</v>
      </c>
      <c r="BY311" s="682">
        <v>10555.750700431305</v>
      </c>
      <c r="BZ311" s="682">
        <v>5189.7767467233634</v>
      </c>
      <c r="CA311" s="682">
        <v>6281.6677102083331</v>
      </c>
      <c r="CB311" s="682">
        <v>6412.1708885537801</v>
      </c>
      <c r="CC311" s="682">
        <v>7053.2175556149668</v>
      </c>
      <c r="CD311" s="682">
        <v>7238.5540788983672</v>
      </c>
      <c r="CE311" s="682">
        <v>7337.039165920175</v>
      </c>
      <c r="CF311" s="682">
        <v>13391.528928584063</v>
      </c>
      <c r="CG311" s="682">
        <v>12808.48844492876</v>
      </c>
      <c r="CH311" s="682">
        <v>11713.727687781171</v>
      </c>
      <c r="CI311" s="682">
        <v>12024.432915128156</v>
      </c>
      <c r="CJ311" s="682">
        <v>11625.099912660333</v>
      </c>
      <c r="CK311" s="682">
        <v>14070.935670866666</v>
      </c>
      <c r="CL311" s="682">
        <v>14363.262790360468</v>
      </c>
      <c r="CM311" s="682">
        <v>15799.207324577525</v>
      </c>
      <c r="CN311" s="682">
        <v>16214.361136732343</v>
      </c>
      <c r="CO311" s="682">
        <v>16434.967731661192</v>
      </c>
      <c r="CP311" s="682">
        <v>21157.993222224381</v>
      </c>
      <c r="CQ311" s="682">
        <v>16488.784627038236</v>
      </c>
      <c r="CR311" s="682">
        <v>12451.273281918173</v>
      </c>
      <c r="CS311" s="682">
        <v>10555.750700431305</v>
      </c>
      <c r="CT311" s="682">
        <v>5189.7767467233634</v>
      </c>
      <c r="CU311" s="682">
        <v>6281.6677102083331</v>
      </c>
      <c r="CV311" s="682">
        <v>6412.1708885537801</v>
      </c>
      <c r="CW311" s="682">
        <v>7053.2175556149668</v>
      </c>
      <c r="CX311" s="682">
        <v>7238.5540788983672</v>
      </c>
      <c r="CY311" s="682">
        <v>7337.039165920175</v>
      </c>
      <c r="CZ311" s="619">
        <v>0</v>
      </c>
      <c r="DA311" s="620">
        <v>0</v>
      </c>
      <c r="DB311" s="620">
        <v>0</v>
      </c>
      <c r="DC311" s="620">
        <v>0</v>
      </c>
      <c r="DD311" s="620">
        <v>0</v>
      </c>
      <c r="DE311" s="620">
        <v>0</v>
      </c>
      <c r="DF311" s="620">
        <v>0</v>
      </c>
      <c r="DG311" s="620">
        <v>0</v>
      </c>
      <c r="DH311" s="620">
        <v>0</v>
      </c>
      <c r="DI311" s="620">
        <v>0</v>
      </c>
      <c r="DJ311" s="620">
        <v>0</v>
      </c>
      <c r="DK311" s="620">
        <v>0</v>
      </c>
      <c r="DL311" s="620">
        <v>0</v>
      </c>
      <c r="DM311" s="620">
        <v>0</v>
      </c>
      <c r="DN311" s="620">
        <v>0</v>
      </c>
      <c r="DO311" s="620">
        <v>0</v>
      </c>
      <c r="DP311" s="620">
        <v>0</v>
      </c>
      <c r="DQ311" s="620">
        <v>0</v>
      </c>
      <c r="DR311" s="620">
        <v>0</v>
      </c>
      <c r="DS311" s="620">
        <v>0</v>
      </c>
      <c r="DT311" s="620">
        <v>0</v>
      </c>
      <c r="DU311" s="620">
        <v>0</v>
      </c>
      <c r="DV311" s="620">
        <v>0</v>
      </c>
      <c r="DW311" s="621">
        <v>0</v>
      </c>
    </row>
    <row r="312" spans="1:1024" x14ac:dyDescent="0.2">
      <c r="B312" s="631"/>
      <c r="C312" s="632"/>
      <c r="D312" s="633"/>
      <c r="E312" s="633"/>
      <c r="F312" s="633"/>
      <c r="G312" s="633"/>
      <c r="H312" s="633"/>
      <c r="I312" s="634"/>
      <c r="J312" s="634"/>
      <c r="K312" s="634"/>
      <c r="L312" s="634"/>
      <c r="M312" s="634"/>
      <c r="N312" s="634"/>
      <c r="O312" s="634"/>
      <c r="P312" s="634"/>
      <c r="Q312" s="634"/>
      <c r="R312" s="635"/>
      <c r="S312" s="634"/>
      <c r="T312" s="634"/>
      <c r="U312" s="628" t="s">
        <v>496</v>
      </c>
      <c r="V312" s="613" t="s">
        <v>124</v>
      </c>
      <c r="W312" s="614" t="s">
        <v>495</v>
      </c>
      <c r="X312" s="531">
        <v>0</v>
      </c>
      <c r="Y312" s="531">
        <v>0</v>
      </c>
      <c r="Z312" s="531">
        <v>0</v>
      </c>
      <c r="AA312" s="531">
        <v>0</v>
      </c>
      <c r="AB312" s="531">
        <v>0</v>
      </c>
      <c r="AC312" s="531">
        <v>0</v>
      </c>
      <c r="AD312" s="531">
        <v>0</v>
      </c>
      <c r="AE312" s="531">
        <v>0</v>
      </c>
      <c r="AF312" s="531">
        <v>0</v>
      </c>
      <c r="AG312" s="531">
        <v>0</v>
      </c>
      <c r="AH312" s="531">
        <v>0</v>
      </c>
      <c r="AI312" s="531">
        <v>0</v>
      </c>
      <c r="AJ312" s="531">
        <v>0</v>
      </c>
      <c r="AK312" s="531">
        <v>0</v>
      </c>
      <c r="AL312" s="531">
        <v>0</v>
      </c>
      <c r="AM312" s="531">
        <v>0</v>
      </c>
      <c r="AN312" s="531">
        <v>0</v>
      </c>
      <c r="AO312" s="531">
        <v>0</v>
      </c>
      <c r="AP312" s="531">
        <v>0</v>
      </c>
      <c r="AQ312" s="531">
        <v>0</v>
      </c>
      <c r="AR312" s="531">
        <v>0</v>
      </c>
      <c r="AS312" s="531">
        <v>0</v>
      </c>
      <c r="AT312" s="531">
        <v>0</v>
      </c>
      <c r="AU312" s="531">
        <v>0</v>
      </c>
      <c r="AV312" s="531">
        <v>0</v>
      </c>
      <c r="AW312" s="531">
        <v>0</v>
      </c>
      <c r="AX312" s="531">
        <v>0</v>
      </c>
      <c r="AY312" s="531">
        <v>0</v>
      </c>
      <c r="AZ312" s="531">
        <v>0</v>
      </c>
      <c r="BA312" s="531">
        <v>0</v>
      </c>
      <c r="BB312" s="531">
        <v>0</v>
      </c>
      <c r="BC312" s="531">
        <v>0</v>
      </c>
      <c r="BD312" s="531">
        <v>0</v>
      </c>
      <c r="BE312" s="531">
        <v>0</v>
      </c>
      <c r="BF312" s="531">
        <v>0</v>
      </c>
      <c r="BG312" s="531">
        <v>0</v>
      </c>
      <c r="BH312" s="531">
        <v>0</v>
      </c>
      <c r="BI312" s="531">
        <v>0</v>
      </c>
      <c r="BJ312" s="531">
        <v>0</v>
      </c>
      <c r="BK312" s="531">
        <v>0</v>
      </c>
      <c r="BL312" s="531">
        <v>0</v>
      </c>
      <c r="BM312" s="531">
        <v>0</v>
      </c>
      <c r="BN312" s="531">
        <v>0</v>
      </c>
      <c r="BO312" s="531">
        <v>0</v>
      </c>
      <c r="BP312" s="531">
        <v>0</v>
      </c>
      <c r="BQ312" s="531">
        <v>0</v>
      </c>
      <c r="BR312" s="531">
        <v>0</v>
      </c>
      <c r="BS312" s="531">
        <v>0</v>
      </c>
      <c r="BT312" s="531">
        <v>0</v>
      </c>
      <c r="BU312" s="531">
        <v>0</v>
      </c>
      <c r="BV312" s="531">
        <v>0</v>
      </c>
      <c r="BW312" s="531">
        <v>0</v>
      </c>
      <c r="BX312" s="531">
        <v>0</v>
      </c>
      <c r="BY312" s="531">
        <v>0</v>
      </c>
      <c r="BZ312" s="531">
        <v>0</v>
      </c>
      <c r="CA312" s="531">
        <v>0</v>
      </c>
      <c r="CB312" s="531">
        <v>0</v>
      </c>
      <c r="CC312" s="531">
        <v>0</v>
      </c>
      <c r="CD312" s="531">
        <v>0</v>
      </c>
      <c r="CE312" s="532">
        <v>0</v>
      </c>
      <c r="CF312" s="532">
        <v>0</v>
      </c>
      <c r="CG312" s="532">
        <v>0</v>
      </c>
      <c r="CH312" s="532">
        <v>0</v>
      </c>
      <c r="CI312" s="532">
        <v>0</v>
      </c>
      <c r="CJ312" s="532">
        <v>0</v>
      </c>
      <c r="CK312" s="532">
        <v>0</v>
      </c>
      <c r="CL312" s="532">
        <v>0</v>
      </c>
      <c r="CM312" s="532">
        <v>0</v>
      </c>
      <c r="CN312" s="532">
        <v>0</v>
      </c>
      <c r="CO312" s="532">
        <v>0</v>
      </c>
      <c r="CP312" s="532">
        <v>0</v>
      </c>
      <c r="CQ312" s="532">
        <v>0</v>
      </c>
      <c r="CR312" s="532">
        <v>0</v>
      </c>
      <c r="CS312" s="532">
        <v>0</v>
      </c>
      <c r="CT312" s="532">
        <v>0</v>
      </c>
      <c r="CU312" s="532">
        <v>0</v>
      </c>
      <c r="CV312" s="532">
        <v>0</v>
      </c>
      <c r="CW312" s="532">
        <v>0</v>
      </c>
      <c r="CX312" s="532">
        <v>0</v>
      </c>
      <c r="CY312" s="533">
        <v>0</v>
      </c>
      <c r="CZ312" s="619">
        <v>0</v>
      </c>
      <c r="DA312" s="620">
        <v>0</v>
      </c>
      <c r="DB312" s="620">
        <v>0</v>
      </c>
      <c r="DC312" s="620">
        <v>0</v>
      </c>
      <c r="DD312" s="620">
        <v>0</v>
      </c>
      <c r="DE312" s="620">
        <v>0</v>
      </c>
      <c r="DF312" s="620">
        <v>0</v>
      </c>
      <c r="DG312" s="620">
        <v>0</v>
      </c>
      <c r="DH312" s="620">
        <v>0</v>
      </c>
      <c r="DI312" s="620">
        <v>0</v>
      </c>
      <c r="DJ312" s="620">
        <v>0</v>
      </c>
      <c r="DK312" s="620">
        <v>0</v>
      </c>
      <c r="DL312" s="620">
        <v>0</v>
      </c>
      <c r="DM312" s="620">
        <v>0</v>
      </c>
      <c r="DN312" s="620">
        <v>0</v>
      </c>
      <c r="DO312" s="620">
        <v>0</v>
      </c>
      <c r="DP312" s="620">
        <v>0</v>
      </c>
      <c r="DQ312" s="620">
        <v>0</v>
      </c>
      <c r="DR312" s="620">
        <v>0</v>
      </c>
      <c r="DS312" s="620">
        <v>0</v>
      </c>
      <c r="DT312" s="620">
        <v>0</v>
      </c>
      <c r="DU312" s="620">
        <v>0</v>
      </c>
      <c r="DV312" s="620">
        <v>0</v>
      </c>
      <c r="DW312" s="621">
        <v>0</v>
      </c>
    </row>
    <row r="313" spans="1:1024" x14ac:dyDescent="0.2">
      <c r="B313" s="631"/>
      <c r="C313" s="632"/>
      <c r="D313" s="633"/>
      <c r="E313" s="633"/>
      <c r="F313" s="633"/>
      <c r="G313" s="633"/>
      <c r="H313" s="633"/>
      <c r="I313" s="634"/>
      <c r="J313" s="634"/>
      <c r="K313" s="634"/>
      <c r="L313" s="634"/>
      <c r="M313" s="634"/>
      <c r="N313" s="634"/>
      <c r="O313" s="634"/>
      <c r="P313" s="634"/>
      <c r="Q313" s="634"/>
      <c r="R313" s="635"/>
      <c r="S313" s="634"/>
      <c r="T313" s="634"/>
      <c r="U313" s="636" t="s">
        <v>807</v>
      </c>
      <c r="V313" s="637" t="s">
        <v>124</v>
      </c>
      <c r="W313" s="614" t="s">
        <v>495</v>
      </c>
      <c r="X313" s="531">
        <v>0</v>
      </c>
      <c r="Y313" s="531">
        <v>0</v>
      </c>
      <c r="Z313" s="531">
        <v>0</v>
      </c>
      <c r="AA313" s="531">
        <v>0</v>
      </c>
      <c r="AB313" s="531">
        <v>0</v>
      </c>
      <c r="AC313" s="531">
        <v>0</v>
      </c>
      <c r="AD313" s="531">
        <v>0</v>
      </c>
      <c r="AE313" s="531">
        <v>0</v>
      </c>
      <c r="AF313" s="531">
        <v>0</v>
      </c>
      <c r="AG313" s="531">
        <v>0</v>
      </c>
      <c r="AH313" s="531">
        <v>0</v>
      </c>
      <c r="AI313" s="531">
        <v>0</v>
      </c>
      <c r="AJ313" s="531">
        <v>0</v>
      </c>
      <c r="AK313" s="531">
        <v>0</v>
      </c>
      <c r="AL313" s="531">
        <v>0</v>
      </c>
      <c r="AM313" s="531">
        <v>0</v>
      </c>
      <c r="AN313" s="531">
        <v>0</v>
      </c>
      <c r="AO313" s="531">
        <v>0</v>
      </c>
      <c r="AP313" s="531">
        <v>0</v>
      </c>
      <c r="AQ313" s="531">
        <v>0</v>
      </c>
      <c r="AR313" s="531">
        <v>0</v>
      </c>
      <c r="AS313" s="531">
        <v>0</v>
      </c>
      <c r="AT313" s="531">
        <v>0</v>
      </c>
      <c r="AU313" s="531">
        <v>0</v>
      </c>
      <c r="AV313" s="531">
        <v>0</v>
      </c>
      <c r="AW313" s="531">
        <v>0</v>
      </c>
      <c r="AX313" s="531">
        <v>0</v>
      </c>
      <c r="AY313" s="531">
        <v>0</v>
      </c>
      <c r="AZ313" s="531">
        <v>0</v>
      </c>
      <c r="BA313" s="531">
        <v>0</v>
      </c>
      <c r="BB313" s="531">
        <v>0</v>
      </c>
      <c r="BC313" s="531">
        <v>0</v>
      </c>
      <c r="BD313" s="531">
        <v>0</v>
      </c>
      <c r="BE313" s="531">
        <v>0</v>
      </c>
      <c r="BF313" s="531">
        <v>0</v>
      </c>
      <c r="BG313" s="531">
        <v>0</v>
      </c>
      <c r="BH313" s="531">
        <v>0</v>
      </c>
      <c r="BI313" s="531">
        <v>0</v>
      </c>
      <c r="BJ313" s="531">
        <v>0</v>
      </c>
      <c r="BK313" s="531">
        <v>0</v>
      </c>
      <c r="BL313" s="531">
        <v>0</v>
      </c>
      <c r="BM313" s="531">
        <v>0</v>
      </c>
      <c r="BN313" s="531">
        <v>0</v>
      </c>
      <c r="BO313" s="531">
        <v>0</v>
      </c>
      <c r="BP313" s="531">
        <v>0</v>
      </c>
      <c r="BQ313" s="531">
        <v>0</v>
      </c>
      <c r="BR313" s="531">
        <v>0</v>
      </c>
      <c r="BS313" s="531">
        <v>0</v>
      </c>
      <c r="BT313" s="531">
        <v>0</v>
      </c>
      <c r="BU313" s="531">
        <v>0</v>
      </c>
      <c r="BV313" s="531">
        <v>0</v>
      </c>
      <c r="BW313" s="531">
        <v>0</v>
      </c>
      <c r="BX313" s="531">
        <v>0</v>
      </c>
      <c r="BY313" s="531">
        <v>0</v>
      </c>
      <c r="BZ313" s="531">
        <v>0</v>
      </c>
      <c r="CA313" s="531">
        <v>0</v>
      </c>
      <c r="CB313" s="531">
        <v>0</v>
      </c>
      <c r="CC313" s="531">
        <v>0</v>
      </c>
      <c r="CD313" s="531">
        <v>0</v>
      </c>
      <c r="CE313" s="532">
        <v>0</v>
      </c>
      <c r="CF313" s="532">
        <v>0</v>
      </c>
      <c r="CG313" s="532">
        <v>0</v>
      </c>
      <c r="CH313" s="532">
        <v>0</v>
      </c>
      <c r="CI313" s="532">
        <v>0</v>
      </c>
      <c r="CJ313" s="532">
        <v>0</v>
      </c>
      <c r="CK313" s="532">
        <v>0</v>
      </c>
      <c r="CL313" s="532">
        <v>0</v>
      </c>
      <c r="CM313" s="532">
        <v>0</v>
      </c>
      <c r="CN313" s="532">
        <v>0</v>
      </c>
      <c r="CO313" s="532">
        <v>0</v>
      </c>
      <c r="CP313" s="532">
        <v>0</v>
      </c>
      <c r="CQ313" s="532">
        <v>0</v>
      </c>
      <c r="CR313" s="532">
        <v>0</v>
      </c>
      <c r="CS313" s="532">
        <v>0</v>
      </c>
      <c r="CT313" s="532">
        <v>0</v>
      </c>
      <c r="CU313" s="532">
        <v>0</v>
      </c>
      <c r="CV313" s="532">
        <v>0</v>
      </c>
      <c r="CW313" s="532">
        <v>0</v>
      </c>
      <c r="CX313" s="532">
        <v>0</v>
      </c>
      <c r="CY313" s="533">
        <v>0</v>
      </c>
      <c r="CZ313" s="619">
        <v>0</v>
      </c>
      <c r="DA313" s="620">
        <v>0</v>
      </c>
      <c r="DB313" s="620">
        <v>0</v>
      </c>
      <c r="DC313" s="620">
        <v>0</v>
      </c>
      <c r="DD313" s="620">
        <v>0</v>
      </c>
      <c r="DE313" s="620">
        <v>0</v>
      </c>
      <c r="DF313" s="620">
        <v>0</v>
      </c>
      <c r="DG313" s="620">
        <v>0</v>
      </c>
      <c r="DH313" s="620">
        <v>0</v>
      </c>
      <c r="DI313" s="620">
        <v>0</v>
      </c>
      <c r="DJ313" s="620">
        <v>0</v>
      </c>
      <c r="DK313" s="620">
        <v>0</v>
      </c>
      <c r="DL313" s="620">
        <v>0</v>
      </c>
      <c r="DM313" s="620">
        <v>0</v>
      </c>
      <c r="DN313" s="620">
        <v>0</v>
      </c>
      <c r="DO313" s="620">
        <v>0</v>
      </c>
      <c r="DP313" s="620">
        <v>0</v>
      </c>
      <c r="DQ313" s="620">
        <v>0</v>
      </c>
      <c r="DR313" s="620">
        <v>0</v>
      </c>
      <c r="DS313" s="620">
        <v>0</v>
      </c>
      <c r="DT313" s="620">
        <v>0</v>
      </c>
      <c r="DU313" s="620">
        <v>0</v>
      </c>
      <c r="DV313" s="620">
        <v>0</v>
      </c>
      <c r="DW313" s="621">
        <v>0</v>
      </c>
    </row>
    <row r="314" spans="1:1024" x14ac:dyDescent="0.2">
      <c r="B314" s="638"/>
      <c r="C314" s="639"/>
      <c r="D314" s="640"/>
      <c r="E314" s="640"/>
      <c r="F314" s="640"/>
      <c r="G314" s="640"/>
      <c r="H314" s="640"/>
      <c r="I314" s="641"/>
      <c r="J314" s="641"/>
      <c r="K314" s="641"/>
      <c r="L314" s="641"/>
      <c r="M314" s="641"/>
      <c r="N314" s="641"/>
      <c r="O314" s="641"/>
      <c r="P314" s="641"/>
      <c r="Q314" s="641"/>
      <c r="R314" s="642"/>
      <c r="S314" s="641"/>
      <c r="T314" s="641"/>
      <c r="U314" s="628" t="s">
        <v>497</v>
      </c>
      <c r="V314" s="613" t="s">
        <v>124</v>
      </c>
      <c r="W314" s="643" t="s">
        <v>495</v>
      </c>
      <c r="X314" s="682">
        <v>440.01551064336502</v>
      </c>
      <c r="Y314" s="682">
        <v>1047.454254649846</v>
      </c>
      <c r="Z314" s="682">
        <v>1733.8081345140261</v>
      </c>
      <c r="AA314" s="682">
        <v>2549.1694959962924</v>
      </c>
      <c r="AB314" s="682">
        <v>3587.1248453409644</v>
      </c>
      <c r="AC314" s="682">
        <v>4843.4583873826314</v>
      </c>
      <c r="AD314" s="682">
        <v>6125.892565093387</v>
      </c>
      <c r="AE314" s="682">
        <v>7536.5360762163809</v>
      </c>
      <c r="AF314" s="682">
        <v>8984.2468919960556</v>
      </c>
      <c r="AG314" s="682">
        <v>10451.654725180089</v>
      </c>
      <c r="AH314" s="682">
        <v>12144.325767055765</v>
      </c>
      <c r="AI314" s="682">
        <v>13345.360669466998</v>
      </c>
      <c r="AJ314" s="682">
        <v>14150.673516127466</v>
      </c>
      <c r="AK314" s="682">
        <v>14729.150649432821</v>
      </c>
      <c r="AL314" s="682">
        <v>14729.150649432821</v>
      </c>
      <c r="AM314" s="682">
        <v>14729.150649432821</v>
      </c>
      <c r="AN314" s="682">
        <v>14729.150649432821</v>
      </c>
      <c r="AO314" s="682">
        <v>14729.150649432821</v>
      </c>
      <c r="AP314" s="682">
        <v>14729.150649432821</v>
      </c>
      <c r="AQ314" s="682">
        <v>14729.150649432821</v>
      </c>
      <c r="AR314" s="682">
        <v>14729.150649432821</v>
      </c>
      <c r="AS314" s="682">
        <v>14729.150649432821</v>
      </c>
      <c r="AT314" s="682">
        <v>14729.150649432821</v>
      </c>
      <c r="AU314" s="682">
        <v>14729.150649432821</v>
      </c>
      <c r="AV314" s="682">
        <v>14729.150649432821</v>
      </c>
      <c r="AW314" s="682">
        <v>14729.150649432821</v>
      </c>
      <c r="AX314" s="682">
        <v>14729.150649432821</v>
      </c>
      <c r="AY314" s="682">
        <v>14729.150649432821</v>
      </c>
      <c r="AZ314" s="682">
        <v>14729.150649432821</v>
      </c>
      <c r="BA314" s="682">
        <v>14729.150649432821</v>
      </c>
      <c r="BB314" s="682">
        <v>14729.150649432821</v>
      </c>
      <c r="BC314" s="682">
        <v>14729.150649432821</v>
      </c>
      <c r="BD314" s="682">
        <v>14729.150649432821</v>
      </c>
      <c r="BE314" s="682">
        <v>14729.150649432821</v>
      </c>
      <c r="BF314" s="682">
        <v>14729.150649432821</v>
      </c>
      <c r="BG314" s="682">
        <v>14729.150649432821</v>
      </c>
      <c r="BH314" s="682">
        <v>14729.150649432821</v>
      </c>
      <c r="BI314" s="682">
        <v>14729.150649432821</v>
      </c>
      <c r="BJ314" s="682">
        <v>14729.150649432821</v>
      </c>
      <c r="BK314" s="682">
        <v>14729.150649432821</v>
      </c>
      <c r="BL314" s="682">
        <v>14729.150649432821</v>
      </c>
      <c r="BM314" s="682">
        <v>14729.150649432821</v>
      </c>
      <c r="BN314" s="682">
        <v>14729.150649432821</v>
      </c>
      <c r="BO314" s="682">
        <v>14729.150649432821</v>
      </c>
      <c r="BP314" s="682">
        <v>14729.150649432821</v>
      </c>
      <c r="BQ314" s="682">
        <v>14729.150649432821</v>
      </c>
      <c r="BR314" s="682">
        <v>14729.150649432821</v>
      </c>
      <c r="BS314" s="682">
        <v>14729.150649432821</v>
      </c>
      <c r="BT314" s="682">
        <v>14729.150649432821</v>
      </c>
      <c r="BU314" s="682">
        <v>14729.150649432821</v>
      </c>
      <c r="BV314" s="682">
        <v>14729.150649432821</v>
      </c>
      <c r="BW314" s="682">
        <v>14729.150649432821</v>
      </c>
      <c r="BX314" s="682">
        <v>14729.150649432821</v>
      </c>
      <c r="BY314" s="682">
        <v>14729.150649432821</v>
      </c>
      <c r="BZ314" s="682">
        <v>14729.150649432821</v>
      </c>
      <c r="CA314" s="682">
        <v>14729.150649432821</v>
      </c>
      <c r="CB314" s="682">
        <v>14729.150649432821</v>
      </c>
      <c r="CC314" s="682">
        <v>14729.150649432821</v>
      </c>
      <c r="CD314" s="682">
        <v>14729.150649432821</v>
      </c>
      <c r="CE314" s="682">
        <v>14729.150649432821</v>
      </c>
      <c r="CF314" s="682">
        <v>14729.150649432821</v>
      </c>
      <c r="CG314" s="682">
        <v>14729.150649432821</v>
      </c>
      <c r="CH314" s="682">
        <v>14729.150649432821</v>
      </c>
      <c r="CI314" s="682">
        <v>14729.150649432821</v>
      </c>
      <c r="CJ314" s="682">
        <v>14729.150649432821</v>
      </c>
      <c r="CK314" s="682">
        <v>14729.150649432821</v>
      </c>
      <c r="CL314" s="682">
        <v>14729.150649432821</v>
      </c>
      <c r="CM314" s="682">
        <v>14729.150649432821</v>
      </c>
      <c r="CN314" s="682">
        <v>14729.150649432821</v>
      </c>
      <c r="CO314" s="682">
        <v>14729.150649432821</v>
      </c>
      <c r="CP314" s="682">
        <v>14729.150649432821</v>
      </c>
      <c r="CQ314" s="682">
        <v>14729.150649432821</v>
      </c>
      <c r="CR314" s="682">
        <v>14729.150649432821</v>
      </c>
      <c r="CS314" s="682">
        <v>14729.150649432821</v>
      </c>
      <c r="CT314" s="682">
        <v>14729.150649432821</v>
      </c>
      <c r="CU314" s="682">
        <v>14729.150649432821</v>
      </c>
      <c r="CV314" s="682">
        <v>14729.150649432821</v>
      </c>
      <c r="CW314" s="682">
        <v>14729.150649432821</v>
      </c>
      <c r="CX314" s="682">
        <v>14729.150649432821</v>
      </c>
      <c r="CY314" s="682">
        <v>14729.150649432821</v>
      </c>
      <c r="CZ314" s="619">
        <v>0</v>
      </c>
      <c r="DA314" s="620">
        <v>0</v>
      </c>
      <c r="DB314" s="620">
        <v>0</v>
      </c>
      <c r="DC314" s="620">
        <v>0</v>
      </c>
      <c r="DD314" s="620">
        <v>0</v>
      </c>
      <c r="DE314" s="620">
        <v>0</v>
      </c>
      <c r="DF314" s="620">
        <v>0</v>
      </c>
      <c r="DG314" s="620">
        <v>0</v>
      </c>
      <c r="DH314" s="620">
        <v>0</v>
      </c>
      <c r="DI314" s="620">
        <v>0</v>
      </c>
      <c r="DJ314" s="620">
        <v>0</v>
      </c>
      <c r="DK314" s="620">
        <v>0</v>
      </c>
      <c r="DL314" s="620">
        <v>0</v>
      </c>
      <c r="DM314" s="620">
        <v>0</v>
      </c>
      <c r="DN314" s="620">
        <v>0</v>
      </c>
      <c r="DO314" s="620">
        <v>0</v>
      </c>
      <c r="DP314" s="620">
        <v>0</v>
      </c>
      <c r="DQ314" s="620">
        <v>0</v>
      </c>
      <c r="DR314" s="620">
        <v>0</v>
      </c>
      <c r="DS314" s="620">
        <v>0</v>
      </c>
      <c r="DT314" s="620">
        <v>0</v>
      </c>
      <c r="DU314" s="620">
        <v>0</v>
      </c>
      <c r="DV314" s="620">
        <v>0</v>
      </c>
      <c r="DW314" s="621">
        <v>0</v>
      </c>
    </row>
    <row r="315" spans="1:1024" x14ac:dyDescent="0.2">
      <c r="B315" s="644"/>
      <c r="C315" s="645"/>
      <c r="D315" s="646"/>
      <c r="E315" s="646"/>
      <c r="F315" s="646"/>
      <c r="G315" s="646"/>
      <c r="H315" s="646"/>
      <c r="I315" s="647"/>
      <c r="J315" s="647"/>
      <c r="K315" s="647"/>
      <c r="L315" s="647"/>
      <c r="M315" s="647"/>
      <c r="N315" s="647"/>
      <c r="O315" s="647"/>
      <c r="P315" s="647"/>
      <c r="Q315" s="647"/>
      <c r="R315" s="648"/>
      <c r="S315" s="647"/>
      <c r="T315" s="647"/>
      <c r="U315" s="636" t="s">
        <v>498</v>
      </c>
      <c r="V315" s="637" t="s">
        <v>124</v>
      </c>
      <c r="W315" s="643" t="s">
        <v>495</v>
      </c>
      <c r="X315" s="531">
        <v>0</v>
      </c>
      <c r="Y315" s="531">
        <v>0</v>
      </c>
      <c r="Z315" s="531">
        <v>0</v>
      </c>
      <c r="AA315" s="531">
        <v>0</v>
      </c>
      <c r="AB315" s="531">
        <v>0</v>
      </c>
      <c r="AC315" s="531">
        <v>0</v>
      </c>
      <c r="AD315" s="531">
        <v>0</v>
      </c>
      <c r="AE315" s="531">
        <v>0</v>
      </c>
      <c r="AF315" s="531">
        <v>0</v>
      </c>
      <c r="AG315" s="531">
        <v>0</v>
      </c>
      <c r="AH315" s="531">
        <v>0</v>
      </c>
      <c r="AI315" s="531">
        <v>0</v>
      </c>
      <c r="AJ315" s="531">
        <v>0</v>
      </c>
      <c r="AK315" s="531">
        <v>0</v>
      </c>
      <c r="AL315" s="531">
        <v>0</v>
      </c>
      <c r="AM315" s="531">
        <v>0</v>
      </c>
      <c r="AN315" s="531">
        <v>0</v>
      </c>
      <c r="AO315" s="531">
        <v>0</v>
      </c>
      <c r="AP315" s="531">
        <v>0</v>
      </c>
      <c r="AQ315" s="531">
        <v>0</v>
      </c>
      <c r="AR315" s="531">
        <v>0</v>
      </c>
      <c r="AS315" s="531">
        <v>0</v>
      </c>
      <c r="AT315" s="531">
        <v>0</v>
      </c>
      <c r="AU315" s="531">
        <v>0</v>
      </c>
      <c r="AV315" s="531">
        <v>0</v>
      </c>
      <c r="AW315" s="531">
        <v>0</v>
      </c>
      <c r="AX315" s="531">
        <v>0</v>
      </c>
      <c r="AY315" s="531">
        <v>0</v>
      </c>
      <c r="AZ315" s="531">
        <v>0</v>
      </c>
      <c r="BA315" s="531">
        <v>0</v>
      </c>
      <c r="BB315" s="531">
        <v>0</v>
      </c>
      <c r="BC315" s="531">
        <v>0</v>
      </c>
      <c r="BD315" s="531">
        <v>0</v>
      </c>
      <c r="BE315" s="531">
        <v>0</v>
      </c>
      <c r="BF315" s="531">
        <v>0</v>
      </c>
      <c r="BG315" s="531">
        <v>0</v>
      </c>
      <c r="BH315" s="531">
        <v>0</v>
      </c>
      <c r="BI315" s="531">
        <v>0</v>
      </c>
      <c r="BJ315" s="531">
        <v>0</v>
      </c>
      <c r="BK315" s="531">
        <v>0</v>
      </c>
      <c r="BL315" s="531">
        <v>0</v>
      </c>
      <c r="BM315" s="531">
        <v>0</v>
      </c>
      <c r="BN315" s="531">
        <v>0</v>
      </c>
      <c r="BO315" s="531">
        <v>0</v>
      </c>
      <c r="BP315" s="531">
        <v>0</v>
      </c>
      <c r="BQ315" s="531">
        <v>0</v>
      </c>
      <c r="BR315" s="531">
        <v>0</v>
      </c>
      <c r="BS315" s="531">
        <v>0</v>
      </c>
      <c r="BT315" s="531">
        <v>0</v>
      </c>
      <c r="BU315" s="531">
        <v>0</v>
      </c>
      <c r="BV315" s="531">
        <v>0</v>
      </c>
      <c r="BW315" s="531">
        <v>0</v>
      </c>
      <c r="BX315" s="531">
        <v>0</v>
      </c>
      <c r="BY315" s="531">
        <v>0</v>
      </c>
      <c r="BZ315" s="531">
        <v>0</v>
      </c>
      <c r="CA315" s="531">
        <v>0</v>
      </c>
      <c r="CB315" s="531">
        <v>0</v>
      </c>
      <c r="CC315" s="531">
        <v>0</v>
      </c>
      <c r="CD315" s="531">
        <v>0</v>
      </c>
      <c r="CE315" s="532">
        <v>0</v>
      </c>
      <c r="CF315" s="532">
        <v>0</v>
      </c>
      <c r="CG315" s="532">
        <v>0</v>
      </c>
      <c r="CH315" s="532">
        <v>0</v>
      </c>
      <c r="CI315" s="532">
        <v>0</v>
      </c>
      <c r="CJ315" s="532">
        <v>0</v>
      </c>
      <c r="CK315" s="532">
        <v>0</v>
      </c>
      <c r="CL315" s="532">
        <v>0</v>
      </c>
      <c r="CM315" s="532">
        <v>0</v>
      </c>
      <c r="CN315" s="532">
        <v>0</v>
      </c>
      <c r="CO315" s="532">
        <v>0</v>
      </c>
      <c r="CP315" s="532">
        <v>0</v>
      </c>
      <c r="CQ315" s="532">
        <v>0</v>
      </c>
      <c r="CR315" s="532">
        <v>0</v>
      </c>
      <c r="CS315" s="532">
        <v>0</v>
      </c>
      <c r="CT315" s="532">
        <v>0</v>
      </c>
      <c r="CU315" s="532">
        <v>0</v>
      </c>
      <c r="CV315" s="532">
        <v>0</v>
      </c>
      <c r="CW315" s="532">
        <v>0</v>
      </c>
      <c r="CX315" s="532">
        <v>0</v>
      </c>
      <c r="CY315" s="533">
        <v>0</v>
      </c>
      <c r="CZ315" s="619">
        <v>0</v>
      </c>
      <c r="DA315" s="620">
        <v>0</v>
      </c>
      <c r="DB315" s="620">
        <v>0</v>
      </c>
      <c r="DC315" s="620">
        <v>0</v>
      </c>
      <c r="DD315" s="620">
        <v>0</v>
      </c>
      <c r="DE315" s="620">
        <v>0</v>
      </c>
      <c r="DF315" s="620">
        <v>0</v>
      </c>
      <c r="DG315" s="620">
        <v>0</v>
      </c>
      <c r="DH315" s="620">
        <v>0</v>
      </c>
      <c r="DI315" s="620">
        <v>0</v>
      </c>
      <c r="DJ315" s="620">
        <v>0</v>
      </c>
      <c r="DK315" s="620">
        <v>0</v>
      </c>
      <c r="DL315" s="620">
        <v>0</v>
      </c>
      <c r="DM315" s="620">
        <v>0</v>
      </c>
      <c r="DN315" s="620">
        <v>0</v>
      </c>
      <c r="DO315" s="620">
        <v>0</v>
      </c>
      <c r="DP315" s="620">
        <v>0</v>
      </c>
      <c r="DQ315" s="620">
        <v>0</v>
      </c>
      <c r="DR315" s="620">
        <v>0</v>
      </c>
      <c r="DS315" s="620">
        <v>0</v>
      </c>
      <c r="DT315" s="620">
        <v>0</v>
      </c>
      <c r="DU315" s="620">
        <v>0</v>
      </c>
      <c r="DV315" s="620">
        <v>0</v>
      </c>
      <c r="DW315" s="621">
        <v>0</v>
      </c>
    </row>
    <row r="316" spans="1:1024" x14ac:dyDescent="0.2">
      <c r="B316" s="644"/>
      <c r="C316" s="645"/>
      <c r="D316" s="646"/>
      <c r="E316" s="646"/>
      <c r="F316" s="646"/>
      <c r="G316" s="646"/>
      <c r="H316" s="646"/>
      <c r="I316" s="647"/>
      <c r="J316" s="647"/>
      <c r="K316" s="647"/>
      <c r="L316" s="647"/>
      <c r="M316" s="647"/>
      <c r="N316" s="647"/>
      <c r="O316" s="647"/>
      <c r="P316" s="647"/>
      <c r="Q316" s="647"/>
      <c r="R316" s="648"/>
      <c r="S316" s="647"/>
      <c r="T316" s="647"/>
      <c r="U316" s="649" t="s">
        <v>499</v>
      </c>
      <c r="V316" s="650" t="s">
        <v>124</v>
      </c>
      <c r="W316" s="643" t="s">
        <v>495</v>
      </c>
      <c r="X316" s="531">
        <v>41.263351622775225</v>
      </c>
      <c r="Y316" s="531">
        <v>96.736599168625361</v>
      </c>
      <c r="Z316" s="531">
        <v>156.75238578580058</v>
      </c>
      <c r="AA316" s="531">
        <v>226.16330485584555</v>
      </c>
      <c r="AB316" s="531">
        <v>329.69614974088705</v>
      </c>
      <c r="AC316" s="531">
        <v>506.58822704375956</v>
      </c>
      <c r="AD316" s="531">
        <v>756.93326644798185</v>
      </c>
      <c r="AE316" s="531">
        <v>1036.2784436958086</v>
      </c>
      <c r="AF316" s="531">
        <v>1289.7335111448258</v>
      </c>
      <c r="AG316" s="531">
        <v>1486.8235167499186</v>
      </c>
      <c r="AH316" s="531">
        <v>1666.9930651220791</v>
      </c>
      <c r="AI316" s="531">
        <v>1774.509165450663</v>
      </c>
      <c r="AJ316" s="531">
        <v>1835.9327410551784</v>
      </c>
      <c r="AK316" s="531">
        <v>1818.468500673938</v>
      </c>
      <c r="AL316" s="531">
        <v>1757.8705834366915</v>
      </c>
      <c r="AM316" s="531">
        <v>1687.0087704311097</v>
      </c>
      <c r="AN316" s="531">
        <v>1619.319916937809</v>
      </c>
      <c r="AO316" s="531">
        <v>1553.9396938720138</v>
      </c>
      <c r="AP316" s="531">
        <v>1489.4924369018734</v>
      </c>
      <c r="AQ316" s="531">
        <v>1424.4338820522958</v>
      </c>
      <c r="AR316" s="531">
        <v>1361.9008504415626</v>
      </c>
      <c r="AS316" s="531">
        <v>1302.5609501799534</v>
      </c>
      <c r="AT316" s="531">
        <v>1242.4513012364635</v>
      </c>
      <c r="AU316" s="531">
        <v>1184.9364746467065</v>
      </c>
      <c r="AV316" s="531">
        <v>1133.9367861568076</v>
      </c>
      <c r="AW316" s="531">
        <v>1133.9367861568076</v>
      </c>
      <c r="AX316" s="531">
        <v>1133.9367861568076</v>
      </c>
      <c r="AY316" s="531">
        <v>1133.9367861568076</v>
      </c>
      <c r="AZ316" s="531">
        <v>1133.9367861568076</v>
      </c>
      <c r="BA316" s="531">
        <v>1133.9367861568076</v>
      </c>
      <c r="BB316" s="531">
        <v>1133.9367861568076</v>
      </c>
      <c r="BC316" s="531">
        <v>1133.9367861568076</v>
      </c>
      <c r="BD316" s="531">
        <v>1133.9367861568076</v>
      </c>
      <c r="BE316" s="531">
        <v>1133.9367861568076</v>
      </c>
      <c r="BF316" s="531">
        <v>1133.9367861568076</v>
      </c>
      <c r="BG316" s="531">
        <v>1133.9367861568076</v>
      </c>
      <c r="BH316" s="531">
        <v>1133.9367861568076</v>
      </c>
      <c r="BI316" s="531">
        <v>1133.9367861568076</v>
      </c>
      <c r="BJ316" s="531">
        <v>1133.9367861568076</v>
      </c>
      <c r="BK316" s="531">
        <v>1133.9367861568076</v>
      </c>
      <c r="BL316" s="531">
        <v>1133.9367861568076</v>
      </c>
      <c r="BM316" s="531">
        <v>1133.9367861568076</v>
      </c>
      <c r="BN316" s="531">
        <v>1133.9367861568076</v>
      </c>
      <c r="BO316" s="531">
        <v>1133.9367861568076</v>
      </c>
      <c r="BP316" s="531">
        <v>1133.9367861568076</v>
      </c>
      <c r="BQ316" s="531">
        <v>1133.9367861568076</v>
      </c>
      <c r="BR316" s="531">
        <v>1133.9367861568076</v>
      </c>
      <c r="BS316" s="531">
        <v>1133.9367861568076</v>
      </c>
      <c r="BT316" s="531">
        <v>1133.9367861568076</v>
      </c>
      <c r="BU316" s="531">
        <v>1133.9367861568076</v>
      </c>
      <c r="BV316" s="531">
        <v>1133.9367861568076</v>
      </c>
      <c r="BW316" s="531">
        <v>1133.9367861568076</v>
      </c>
      <c r="BX316" s="531">
        <v>1133.9367861568076</v>
      </c>
      <c r="BY316" s="531">
        <v>1133.9367861568076</v>
      </c>
      <c r="BZ316" s="531">
        <v>1133.9367861568076</v>
      </c>
      <c r="CA316" s="531">
        <v>1133.9367861568076</v>
      </c>
      <c r="CB316" s="531">
        <v>1133.9367861568076</v>
      </c>
      <c r="CC316" s="531">
        <v>1133.9367861568076</v>
      </c>
      <c r="CD316" s="531">
        <v>1133.9367861568076</v>
      </c>
      <c r="CE316" s="532">
        <v>1133.9367861568076</v>
      </c>
      <c r="CF316" s="532">
        <v>1133.9367861568076</v>
      </c>
      <c r="CG316" s="532">
        <v>1133.9367861568076</v>
      </c>
      <c r="CH316" s="532">
        <v>1133.9367861568076</v>
      </c>
      <c r="CI316" s="532">
        <v>1133.9367861568076</v>
      </c>
      <c r="CJ316" s="532">
        <v>1133.9367861568076</v>
      </c>
      <c r="CK316" s="532">
        <v>1133.9367861568076</v>
      </c>
      <c r="CL316" s="532">
        <v>1133.9367861568076</v>
      </c>
      <c r="CM316" s="532">
        <v>1133.9367861568076</v>
      </c>
      <c r="CN316" s="532">
        <v>1133.9367861568076</v>
      </c>
      <c r="CO316" s="532">
        <v>1133.9367861568076</v>
      </c>
      <c r="CP316" s="532">
        <v>1133.9367861568076</v>
      </c>
      <c r="CQ316" s="532">
        <v>1133.9367861568076</v>
      </c>
      <c r="CR316" s="532">
        <v>1133.9367861568076</v>
      </c>
      <c r="CS316" s="532">
        <v>1133.9367861568076</v>
      </c>
      <c r="CT316" s="532">
        <v>1133.9367861568076</v>
      </c>
      <c r="CU316" s="532">
        <v>1133.9367861568076</v>
      </c>
      <c r="CV316" s="532">
        <v>1133.9367861568076</v>
      </c>
      <c r="CW316" s="532">
        <v>1133.9367861568076</v>
      </c>
      <c r="CX316" s="532">
        <v>1133.9367861568076</v>
      </c>
      <c r="CY316" s="533">
        <v>1133.9367861568076</v>
      </c>
      <c r="CZ316" s="619">
        <v>0</v>
      </c>
      <c r="DA316" s="620">
        <v>0</v>
      </c>
      <c r="DB316" s="620">
        <v>0</v>
      </c>
      <c r="DC316" s="620">
        <v>0</v>
      </c>
      <c r="DD316" s="620">
        <v>0</v>
      </c>
      <c r="DE316" s="620">
        <v>0</v>
      </c>
      <c r="DF316" s="620">
        <v>0</v>
      </c>
      <c r="DG316" s="620">
        <v>0</v>
      </c>
      <c r="DH316" s="620">
        <v>0</v>
      </c>
      <c r="DI316" s="620">
        <v>0</v>
      </c>
      <c r="DJ316" s="620">
        <v>0</v>
      </c>
      <c r="DK316" s="620">
        <v>0</v>
      </c>
      <c r="DL316" s="620">
        <v>0</v>
      </c>
      <c r="DM316" s="620">
        <v>0</v>
      </c>
      <c r="DN316" s="620">
        <v>0</v>
      </c>
      <c r="DO316" s="620">
        <v>0</v>
      </c>
      <c r="DP316" s="620">
        <v>0</v>
      </c>
      <c r="DQ316" s="620">
        <v>0</v>
      </c>
      <c r="DR316" s="620">
        <v>0</v>
      </c>
      <c r="DS316" s="620">
        <v>0</v>
      </c>
      <c r="DT316" s="620">
        <v>0</v>
      </c>
      <c r="DU316" s="620">
        <v>0</v>
      </c>
      <c r="DV316" s="620">
        <v>0</v>
      </c>
      <c r="DW316" s="621">
        <v>0</v>
      </c>
    </row>
    <row r="317" spans="1:1024" x14ac:dyDescent="0.2">
      <c r="B317" s="644"/>
      <c r="C317" s="645"/>
      <c r="D317" s="646"/>
      <c r="E317" s="646"/>
      <c r="F317" s="646"/>
      <c r="G317" s="646"/>
      <c r="H317" s="646"/>
      <c r="I317" s="647"/>
      <c r="J317" s="647"/>
      <c r="K317" s="647"/>
      <c r="L317" s="647"/>
      <c r="M317" s="647"/>
      <c r="N317" s="647"/>
      <c r="O317" s="647"/>
      <c r="P317" s="647"/>
      <c r="Q317" s="647"/>
      <c r="R317" s="648"/>
      <c r="S317" s="647"/>
      <c r="T317" s="647"/>
      <c r="U317" s="636" t="s">
        <v>500</v>
      </c>
      <c r="V317" s="637" t="s">
        <v>124</v>
      </c>
      <c r="W317" s="643" t="s">
        <v>495</v>
      </c>
      <c r="X317" s="682">
        <v>4360.9937259863909</v>
      </c>
      <c r="Y317" s="682">
        <v>6020.3253918482333</v>
      </c>
      <c r="Z317" s="682">
        <v>6802.4533033338885</v>
      </c>
      <c r="AA317" s="682">
        <v>8081.0464536507388</v>
      </c>
      <c r="AB317" s="682">
        <v>10287.175467355049</v>
      </c>
      <c r="AC317" s="682">
        <v>12451.521735174958</v>
      </c>
      <c r="AD317" s="682">
        <v>12710.205135291302</v>
      </c>
      <c r="AE317" s="682">
        <v>13980.887838739987</v>
      </c>
      <c r="AF317" s="682">
        <v>14348.261895192345</v>
      </c>
      <c r="AG317" s="682">
        <v>14543.47903468697</v>
      </c>
      <c r="AH317" s="682">
        <v>16776.06269602981</v>
      </c>
      <c r="AI317" s="682">
        <v>11903.456917797748</v>
      </c>
      <c r="AJ317" s="682">
        <v>7981.4556232519262</v>
      </c>
      <c r="AK317" s="682">
        <v>5733.2868681893733</v>
      </c>
      <c r="AL317" s="682">
        <v>0</v>
      </c>
      <c r="AM317" s="682">
        <v>0</v>
      </c>
      <c r="AN317" s="682">
        <v>0</v>
      </c>
      <c r="AO317" s="682">
        <v>0</v>
      </c>
      <c r="AP317" s="682">
        <v>0</v>
      </c>
      <c r="AQ317" s="682">
        <v>0</v>
      </c>
      <c r="AR317" s="682">
        <v>2813.4591750536761</v>
      </c>
      <c r="AS317" s="682">
        <v>3883.9633291774398</v>
      </c>
      <c r="AT317" s="682">
        <v>4388.5467078515676</v>
      </c>
      <c r="AU317" s="682">
        <v>5213.4205453176091</v>
      </c>
      <c r="AV317" s="682">
        <v>6636.686503709836</v>
      </c>
      <c r="AW317" s="682">
        <v>8032.9966678144156</v>
      </c>
      <c r="AX317" s="682">
        <v>8199.8841322825738</v>
      </c>
      <c r="AY317" s="682">
        <v>9019.6546101204185</v>
      </c>
      <c r="AZ317" s="682">
        <v>9256.6629560952315</v>
      </c>
      <c r="BA317" s="682">
        <v>9382.6056853787195</v>
      </c>
      <c r="BB317" s="682">
        <v>10822.938641753062</v>
      </c>
      <c r="BC317" s="682">
        <v>7679.4171660174343</v>
      </c>
      <c r="BD317" s="682">
        <v>5149.1703415470502</v>
      </c>
      <c r="BE317" s="682">
        <v>3698.7827903544394</v>
      </c>
      <c r="BF317" s="682">
        <v>0</v>
      </c>
      <c r="BG317" s="682">
        <v>0</v>
      </c>
      <c r="BH317" s="682">
        <v>0</v>
      </c>
      <c r="BI317" s="682">
        <v>0</v>
      </c>
      <c r="BJ317" s="682">
        <v>0</v>
      </c>
      <c r="BK317" s="682">
        <v>0</v>
      </c>
      <c r="BL317" s="682">
        <v>2813.4591750536761</v>
      </c>
      <c r="BM317" s="682">
        <v>3883.9633291774398</v>
      </c>
      <c r="BN317" s="682">
        <v>4388.5467078515676</v>
      </c>
      <c r="BO317" s="682">
        <v>5213.4205453176091</v>
      </c>
      <c r="BP317" s="682">
        <v>6636.686503709836</v>
      </c>
      <c r="BQ317" s="682">
        <v>8032.9966678144156</v>
      </c>
      <c r="BR317" s="682">
        <v>8199.8841322825738</v>
      </c>
      <c r="BS317" s="682">
        <v>9019.6546101204185</v>
      </c>
      <c r="BT317" s="682">
        <v>9256.6629560952315</v>
      </c>
      <c r="BU317" s="682">
        <v>9382.6056853787195</v>
      </c>
      <c r="BV317" s="682">
        <v>10822.938641753062</v>
      </c>
      <c r="BW317" s="682">
        <v>7679.4171660174343</v>
      </c>
      <c r="BX317" s="682">
        <v>5149.1703415470502</v>
      </c>
      <c r="BY317" s="682">
        <v>3698.7827903544394</v>
      </c>
      <c r="BZ317" s="682">
        <v>0</v>
      </c>
      <c r="CA317" s="682">
        <v>0</v>
      </c>
      <c r="CB317" s="682">
        <v>0</v>
      </c>
      <c r="CC317" s="682">
        <v>0</v>
      </c>
      <c r="CD317" s="682">
        <v>0</v>
      </c>
      <c r="CE317" s="682">
        <v>0</v>
      </c>
      <c r="CF317" s="682">
        <v>2813.4591750536761</v>
      </c>
      <c r="CG317" s="682">
        <v>3883.9633291774398</v>
      </c>
      <c r="CH317" s="682">
        <v>4388.5467078515676</v>
      </c>
      <c r="CI317" s="682">
        <v>5213.4205453176091</v>
      </c>
      <c r="CJ317" s="682">
        <v>6636.686503709836</v>
      </c>
      <c r="CK317" s="682">
        <v>8032.9966678144156</v>
      </c>
      <c r="CL317" s="682">
        <v>8199.8841322825738</v>
      </c>
      <c r="CM317" s="682">
        <v>9019.6546101204185</v>
      </c>
      <c r="CN317" s="682">
        <v>9256.6629560952315</v>
      </c>
      <c r="CO317" s="682">
        <v>9382.6056853787195</v>
      </c>
      <c r="CP317" s="682">
        <v>10822.938641753062</v>
      </c>
      <c r="CQ317" s="682">
        <v>7679.4171660174343</v>
      </c>
      <c r="CR317" s="682">
        <v>5149.1703415470502</v>
      </c>
      <c r="CS317" s="682">
        <v>3698.7827903544394</v>
      </c>
      <c r="CT317" s="682">
        <v>0</v>
      </c>
      <c r="CU317" s="682">
        <v>0</v>
      </c>
      <c r="CV317" s="682">
        <v>0</v>
      </c>
      <c r="CW317" s="682">
        <v>0</v>
      </c>
      <c r="CX317" s="682">
        <v>0</v>
      </c>
      <c r="CY317" s="682">
        <v>0</v>
      </c>
      <c r="CZ317" s="619">
        <v>0</v>
      </c>
      <c r="DA317" s="620">
        <v>0</v>
      </c>
      <c r="DB317" s="620">
        <v>0</v>
      </c>
      <c r="DC317" s="620">
        <v>0</v>
      </c>
      <c r="DD317" s="620">
        <v>0</v>
      </c>
      <c r="DE317" s="620">
        <v>0</v>
      </c>
      <c r="DF317" s="620">
        <v>0</v>
      </c>
      <c r="DG317" s="620">
        <v>0</v>
      </c>
      <c r="DH317" s="620">
        <v>0</v>
      </c>
      <c r="DI317" s="620">
        <v>0</v>
      </c>
      <c r="DJ317" s="620">
        <v>0</v>
      </c>
      <c r="DK317" s="620">
        <v>0</v>
      </c>
      <c r="DL317" s="620">
        <v>0</v>
      </c>
      <c r="DM317" s="620">
        <v>0</v>
      </c>
      <c r="DN317" s="620">
        <v>0</v>
      </c>
      <c r="DO317" s="620">
        <v>0</v>
      </c>
      <c r="DP317" s="620">
        <v>0</v>
      </c>
      <c r="DQ317" s="620">
        <v>0</v>
      </c>
      <c r="DR317" s="620">
        <v>0</v>
      </c>
      <c r="DS317" s="620">
        <v>0</v>
      </c>
      <c r="DT317" s="620">
        <v>0</v>
      </c>
      <c r="DU317" s="620">
        <v>0</v>
      </c>
      <c r="DV317" s="620">
        <v>0</v>
      </c>
      <c r="DW317" s="621">
        <v>0</v>
      </c>
    </row>
    <row r="318" spans="1:1024" x14ac:dyDescent="0.2">
      <c r="B318" s="651"/>
      <c r="C318" s="645"/>
      <c r="D318" s="646"/>
      <c r="E318" s="646"/>
      <c r="F318" s="646"/>
      <c r="G318" s="646"/>
      <c r="H318" s="646"/>
      <c r="I318" s="647"/>
      <c r="J318" s="647"/>
      <c r="K318" s="647"/>
      <c r="L318" s="647"/>
      <c r="M318" s="647"/>
      <c r="N318" s="647"/>
      <c r="O318" s="647"/>
      <c r="P318" s="647"/>
      <c r="Q318" s="647"/>
      <c r="R318" s="648"/>
      <c r="S318" s="647"/>
      <c r="T318" s="647"/>
      <c r="U318" s="636" t="s">
        <v>501</v>
      </c>
      <c r="V318" s="637" t="s">
        <v>124</v>
      </c>
      <c r="W318" s="643" t="s">
        <v>495</v>
      </c>
      <c r="X318" s="531">
        <v>0</v>
      </c>
      <c r="Y318" s="531">
        <v>1</v>
      </c>
      <c r="Z318" s="531">
        <v>2</v>
      </c>
      <c r="AA318" s="531">
        <v>3</v>
      </c>
      <c r="AB318" s="531">
        <v>4</v>
      </c>
      <c r="AC318" s="531">
        <v>5</v>
      </c>
      <c r="AD318" s="531">
        <v>6</v>
      </c>
      <c r="AE318" s="531">
        <v>7</v>
      </c>
      <c r="AF318" s="531">
        <v>8</v>
      </c>
      <c r="AG318" s="531">
        <v>9</v>
      </c>
      <c r="AH318" s="531">
        <v>10</v>
      </c>
      <c r="AI318" s="531">
        <v>11</v>
      </c>
      <c r="AJ318" s="531">
        <v>12</v>
      </c>
      <c r="AK318" s="531">
        <v>13</v>
      </c>
      <c r="AL318" s="531">
        <v>14</v>
      </c>
      <c r="AM318" s="531">
        <v>15</v>
      </c>
      <c r="AN318" s="531">
        <v>16</v>
      </c>
      <c r="AO318" s="531">
        <v>17</v>
      </c>
      <c r="AP318" s="531">
        <v>18</v>
      </c>
      <c r="AQ318" s="531">
        <v>19</v>
      </c>
      <c r="AR318" s="531">
        <v>20</v>
      </c>
      <c r="AS318" s="531">
        <v>21</v>
      </c>
      <c r="AT318" s="531">
        <v>22</v>
      </c>
      <c r="AU318" s="531">
        <v>23</v>
      </c>
      <c r="AV318" s="531">
        <v>24</v>
      </c>
      <c r="AW318" s="531">
        <v>25</v>
      </c>
      <c r="AX318" s="531">
        <v>26</v>
      </c>
      <c r="AY318" s="531">
        <v>27</v>
      </c>
      <c r="AZ318" s="531">
        <v>28</v>
      </c>
      <c r="BA318" s="531">
        <v>29</v>
      </c>
      <c r="BB318" s="531">
        <v>30</v>
      </c>
      <c r="BC318" s="531">
        <v>31</v>
      </c>
      <c r="BD318" s="531">
        <v>32</v>
      </c>
      <c r="BE318" s="531">
        <v>33</v>
      </c>
      <c r="BF318" s="531">
        <v>34</v>
      </c>
      <c r="BG318" s="531">
        <v>35</v>
      </c>
      <c r="BH318" s="531">
        <v>36</v>
      </c>
      <c r="BI318" s="531">
        <v>37</v>
      </c>
      <c r="BJ318" s="531">
        <v>38</v>
      </c>
      <c r="BK318" s="531">
        <v>39</v>
      </c>
      <c r="BL318" s="531">
        <v>40</v>
      </c>
      <c r="BM318" s="531">
        <v>41</v>
      </c>
      <c r="BN318" s="531">
        <v>42</v>
      </c>
      <c r="BO318" s="531">
        <v>43</v>
      </c>
      <c r="BP318" s="531">
        <v>44</v>
      </c>
      <c r="BQ318" s="531">
        <v>45</v>
      </c>
      <c r="BR318" s="531">
        <v>46</v>
      </c>
      <c r="BS318" s="531">
        <v>47</v>
      </c>
      <c r="BT318" s="531">
        <v>48</v>
      </c>
      <c r="BU318" s="531">
        <v>49</v>
      </c>
      <c r="BV318" s="531">
        <v>50</v>
      </c>
      <c r="BW318" s="531">
        <v>51</v>
      </c>
      <c r="BX318" s="531">
        <v>52</v>
      </c>
      <c r="BY318" s="531">
        <v>53</v>
      </c>
      <c r="BZ318" s="531">
        <v>54</v>
      </c>
      <c r="CA318" s="531">
        <v>55</v>
      </c>
      <c r="CB318" s="531">
        <v>56</v>
      </c>
      <c r="CC318" s="531">
        <v>57</v>
      </c>
      <c r="CD318" s="531">
        <v>58</v>
      </c>
      <c r="CE318" s="532">
        <v>59</v>
      </c>
      <c r="CF318" s="532">
        <v>60</v>
      </c>
      <c r="CG318" s="532">
        <v>61</v>
      </c>
      <c r="CH318" s="532">
        <v>62</v>
      </c>
      <c r="CI318" s="532">
        <v>63</v>
      </c>
      <c r="CJ318" s="532">
        <v>64</v>
      </c>
      <c r="CK318" s="532">
        <v>65</v>
      </c>
      <c r="CL318" s="532">
        <v>66</v>
      </c>
      <c r="CM318" s="532">
        <v>67</v>
      </c>
      <c r="CN318" s="532">
        <v>68</v>
      </c>
      <c r="CO318" s="532">
        <v>69</v>
      </c>
      <c r="CP318" s="532">
        <v>70</v>
      </c>
      <c r="CQ318" s="532">
        <v>71</v>
      </c>
      <c r="CR318" s="532">
        <v>72</v>
      </c>
      <c r="CS318" s="532">
        <v>73</v>
      </c>
      <c r="CT318" s="532">
        <v>74</v>
      </c>
      <c r="CU318" s="532">
        <v>75</v>
      </c>
      <c r="CV318" s="532">
        <v>76</v>
      </c>
      <c r="CW318" s="532">
        <v>77</v>
      </c>
      <c r="CX318" s="532">
        <v>78</v>
      </c>
      <c r="CY318" s="533">
        <v>79</v>
      </c>
      <c r="CZ318" s="619">
        <v>0</v>
      </c>
      <c r="DA318" s="620">
        <v>0</v>
      </c>
      <c r="DB318" s="620">
        <v>0</v>
      </c>
      <c r="DC318" s="620">
        <v>0</v>
      </c>
      <c r="DD318" s="620">
        <v>0</v>
      </c>
      <c r="DE318" s="620">
        <v>0</v>
      </c>
      <c r="DF318" s="620">
        <v>0</v>
      </c>
      <c r="DG318" s="620">
        <v>0</v>
      </c>
      <c r="DH318" s="620">
        <v>0</v>
      </c>
      <c r="DI318" s="620">
        <v>0</v>
      </c>
      <c r="DJ318" s="620">
        <v>0</v>
      </c>
      <c r="DK318" s="620">
        <v>0</v>
      </c>
      <c r="DL318" s="620">
        <v>0</v>
      </c>
      <c r="DM318" s="620">
        <v>0</v>
      </c>
      <c r="DN318" s="620">
        <v>0</v>
      </c>
      <c r="DO318" s="620">
        <v>0</v>
      </c>
      <c r="DP318" s="620">
        <v>0</v>
      </c>
      <c r="DQ318" s="620">
        <v>0</v>
      </c>
      <c r="DR318" s="620">
        <v>0</v>
      </c>
      <c r="DS318" s="620">
        <v>0</v>
      </c>
      <c r="DT318" s="620">
        <v>0</v>
      </c>
      <c r="DU318" s="620">
        <v>0</v>
      </c>
      <c r="DV318" s="620">
        <v>0</v>
      </c>
      <c r="DW318" s="621">
        <v>0</v>
      </c>
    </row>
    <row r="319" spans="1:1024" x14ac:dyDescent="0.2">
      <c r="B319" s="651"/>
      <c r="C319" s="645"/>
      <c r="D319" s="646"/>
      <c r="E319" s="646"/>
      <c r="F319" s="646"/>
      <c r="G319" s="646"/>
      <c r="H319" s="646"/>
      <c r="I319" s="647"/>
      <c r="J319" s="647"/>
      <c r="K319" s="647"/>
      <c r="L319" s="647"/>
      <c r="M319" s="647"/>
      <c r="N319" s="647"/>
      <c r="O319" s="647"/>
      <c r="P319" s="647"/>
      <c r="Q319" s="647"/>
      <c r="R319" s="648"/>
      <c r="S319" s="647"/>
      <c r="T319" s="647"/>
      <c r="U319" s="636" t="s">
        <v>502</v>
      </c>
      <c r="V319" s="637" t="s">
        <v>124</v>
      </c>
      <c r="W319" s="643" t="s">
        <v>495</v>
      </c>
      <c r="X319" s="682">
        <v>264.7566287292957</v>
      </c>
      <c r="Y319" s="682">
        <v>365.49492036670921</v>
      </c>
      <c r="Z319" s="682">
        <v>412.97803134806929</v>
      </c>
      <c r="AA319" s="682">
        <v>490.6016266257011</v>
      </c>
      <c r="AB319" s="682">
        <v>624.53607297213046</v>
      </c>
      <c r="AC319" s="682">
        <v>755.93388211280353</v>
      </c>
      <c r="AD319" s="682">
        <v>771.63859283387751</v>
      </c>
      <c r="AE319" s="682">
        <v>848.78194361308726</v>
      </c>
      <c r="AF319" s="682">
        <v>871.08528151732435</v>
      </c>
      <c r="AG319" s="682">
        <v>882.93694537430065</v>
      </c>
      <c r="AH319" s="682">
        <v>1018.4774576229263</v>
      </c>
      <c r="AI319" s="682">
        <v>722.660779124996</v>
      </c>
      <c r="AJ319" s="682">
        <v>484.55545133505063</v>
      </c>
      <c r="AK319" s="682">
        <v>348.06876554641872</v>
      </c>
      <c r="AL319" s="682">
        <v>0</v>
      </c>
      <c r="AM319" s="682">
        <v>0</v>
      </c>
      <c r="AN319" s="682">
        <v>0</v>
      </c>
      <c r="AO319" s="682">
        <v>0</v>
      </c>
      <c r="AP319" s="682">
        <v>0</v>
      </c>
      <c r="AQ319" s="682">
        <v>0</v>
      </c>
      <c r="AR319" s="682">
        <v>167.13566756898001</v>
      </c>
      <c r="AS319" s="682">
        <v>230.72977549891937</v>
      </c>
      <c r="AT319" s="682">
        <v>260.7049322691621</v>
      </c>
      <c r="AU319" s="682">
        <v>309.70718568996853</v>
      </c>
      <c r="AV319" s="682">
        <v>394.25737507722016</v>
      </c>
      <c r="AW319" s="682">
        <v>477.20623514252344</v>
      </c>
      <c r="AX319" s="682">
        <v>487.12031103532462</v>
      </c>
      <c r="AY319" s="682">
        <v>535.81939552236224</v>
      </c>
      <c r="AZ319" s="682">
        <v>549.89905535007745</v>
      </c>
      <c r="BA319" s="682">
        <v>557.38077831975704</v>
      </c>
      <c r="BB319" s="682">
        <v>642.94484561447291</v>
      </c>
      <c r="BC319" s="682">
        <v>456.20157774584436</v>
      </c>
      <c r="BD319" s="682">
        <v>305.89035380065184</v>
      </c>
      <c r="BE319" s="682">
        <v>219.72898570555935</v>
      </c>
      <c r="BF319" s="682">
        <v>0</v>
      </c>
      <c r="BG319" s="682">
        <v>0</v>
      </c>
      <c r="BH319" s="682">
        <v>0</v>
      </c>
      <c r="BI319" s="682">
        <v>0</v>
      </c>
      <c r="BJ319" s="682">
        <v>0</v>
      </c>
      <c r="BK319" s="682">
        <v>0</v>
      </c>
      <c r="BL319" s="682">
        <v>167.13566756898001</v>
      </c>
      <c r="BM319" s="682">
        <v>230.72977549891937</v>
      </c>
      <c r="BN319" s="682">
        <v>260.7049322691621</v>
      </c>
      <c r="BO319" s="682">
        <v>309.70718568996853</v>
      </c>
      <c r="BP319" s="682">
        <v>394.25737507722016</v>
      </c>
      <c r="BQ319" s="682">
        <v>477.20623514252344</v>
      </c>
      <c r="BR319" s="682">
        <v>487.12031103532462</v>
      </c>
      <c r="BS319" s="682">
        <v>535.81939552236224</v>
      </c>
      <c r="BT319" s="682">
        <v>549.89905535007745</v>
      </c>
      <c r="BU319" s="682">
        <v>557.38077831975704</v>
      </c>
      <c r="BV319" s="682">
        <v>642.94484561447291</v>
      </c>
      <c r="BW319" s="682">
        <v>456.20157774584436</v>
      </c>
      <c r="BX319" s="682">
        <v>305.89035380065184</v>
      </c>
      <c r="BY319" s="682">
        <v>219.72898570555935</v>
      </c>
      <c r="BZ319" s="682">
        <v>0</v>
      </c>
      <c r="CA319" s="682">
        <v>0</v>
      </c>
      <c r="CB319" s="682">
        <v>0</v>
      </c>
      <c r="CC319" s="682">
        <v>0</v>
      </c>
      <c r="CD319" s="682">
        <v>0</v>
      </c>
      <c r="CE319" s="682">
        <v>0</v>
      </c>
      <c r="CF319" s="682">
        <v>167.13566756898001</v>
      </c>
      <c r="CG319" s="682">
        <v>230.72977549891937</v>
      </c>
      <c r="CH319" s="682">
        <v>260.7049322691621</v>
      </c>
      <c r="CI319" s="682">
        <v>309.70718568996853</v>
      </c>
      <c r="CJ319" s="682">
        <v>394.25737507722016</v>
      </c>
      <c r="CK319" s="682">
        <v>477.20623514252344</v>
      </c>
      <c r="CL319" s="682">
        <v>487.12031103532462</v>
      </c>
      <c r="CM319" s="682">
        <v>535.81939552236224</v>
      </c>
      <c r="CN319" s="682">
        <v>549.89905535007745</v>
      </c>
      <c r="CO319" s="682">
        <v>557.38077831975704</v>
      </c>
      <c r="CP319" s="682">
        <v>642.94484561447291</v>
      </c>
      <c r="CQ319" s="682">
        <v>456.20157774584436</v>
      </c>
      <c r="CR319" s="682">
        <v>305.89035380065184</v>
      </c>
      <c r="CS319" s="682">
        <v>219.72898570555935</v>
      </c>
      <c r="CT319" s="682">
        <v>0</v>
      </c>
      <c r="CU319" s="682">
        <v>0</v>
      </c>
      <c r="CV319" s="682">
        <v>0</v>
      </c>
      <c r="CW319" s="682">
        <v>0</v>
      </c>
      <c r="CX319" s="682">
        <v>0</v>
      </c>
      <c r="CY319" s="682">
        <v>0</v>
      </c>
      <c r="CZ319" s="619">
        <v>0</v>
      </c>
      <c r="DA319" s="620">
        <v>0</v>
      </c>
      <c r="DB319" s="620">
        <v>0</v>
      </c>
      <c r="DC319" s="620">
        <v>0</v>
      </c>
      <c r="DD319" s="620">
        <v>0</v>
      </c>
      <c r="DE319" s="620">
        <v>0</v>
      </c>
      <c r="DF319" s="620">
        <v>0</v>
      </c>
      <c r="DG319" s="620">
        <v>0</v>
      </c>
      <c r="DH319" s="620">
        <v>0</v>
      </c>
      <c r="DI319" s="620">
        <v>0</v>
      </c>
      <c r="DJ319" s="620">
        <v>0</v>
      </c>
      <c r="DK319" s="620">
        <v>0</v>
      </c>
      <c r="DL319" s="620">
        <v>0</v>
      </c>
      <c r="DM319" s="620">
        <v>0</v>
      </c>
      <c r="DN319" s="620">
        <v>0</v>
      </c>
      <c r="DO319" s="620">
        <v>0</v>
      </c>
      <c r="DP319" s="620">
        <v>0</v>
      </c>
      <c r="DQ319" s="620">
        <v>0</v>
      </c>
      <c r="DR319" s="620">
        <v>0</v>
      </c>
      <c r="DS319" s="620">
        <v>0</v>
      </c>
      <c r="DT319" s="620">
        <v>0</v>
      </c>
      <c r="DU319" s="620">
        <v>0</v>
      </c>
      <c r="DV319" s="620">
        <v>0</v>
      </c>
      <c r="DW319" s="621">
        <v>0</v>
      </c>
    </row>
    <row r="320" spans="1:1024" x14ac:dyDescent="0.2">
      <c r="B320" s="651"/>
      <c r="C320" s="645"/>
      <c r="D320" s="646"/>
      <c r="E320" s="646"/>
      <c r="F320" s="646"/>
      <c r="G320" s="646"/>
      <c r="H320" s="646"/>
      <c r="I320" s="647"/>
      <c r="J320" s="647"/>
      <c r="K320" s="647"/>
      <c r="L320" s="647"/>
      <c r="M320" s="647"/>
      <c r="N320" s="647"/>
      <c r="O320" s="647"/>
      <c r="P320" s="647"/>
      <c r="Q320" s="647"/>
      <c r="R320" s="648"/>
      <c r="S320" s="647"/>
      <c r="T320" s="647"/>
      <c r="U320" s="636" t="s">
        <v>503</v>
      </c>
      <c r="V320" s="637" t="s">
        <v>124</v>
      </c>
      <c r="W320" s="643" t="s">
        <v>495</v>
      </c>
      <c r="X320" s="531">
        <v>0</v>
      </c>
      <c r="Y320" s="531">
        <v>0</v>
      </c>
      <c r="Z320" s="531">
        <v>0</v>
      </c>
      <c r="AA320" s="531">
        <v>0</v>
      </c>
      <c r="AB320" s="531">
        <v>0</v>
      </c>
      <c r="AC320" s="531">
        <v>0</v>
      </c>
      <c r="AD320" s="531">
        <v>0</v>
      </c>
      <c r="AE320" s="531">
        <v>0</v>
      </c>
      <c r="AF320" s="531">
        <v>0</v>
      </c>
      <c r="AG320" s="531">
        <v>0</v>
      </c>
      <c r="AH320" s="531">
        <v>0</v>
      </c>
      <c r="AI320" s="531">
        <v>0</v>
      </c>
      <c r="AJ320" s="531">
        <v>0</v>
      </c>
      <c r="AK320" s="531">
        <v>0</v>
      </c>
      <c r="AL320" s="531">
        <v>0</v>
      </c>
      <c r="AM320" s="531">
        <v>0</v>
      </c>
      <c r="AN320" s="531">
        <v>0</v>
      </c>
      <c r="AO320" s="531">
        <v>0</v>
      </c>
      <c r="AP320" s="531">
        <v>0</v>
      </c>
      <c r="AQ320" s="531">
        <v>0</v>
      </c>
      <c r="AR320" s="531">
        <v>0</v>
      </c>
      <c r="AS320" s="531">
        <v>0</v>
      </c>
      <c r="AT320" s="531">
        <v>0</v>
      </c>
      <c r="AU320" s="531">
        <v>0</v>
      </c>
      <c r="AV320" s="531">
        <v>0</v>
      </c>
      <c r="AW320" s="531">
        <v>0</v>
      </c>
      <c r="AX320" s="531">
        <v>0</v>
      </c>
      <c r="AY320" s="531">
        <v>0</v>
      </c>
      <c r="AZ320" s="531">
        <v>0</v>
      </c>
      <c r="BA320" s="531">
        <v>0</v>
      </c>
      <c r="BB320" s="531">
        <v>0</v>
      </c>
      <c r="BC320" s="531">
        <v>0</v>
      </c>
      <c r="BD320" s="531">
        <v>0</v>
      </c>
      <c r="BE320" s="531">
        <v>0</v>
      </c>
      <c r="BF320" s="531">
        <v>0</v>
      </c>
      <c r="BG320" s="531">
        <v>0</v>
      </c>
      <c r="BH320" s="531">
        <v>0</v>
      </c>
      <c r="BI320" s="531">
        <v>0</v>
      </c>
      <c r="BJ320" s="531">
        <v>0</v>
      </c>
      <c r="BK320" s="531">
        <v>0</v>
      </c>
      <c r="BL320" s="531">
        <v>0</v>
      </c>
      <c r="BM320" s="531">
        <v>0</v>
      </c>
      <c r="BN320" s="531">
        <v>0</v>
      </c>
      <c r="BO320" s="531">
        <v>0</v>
      </c>
      <c r="BP320" s="531">
        <v>0</v>
      </c>
      <c r="BQ320" s="531">
        <v>0</v>
      </c>
      <c r="BR320" s="531">
        <v>0</v>
      </c>
      <c r="BS320" s="531">
        <v>0</v>
      </c>
      <c r="BT320" s="531">
        <v>0</v>
      </c>
      <c r="BU320" s="531">
        <v>0</v>
      </c>
      <c r="BV320" s="531">
        <v>0</v>
      </c>
      <c r="BW320" s="531">
        <v>0</v>
      </c>
      <c r="BX320" s="531">
        <v>0</v>
      </c>
      <c r="BY320" s="531">
        <v>0</v>
      </c>
      <c r="BZ320" s="531">
        <v>0</v>
      </c>
      <c r="CA320" s="531">
        <v>0</v>
      </c>
      <c r="CB320" s="531">
        <v>0</v>
      </c>
      <c r="CC320" s="531">
        <v>0</v>
      </c>
      <c r="CD320" s="531">
        <v>0</v>
      </c>
      <c r="CE320" s="532">
        <v>0</v>
      </c>
      <c r="CF320" s="532">
        <v>0</v>
      </c>
      <c r="CG320" s="532">
        <v>0</v>
      </c>
      <c r="CH320" s="532">
        <v>0</v>
      </c>
      <c r="CI320" s="532">
        <v>0</v>
      </c>
      <c r="CJ320" s="532">
        <v>0</v>
      </c>
      <c r="CK320" s="532">
        <v>0</v>
      </c>
      <c r="CL320" s="532">
        <v>0</v>
      </c>
      <c r="CM320" s="532">
        <v>0</v>
      </c>
      <c r="CN320" s="532">
        <v>0</v>
      </c>
      <c r="CO320" s="532">
        <v>0</v>
      </c>
      <c r="CP320" s="532">
        <v>0</v>
      </c>
      <c r="CQ320" s="532">
        <v>0</v>
      </c>
      <c r="CR320" s="532">
        <v>0</v>
      </c>
      <c r="CS320" s="532">
        <v>0</v>
      </c>
      <c r="CT320" s="532">
        <v>0</v>
      </c>
      <c r="CU320" s="532">
        <v>0</v>
      </c>
      <c r="CV320" s="532">
        <v>0</v>
      </c>
      <c r="CW320" s="532">
        <v>0</v>
      </c>
      <c r="CX320" s="532">
        <v>0</v>
      </c>
      <c r="CY320" s="533">
        <v>0</v>
      </c>
      <c r="CZ320" s="619">
        <v>0</v>
      </c>
      <c r="DA320" s="620">
        <v>0</v>
      </c>
      <c r="DB320" s="620">
        <v>0</v>
      </c>
      <c r="DC320" s="620">
        <v>0</v>
      </c>
      <c r="DD320" s="620">
        <v>0</v>
      </c>
      <c r="DE320" s="620">
        <v>0</v>
      </c>
      <c r="DF320" s="620">
        <v>0</v>
      </c>
      <c r="DG320" s="620">
        <v>0</v>
      </c>
      <c r="DH320" s="620">
        <v>0</v>
      </c>
      <c r="DI320" s="620">
        <v>0</v>
      </c>
      <c r="DJ320" s="620">
        <v>0</v>
      </c>
      <c r="DK320" s="620">
        <v>0</v>
      </c>
      <c r="DL320" s="620">
        <v>0</v>
      </c>
      <c r="DM320" s="620">
        <v>0</v>
      </c>
      <c r="DN320" s="620">
        <v>0</v>
      </c>
      <c r="DO320" s="620">
        <v>0</v>
      </c>
      <c r="DP320" s="620">
        <v>0</v>
      </c>
      <c r="DQ320" s="620">
        <v>0</v>
      </c>
      <c r="DR320" s="620">
        <v>0</v>
      </c>
      <c r="DS320" s="620">
        <v>0</v>
      </c>
      <c r="DT320" s="620">
        <v>0</v>
      </c>
      <c r="DU320" s="620">
        <v>0</v>
      </c>
      <c r="DV320" s="620">
        <v>0</v>
      </c>
      <c r="DW320" s="621">
        <v>0</v>
      </c>
    </row>
    <row r="321" spans="2:127" x14ac:dyDescent="0.2">
      <c r="B321" s="651"/>
      <c r="C321" s="645"/>
      <c r="D321" s="646"/>
      <c r="E321" s="646"/>
      <c r="F321" s="646"/>
      <c r="G321" s="646"/>
      <c r="H321" s="646"/>
      <c r="I321" s="647"/>
      <c r="J321" s="647"/>
      <c r="K321" s="647"/>
      <c r="L321" s="647"/>
      <c r="M321" s="647"/>
      <c r="N321" s="647"/>
      <c r="O321" s="647"/>
      <c r="P321" s="647"/>
      <c r="Q321" s="647"/>
      <c r="R321" s="648"/>
      <c r="S321" s="647"/>
      <c r="T321" s="647"/>
      <c r="U321" s="652" t="s">
        <v>504</v>
      </c>
      <c r="V321" s="637" t="s">
        <v>124</v>
      </c>
      <c r="W321" s="643" t="s">
        <v>495</v>
      </c>
      <c r="X321" s="534">
        <v>0</v>
      </c>
      <c r="Y321" s="534">
        <v>0</v>
      </c>
      <c r="Z321" s="534">
        <v>0</v>
      </c>
      <c r="AA321" s="534">
        <v>0</v>
      </c>
      <c r="AB321" s="534">
        <v>0</v>
      </c>
      <c r="AC321" s="534">
        <v>0</v>
      </c>
      <c r="AD321" s="534">
        <v>0</v>
      </c>
      <c r="AE321" s="534">
        <v>0</v>
      </c>
      <c r="AF321" s="534">
        <v>0</v>
      </c>
      <c r="AG321" s="534">
        <v>0</v>
      </c>
      <c r="AH321" s="534">
        <v>0</v>
      </c>
      <c r="AI321" s="534">
        <v>0</v>
      </c>
      <c r="AJ321" s="534">
        <v>0</v>
      </c>
      <c r="AK321" s="534">
        <v>0</v>
      </c>
      <c r="AL321" s="534">
        <v>0</v>
      </c>
      <c r="AM321" s="534">
        <v>0</v>
      </c>
      <c r="AN321" s="534">
        <v>0</v>
      </c>
      <c r="AO321" s="534">
        <v>0</v>
      </c>
      <c r="AP321" s="534">
        <v>0</v>
      </c>
      <c r="AQ321" s="534">
        <v>0</v>
      </c>
      <c r="AR321" s="534">
        <v>0</v>
      </c>
      <c r="AS321" s="534">
        <v>0</v>
      </c>
      <c r="AT321" s="534">
        <v>0</v>
      </c>
      <c r="AU321" s="534">
        <v>0</v>
      </c>
      <c r="AV321" s="534">
        <v>0</v>
      </c>
      <c r="AW321" s="534">
        <v>0</v>
      </c>
      <c r="AX321" s="534">
        <v>0</v>
      </c>
      <c r="AY321" s="534">
        <v>0</v>
      </c>
      <c r="AZ321" s="534">
        <v>0</v>
      </c>
      <c r="BA321" s="534">
        <v>0</v>
      </c>
      <c r="BB321" s="534">
        <v>0</v>
      </c>
      <c r="BC321" s="534">
        <v>0</v>
      </c>
      <c r="BD321" s="534">
        <v>0</v>
      </c>
      <c r="BE321" s="534">
        <v>0</v>
      </c>
      <c r="BF321" s="534">
        <v>0</v>
      </c>
      <c r="BG321" s="534">
        <v>0</v>
      </c>
      <c r="BH321" s="534">
        <v>0</v>
      </c>
      <c r="BI321" s="534">
        <v>0</v>
      </c>
      <c r="BJ321" s="534">
        <v>0</v>
      </c>
      <c r="BK321" s="534">
        <v>0</v>
      </c>
      <c r="BL321" s="534">
        <v>0</v>
      </c>
      <c r="BM321" s="534">
        <v>0</v>
      </c>
      <c r="BN321" s="534">
        <v>0</v>
      </c>
      <c r="BO321" s="534">
        <v>0</v>
      </c>
      <c r="BP321" s="534">
        <v>0</v>
      </c>
      <c r="BQ321" s="534">
        <v>0</v>
      </c>
      <c r="BR321" s="534">
        <v>0</v>
      </c>
      <c r="BS321" s="534">
        <v>0</v>
      </c>
      <c r="BT321" s="534">
        <v>0</v>
      </c>
      <c r="BU321" s="534">
        <v>0</v>
      </c>
      <c r="BV321" s="534">
        <v>0</v>
      </c>
      <c r="BW321" s="534">
        <v>0</v>
      </c>
      <c r="BX321" s="534">
        <v>0</v>
      </c>
      <c r="BY321" s="534">
        <v>0</v>
      </c>
      <c r="BZ321" s="534">
        <v>0</v>
      </c>
      <c r="CA321" s="534">
        <v>0</v>
      </c>
      <c r="CB321" s="534">
        <v>0</v>
      </c>
      <c r="CC321" s="534">
        <v>0</v>
      </c>
      <c r="CD321" s="534">
        <v>0</v>
      </c>
      <c r="CE321" s="535">
        <v>0</v>
      </c>
      <c r="CF321" s="535">
        <v>0</v>
      </c>
      <c r="CG321" s="535">
        <v>0</v>
      </c>
      <c r="CH321" s="535">
        <v>0</v>
      </c>
      <c r="CI321" s="535">
        <v>0</v>
      </c>
      <c r="CJ321" s="535">
        <v>0</v>
      </c>
      <c r="CK321" s="535">
        <v>0</v>
      </c>
      <c r="CL321" s="535">
        <v>0</v>
      </c>
      <c r="CM321" s="535">
        <v>0</v>
      </c>
      <c r="CN321" s="535">
        <v>0</v>
      </c>
      <c r="CO321" s="535">
        <v>0</v>
      </c>
      <c r="CP321" s="535">
        <v>0</v>
      </c>
      <c r="CQ321" s="535">
        <v>0</v>
      </c>
      <c r="CR321" s="535">
        <v>0</v>
      </c>
      <c r="CS321" s="535">
        <v>0</v>
      </c>
      <c r="CT321" s="535">
        <v>0</v>
      </c>
      <c r="CU321" s="535">
        <v>0</v>
      </c>
      <c r="CV321" s="535">
        <v>0</v>
      </c>
      <c r="CW321" s="535">
        <v>0</v>
      </c>
      <c r="CX321" s="535">
        <v>0</v>
      </c>
      <c r="CY321" s="536">
        <v>0</v>
      </c>
      <c r="CZ321" s="619">
        <v>0</v>
      </c>
      <c r="DA321" s="620">
        <v>0</v>
      </c>
      <c r="DB321" s="620">
        <v>0</v>
      </c>
      <c r="DC321" s="620">
        <v>0</v>
      </c>
      <c r="DD321" s="620">
        <v>0</v>
      </c>
      <c r="DE321" s="620">
        <v>0</v>
      </c>
      <c r="DF321" s="620">
        <v>0</v>
      </c>
      <c r="DG321" s="620">
        <v>0</v>
      </c>
      <c r="DH321" s="620">
        <v>0</v>
      </c>
      <c r="DI321" s="620">
        <v>0</v>
      </c>
      <c r="DJ321" s="620">
        <v>0</v>
      </c>
      <c r="DK321" s="620">
        <v>0</v>
      </c>
      <c r="DL321" s="620">
        <v>0</v>
      </c>
      <c r="DM321" s="620">
        <v>0</v>
      </c>
      <c r="DN321" s="620">
        <v>0</v>
      </c>
      <c r="DO321" s="620">
        <v>0</v>
      </c>
      <c r="DP321" s="620">
        <v>0</v>
      </c>
      <c r="DQ321" s="620">
        <v>0</v>
      </c>
      <c r="DR321" s="620">
        <v>0</v>
      </c>
      <c r="DS321" s="620">
        <v>0</v>
      </c>
      <c r="DT321" s="620">
        <v>0</v>
      </c>
      <c r="DU321" s="620">
        <v>0</v>
      </c>
      <c r="DV321" s="620">
        <v>0</v>
      </c>
      <c r="DW321" s="621">
        <v>0</v>
      </c>
    </row>
    <row r="322" spans="2:127" ht="15.75" thickBot="1" x14ac:dyDescent="0.25">
      <c r="B322" s="653"/>
      <c r="C322" s="654"/>
      <c r="D322" s="655"/>
      <c r="E322" s="655"/>
      <c r="F322" s="655"/>
      <c r="G322" s="655"/>
      <c r="H322" s="655"/>
      <c r="I322" s="656"/>
      <c r="J322" s="656"/>
      <c r="K322" s="656"/>
      <c r="L322" s="656"/>
      <c r="M322" s="656"/>
      <c r="N322" s="656"/>
      <c r="O322" s="656"/>
      <c r="P322" s="656"/>
      <c r="Q322" s="656"/>
      <c r="R322" s="657"/>
      <c r="S322" s="656"/>
      <c r="T322" s="656"/>
      <c r="U322" s="658" t="s">
        <v>127</v>
      </c>
      <c r="V322" s="659" t="s">
        <v>505</v>
      </c>
      <c r="W322" s="660" t="s">
        <v>495</v>
      </c>
      <c r="X322" s="661">
        <f>SUM(X311:X321)</f>
        <v>14133.947417830461</v>
      </c>
      <c r="Y322" s="661">
        <f t="shared" ref="Y322:CJ322" si="116">SUM(Y311:Y321)</f>
        <v>19992.616999326372</v>
      </c>
      <c r="Z322" s="661">
        <f t="shared" si="116"/>
        <v>23188.541700395439</v>
      </c>
      <c r="AA322" s="661">
        <f t="shared" si="116"/>
        <v>28077.119211937272</v>
      </c>
      <c r="AB322" s="661">
        <f t="shared" si="116"/>
        <v>36126.186527214988</v>
      </c>
      <c r="AC322" s="661">
        <f t="shared" si="116"/>
        <v>44336.18484669894</v>
      </c>
      <c r="AD322" s="661">
        <f t="shared" si="116"/>
        <v>46679.806715402709</v>
      </c>
      <c r="AE322" s="661">
        <f t="shared" si="116"/>
        <v>52348.83593295348</v>
      </c>
      <c r="AF322" s="661">
        <f t="shared" si="116"/>
        <v>55201.114965570552</v>
      </c>
      <c r="AG322" s="661">
        <f t="shared" si="116"/>
        <v>57477.765919761754</v>
      </c>
      <c r="AH322" s="661">
        <f t="shared" si="116"/>
        <v>68541.082963126872</v>
      </c>
      <c r="AI322" s="661">
        <f t="shared" si="116"/>
        <v>55433.412274839291</v>
      </c>
      <c r="AJ322" s="661">
        <f t="shared" si="116"/>
        <v>44417.379780330077</v>
      </c>
      <c r="AK322" s="661">
        <f t="shared" si="116"/>
        <v>38586.239981013241</v>
      </c>
      <c r="AL322" s="661">
        <f t="shared" si="116"/>
        <v>21690.797979592877</v>
      </c>
      <c r="AM322" s="661">
        <f t="shared" si="116"/>
        <v>22712.827130072263</v>
      </c>
      <c r="AN322" s="661">
        <f t="shared" si="116"/>
        <v>22776.641454924411</v>
      </c>
      <c r="AO322" s="661">
        <f t="shared" si="116"/>
        <v>23353.3078989198</v>
      </c>
      <c r="AP322" s="661">
        <f t="shared" si="116"/>
        <v>23475.197165233061</v>
      </c>
      <c r="AQ322" s="661">
        <f t="shared" si="116"/>
        <v>23509.623697405292</v>
      </c>
      <c r="AR322" s="661">
        <f t="shared" si="116"/>
        <v>32483.175271081098</v>
      </c>
      <c r="AS322" s="661">
        <f t="shared" si="116"/>
        <v>32975.893149217889</v>
      </c>
      <c r="AT322" s="661">
        <f t="shared" si="116"/>
        <v>32356.581278571186</v>
      </c>
      <c r="AU322" s="661">
        <f t="shared" si="116"/>
        <v>33484.647770215262</v>
      </c>
      <c r="AV322" s="661">
        <f t="shared" si="116"/>
        <v>34543.131227037018</v>
      </c>
      <c r="AW322" s="661">
        <f t="shared" si="116"/>
        <v>38469.226009413236</v>
      </c>
      <c r="AX322" s="661">
        <f t="shared" si="116"/>
        <v>38939.354669267988</v>
      </c>
      <c r="AY322" s="661">
        <f t="shared" si="116"/>
        <v>41244.768765809931</v>
      </c>
      <c r="AZ322" s="661">
        <f t="shared" si="116"/>
        <v>41912.010583767275</v>
      </c>
      <c r="BA322" s="661">
        <f t="shared" si="116"/>
        <v>42267.041630949294</v>
      </c>
      <c r="BB322" s="661">
        <f t="shared" si="116"/>
        <v>48516.964145181548</v>
      </c>
      <c r="BC322" s="661">
        <f t="shared" si="116"/>
        <v>40518.490806391143</v>
      </c>
      <c r="BD322" s="661">
        <f t="shared" si="116"/>
        <v>33801.421412855496</v>
      </c>
      <c r="BE322" s="661">
        <f t="shared" si="116"/>
        <v>30370.349912080928</v>
      </c>
      <c r="BF322" s="661">
        <f t="shared" si="116"/>
        <v>21086.864182312991</v>
      </c>
      <c r="BG322" s="661">
        <f t="shared" si="116"/>
        <v>22179.755145797961</v>
      </c>
      <c r="BH322" s="661">
        <f t="shared" si="116"/>
        <v>22311.258324143408</v>
      </c>
      <c r="BI322" s="661">
        <f t="shared" si="116"/>
        <v>22953.304991204594</v>
      </c>
      <c r="BJ322" s="661">
        <f t="shared" si="116"/>
        <v>23139.641514487994</v>
      </c>
      <c r="BK322" s="661">
        <f t="shared" si="116"/>
        <v>23239.126601509801</v>
      </c>
      <c r="BL322" s="661">
        <f t="shared" si="116"/>
        <v>32275.211206796343</v>
      </c>
      <c r="BM322" s="661">
        <f t="shared" si="116"/>
        <v>32827.268985194743</v>
      </c>
      <c r="BN322" s="661">
        <f t="shared" si="116"/>
        <v>32268.06676349153</v>
      </c>
      <c r="BO322" s="661">
        <f t="shared" si="116"/>
        <v>33453.648081725361</v>
      </c>
      <c r="BP322" s="661">
        <f t="shared" si="116"/>
        <v>34563.131227037018</v>
      </c>
      <c r="BQ322" s="661">
        <f t="shared" si="116"/>
        <v>38489.226009413236</v>
      </c>
      <c r="BR322" s="661">
        <f t="shared" si="116"/>
        <v>38959.354669267988</v>
      </c>
      <c r="BS322" s="661">
        <f t="shared" si="116"/>
        <v>41264.768765809931</v>
      </c>
      <c r="BT322" s="661">
        <f t="shared" si="116"/>
        <v>41932.010583767275</v>
      </c>
      <c r="BU322" s="661">
        <f t="shared" si="116"/>
        <v>42287.041630949294</v>
      </c>
      <c r="BV322" s="661">
        <f t="shared" si="116"/>
        <v>48536.964145181548</v>
      </c>
      <c r="BW322" s="661">
        <f t="shared" si="116"/>
        <v>40538.490806391143</v>
      </c>
      <c r="BX322" s="661">
        <f t="shared" si="116"/>
        <v>33821.421412855496</v>
      </c>
      <c r="BY322" s="661">
        <f t="shared" si="116"/>
        <v>30390.349912080928</v>
      </c>
      <c r="BZ322" s="661">
        <f t="shared" si="116"/>
        <v>21106.864182312991</v>
      </c>
      <c r="CA322" s="661">
        <f t="shared" si="116"/>
        <v>22199.755145797961</v>
      </c>
      <c r="CB322" s="661">
        <f t="shared" si="116"/>
        <v>22331.258324143408</v>
      </c>
      <c r="CC322" s="661">
        <f t="shared" si="116"/>
        <v>22973.304991204594</v>
      </c>
      <c r="CD322" s="661">
        <f t="shared" si="116"/>
        <v>23159.641514487994</v>
      </c>
      <c r="CE322" s="661">
        <f t="shared" si="116"/>
        <v>23259.126601509801</v>
      </c>
      <c r="CF322" s="661">
        <f t="shared" si="116"/>
        <v>32295.211206796343</v>
      </c>
      <c r="CG322" s="661">
        <f t="shared" si="116"/>
        <v>32847.268985194743</v>
      </c>
      <c r="CH322" s="661">
        <f t="shared" si="116"/>
        <v>32288.06676349153</v>
      </c>
      <c r="CI322" s="661">
        <f t="shared" si="116"/>
        <v>33473.648081725361</v>
      </c>
      <c r="CJ322" s="661">
        <f t="shared" si="116"/>
        <v>34583.131227037018</v>
      </c>
      <c r="CK322" s="661">
        <f t="shared" ref="CK322:DW322" si="117">SUM(CK311:CK321)</f>
        <v>38509.226009413236</v>
      </c>
      <c r="CL322" s="661">
        <f t="shared" si="117"/>
        <v>38979.354669267988</v>
      </c>
      <c r="CM322" s="661">
        <f t="shared" si="117"/>
        <v>41284.768765809931</v>
      </c>
      <c r="CN322" s="661">
        <f t="shared" si="117"/>
        <v>41952.010583767275</v>
      </c>
      <c r="CO322" s="661">
        <f t="shared" si="117"/>
        <v>42307.041630949294</v>
      </c>
      <c r="CP322" s="661">
        <f t="shared" si="117"/>
        <v>48556.964145181548</v>
      </c>
      <c r="CQ322" s="661">
        <f t="shared" si="117"/>
        <v>40558.490806391143</v>
      </c>
      <c r="CR322" s="661">
        <f t="shared" si="117"/>
        <v>33841.421412855496</v>
      </c>
      <c r="CS322" s="661">
        <f t="shared" si="117"/>
        <v>30410.349912080928</v>
      </c>
      <c r="CT322" s="661">
        <f t="shared" si="117"/>
        <v>21126.864182312991</v>
      </c>
      <c r="CU322" s="661">
        <f t="shared" si="117"/>
        <v>22219.755145797961</v>
      </c>
      <c r="CV322" s="661">
        <f t="shared" si="117"/>
        <v>22351.258324143408</v>
      </c>
      <c r="CW322" s="661">
        <f t="shared" si="117"/>
        <v>22993.304991204594</v>
      </c>
      <c r="CX322" s="661">
        <f t="shared" si="117"/>
        <v>23179.641514487994</v>
      </c>
      <c r="CY322" s="662">
        <f t="shared" si="117"/>
        <v>23279.126601509801</v>
      </c>
      <c r="CZ322" s="663">
        <f t="shared" si="117"/>
        <v>0</v>
      </c>
      <c r="DA322" s="664">
        <f t="shared" si="117"/>
        <v>0</v>
      </c>
      <c r="DB322" s="664">
        <f t="shared" si="117"/>
        <v>0</v>
      </c>
      <c r="DC322" s="664">
        <f t="shared" si="117"/>
        <v>0</v>
      </c>
      <c r="DD322" s="664">
        <f t="shared" si="117"/>
        <v>0</v>
      </c>
      <c r="DE322" s="664">
        <f t="shared" si="117"/>
        <v>0</v>
      </c>
      <c r="DF322" s="664">
        <f t="shared" si="117"/>
        <v>0</v>
      </c>
      <c r="DG322" s="664">
        <f t="shared" si="117"/>
        <v>0</v>
      </c>
      <c r="DH322" s="664">
        <f t="shared" si="117"/>
        <v>0</v>
      </c>
      <c r="DI322" s="664">
        <f t="shared" si="117"/>
        <v>0</v>
      </c>
      <c r="DJ322" s="664">
        <f t="shared" si="117"/>
        <v>0</v>
      </c>
      <c r="DK322" s="664">
        <f t="shared" si="117"/>
        <v>0</v>
      </c>
      <c r="DL322" s="664">
        <f t="shared" si="117"/>
        <v>0</v>
      </c>
      <c r="DM322" s="664">
        <f t="shared" si="117"/>
        <v>0</v>
      </c>
      <c r="DN322" s="664">
        <f t="shared" si="117"/>
        <v>0</v>
      </c>
      <c r="DO322" s="664">
        <f t="shared" si="117"/>
        <v>0</v>
      </c>
      <c r="DP322" s="664">
        <f t="shared" si="117"/>
        <v>0</v>
      </c>
      <c r="DQ322" s="664">
        <f t="shared" si="117"/>
        <v>0</v>
      </c>
      <c r="DR322" s="664">
        <f t="shared" si="117"/>
        <v>0</v>
      </c>
      <c r="DS322" s="664">
        <f t="shared" si="117"/>
        <v>0</v>
      </c>
      <c r="DT322" s="664">
        <f t="shared" si="117"/>
        <v>0</v>
      </c>
      <c r="DU322" s="664">
        <f t="shared" si="117"/>
        <v>0</v>
      </c>
      <c r="DV322" s="664">
        <f t="shared" si="117"/>
        <v>0</v>
      </c>
      <c r="DW322" s="665">
        <f t="shared" si="117"/>
        <v>0</v>
      </c>
    </row>
    <row r="323" spans="2:127" x14ac:dyDescent="0.2">
      <c r="B323" s="679" t="s">
        <v>850</v>
      </c>
      <c r="C323" s="680" t="s">
        <v>851</v>
      </c>
      <c r="D323" s="585"/>
      <c r="E323" s="585"/>
      <c r="F323" s="585"/>
      <c r="G323" s="585"/>
      <c r="H323" s="585"/>
      <c r="I323" s="585"/>
      <c r="J323" s="585"/>
      <c r="K323" s="585"/>
      <c r="L323" s="585"/>
      <c r="M323" s="585"/>
      <c r="N323" s="585"/>
      <c r="O323" s="585"/>
      <c r="P323" s="585"/>
      <c r="Q323" s="585"/>
      <c r="R323" s="587"/>
      <c r="S323" s="668"/>
      <c r="T323" s="587"/>
      <c r="U323" s="668"/>
      <c r="V323" s="585"/>
      <c r="W323" s="585"/>
      <c r="X323" s="583">
        <f t="shared" ref="X323:BC323" si="118">SUMIF($C:$C,"61.5x",X:X)</f>
        <v>0</v>
      </c>
      <c r="Y323" s="583">
        <f t="shared" si="118"/>
        <v>0</v>
      </c>
      <c r="Z323" s="583">
        <f t="shared" si="118"/>
        <v>0</v>
      </c>
      <c r="AA323" s="583">
        <f t="shared" si="118"/>
        <v>0</v>
      </c>
      <c r="AB323" s="583">
        <f t="shared" si="118"/>
        <v>0</v>
      </c>
      <c r="AC323" s="583">
        <f t="shared" si="118"/>
        <v>0</v>
      </c>
      <c r="AD323" s="583">
        <f t="shared" si="118"/>
        <v>0</v>
      </c>
      <c r="AE323" s="583">
        <f t="shared" si="118"/>
        <v>0</v>
      </c>
      <c r="AF323" s="583">
        <f t="shared" si="118"/>
        <v>0</v>
      </c>
      <c r="AG323" s="583">
        <f t="shared" si="118"/>
        <v>0</v>
      </c>
      <c r="AH323" s="583">
        <f t="shared" si="118"/>
        <v>0</v>
      </c>
      <c r="AI323" s="583">
        <f t="shared" si="118"/>
        <v>0</v>
      </c>
      <c r="AJ323" s="583">
        <f t="shared" si="118"/>
        <v>0</v>
      </c>
      <c r="AK323" s="583">
        <f t="shared" si="118"/>
        <v>0</v>
      </c>
      <c r="AL323" s="583">
        <f t="shared" si="118"/>
        <v>0</v>
      </c>
      <c r="AM323" s="583">
        <f t="shared" si="118"/>
        <v>0</v>
      </c>
      <c r="AN323" s="583">
        <f t="shared" si="118"/>
        <v>0</v>
      </c>
      <c r="AO323" s="583">
        <f t="shared" si="118"/>
        <v>0</v>
      </c>
      <c r="AP323" s="583">
        <f t="shared" si="118"/>
        <v>0</v>
      </c>
      <c r="AQ323" s="583">
        <f t="shared" si="118"/>
        <v>0</v>
      </c>
      <c r="AR323" s="583">
        <f t="shared" si="118"/>
        <v>0</v>
      </c>
      <c r="AS323" s="583">
        <f t="shared" si="118"/>
        <v>0</v>
      </c>
      <c r="AT323" s="583">
        <f t="shared" si="118"/>
        <v>0</v>
      </c>
      <c r="AU323" s="583">
        <f t="shared" si="118"/>
        <v>0</v>
      </c>
      <c r="AV323" s="583">
        <f t="shared" si="118"/>
        <v>0</v>
      </c>
      <c r="AW323" s="583">
        <f t="shared" si="118"/>
        <v>0</v>
      </c>
      <c r="AX323" s="583">
        <f t="shared" si="118"/>
        <v>0</v>
      </c>
      <c r="AY323" s="583">
        <f t="shared" si="118"/>
        <v>0</v>
      </c>
      <c r="AZ323" s="583">
        <f t="shared" si="118"/>
        <v>0</v>
      </c>
      <c r="BA323" s="583">
        <f t="shared" si="118"/>
        <v>0</v>
      </c>
      <c r="BB323" s="583">
        <f t="shared" si="118"/>
        <v>0</v>
      </c>
      <c r="BC323" s="583">
        <f t="shared" si="118"/>
        <v>0</v>
      </c>
      <c r="BD323" s="583">
        <f t="shared" ref="BD323:CI323" si="119">SUMIF($C:$C,"61.5x",BD:BD)</f>
        <v>0</v>
      </c>
      <c r="BE323" s="583">
        <f t="shared" si="119"/>
        <v>0</v>
      </c>
      <c r="BF323" s="583">
        <f t="shared" si="119"/>
        <v>0</v>
      </c>
      <c r="BG323" s="583">
        <f t="shared" si="119"/>
        <v>0</v>
      </c>
      <c r="BH323" s="583">
        <f t="shared" si="119"/>
        <v>0</v>
      </c>
      <c r="BI323" s="583">
        <f t="shared" si="119"/>
        <v>0</v>
      </c>
      <c r="BJ323" s="583">
        <f t="shared" si="119"/>
        <v>0</v>
      </c>
      <c r="BK323" s="583">
        <f t="shared" si="119"/>
        <v>0</v>
      </c>
      <c r="BL323" s="583">
        <f t="shared" si="119"/>
        <v>0</v>
      </c>
      <c r="BM323" s="583">
        <f t="shared" si="119"/>
        <v>0</v>
      </c>
      <c r="BN323" s="583">
        <f t="shared" si="119"/>
        <v>0</v>
      </c>
      <c r="BO323" s="583">
        <f t="shared" si="119"/>
        <v>0</v>
      </c>
      <c r="BP323" s="583">
        <f t="shared" si="119"/>
        <v>0</v>
      </c>
      <c r="BQ323" s="583">
        <f t="shared" si="119"/>
        <v>0</v>
      </c>
      <c r="BR323" s="583">
        <f t="shared" si="119"/>
        <v>0</v>
      </c>
      <c r="BS323" s="583">
        <f t="shared" si="119"/>
        <v>0</v>
      </c>
      <c r="BT323" s="583">
        <f t="shared" si="119"/>
        <v>0</v>
      </c>
      <c r="BU323" s="583">
        <f t="shared" si="119"/>
        <v>0</v>
      </c>
      <c r="BV323" s="583">
        <f t="shared" si="119"/>
        <v>0</v>
      </c>
      <c r="BW323" s="583">
        <f t="shared" si="119"/>
        <v>0</v>
      </c>
      <c r="BX323" s="583">
        <f t="shared" si="119"/>
        <v>0</v>
      </c>
      <c r="BY323" s="583">
        <f t="shared" si="119"/>
        <v>0</v>
      </c>
      <c r="BZ323" s="583">
        <f t="shared" si="119"/>
        <v>0</v>
      </c>
      <c r="CA323" s="583">
        <f t="shared" si="119"/>
        <v>0</v>
      </c>
      <c r="CB323" s="583">
        <f t="shared" si="119"/>
        <v>0</v>
      </c>
      <c r="CC323" s="583">
        <f t="shared" si="119"/>
        <v>0</v>
      </c>
      <c r="CD323" s="583">
        <f t="shared" si="119"/>
        <v>0</v>
      </c>
      <c r="CE323" s="583">
        <f t="shared" si="119"/>
        <v>0</v>
      </c>
      <c r="CF323" s="583">
        <f t="shared" si="119"/>
        <v>0</v>
      </c>
      <c r="CG323" s="583">
        <f t="shared" si="119"/>
        <v>0</v>
      </c>
      <c r="CH323" s="583">
        <f t="shared" si="119"/>
        <v>0</v>
      </c>
      <c r="CI323" s="583">
        <f t="shared" si="119"/>
        <v>0</v>
      </c>
      <c r="CJ323" s="583">
        <f t="shared" ref="CJ323:DO323" si="120">SUMIF($C:$C,"61.5x",CJ:CJ)</f>
        <v>0</v>
      </c>
      <c r="CK323" s="583">
        <f t="shared" si="120"/>
        <v>0</v>
      </c>
      <c r="CL323" s="583">
        <f t="shared" si="120"/>
        <v>0</v>
      </c>
      <c r="CM323" s="583">
        <f t="shared" si="120"/>
        <v>0</v>
      </c>
      <c r="CN323" s="583">
        <f t="shared" si="120"/>
        <v>0</v>
      </c>
      <c r="CO323" s="583">
        <f t="shared" si="120"/>
        <v>0</v>
      </c>
      <c r="CP323" s="583">
        <f t="shared" si="120"/>
        <v>0</v>
      </c>
      <c r="CQ323" s="583">
        <f t="shared" si="120"/>
        <v>0</v>
      </c>
      <c r="CR323" s="583">
        <f t="shared" si="120"/>
        <v>0</v>
      </c>
      <c r="CS323" s="583">
        <f t="shared" si="120"/>
        <v>0</v>
      </c>
      <c r="CT323" s="583">
        <f t="shared" si="120"/>
        <v>0</v>
      </c>
      <c r="CU323" s="583">
        <f t="shared" si="120"/>
        <v>0</v>
      </c>
      <c r="CV323" s="583">
        <f t="shared" si="120"/>
        <v>0</v>
      </c>
      <c r="CW323" s="583">
        <f t="shared" si="120"/>
        <v>0</v>
      </c>
      <c r="CX323" s="583">
        <f t="shared" si="120"/>
        <v>0</v>
      </c>
      <c r="CY323" s="598">
        <f t="shared" si="120"/>
        <v>0</v>
      </c>
      <c r="CZ323" s="599">
        <f t="shared" si="120"/>
        <v>0</v>
      </c>
      <c r="DA323" s="599">
        <f t="shared" si="120"/>
        <v>0</v>
      </c>
      <c r="DB323" s="599">
        <f t="shared" si="120"/>
        <v>0</v>
      </c>
      <c r="DC323" s="599">
        <f t="shared" si="120"/>
        <v>0</v>
      </c>
      <c r="DD323" s="599">
        <f t="shared" si="120"/>
        <v>0</v>
      </c>
      <c r="DE323" s="599">
        <f t="shared" si="120"/>
        <v>0</v>
      </c>
      <c r="DF323" s="599">
        <f t="shared" si="120"/>
        <v>0</v>
      </c>
      <c r="DG323" s="599">
        <f t="shared" si="120"/>
        <v>0</v>
      </c>
      <c r="DH323" s="599">
        <f t="shared" si="120"/>
        <v>0</v>
      </c>
      <c r="DI323" s="599">
        <f t="shared" si="120"/>
        <v>0</v>
      </c>
      <c r="DJ323" s="599">
        <f t="shared" si="120"/>
        <v>0</v>
      </c>
      <c r="DK323" s="599">
        <f t="shared" si="120"/>
        <v>0</v>
      </c>
      <c r="DL323" s="599">
        <f t="shared" si="120"/>
        <v>0</v>
      </c>
      <c r="DM323" s="599">
        <f t="shared" si="120"/>
        <v>0</v>
      </c>
      <c r="DN323" s="599">
        <f t="shared" si="120"/>
        <v>0</v>
      </c>
      <c r="DO323" s="599">
        <f t="shared" si="120"/>
        <v>0</v>
      </c>
      <c r="DP323" s="599">
        <f t="shared" ref="DP323:DW323" si="121">SUMIF($C:$C,"61.5x",DP:DP)</f>
        <v>0</v>
      </c>
      <c r="DQ323" s="599">
        <f t="shared" si="121"/>
        <v>0</v>
      </c>
      <c r="DR323" s="599">
        <f t="shared" si="121"/>
        <v>0</v>
      </c>
      <c r="DS323" s="599">
        <f t="shared" si="121"/>
        <v>0</v>
      </c>
      <c r="DT323" s="599">
        <f t="shared" si="121"/>
        <v>0</v>
      </c>
      <c r="DU323" s="599">
        <f t="shared" si="121"/>
        <v>0</v>
      </c>
      <c r="DV323" s="599">
        <f t="shared" si="121"/>
        <v>0</v>
      </c>
      <c r="DW323" s="669">
        <f t="shared" si="121"/>
        <v>0</v>
      </c>
    </row>
    <row r="324" spans="2:127" x14ac:dyDescent="0.2">
      <c r="B324" s="679" t="s">
        <v>852</v>
      </c>
      <c r="C324" s="586" t="s">
        <v>853</v>
      </c>
      <c r="D324" s="585"/>
      <c r="E324" s="585"/>
      <c r="F324" s="585"/>
      <c r="G324" s="585"/>
      <c r="H324" s="585"/>
      <c r="I324" s="585"/>
      <c r="J324" s="585"/>
      <c r="K324" s="585"/>
      <c r="L324" s="585"/>
      <c r="M324" s="585"/>
      <c r="N324" s="585"/>
      <c r="O324" s="585"/>
      <c r="P324" s="585"/>
      <c r="Q324" s="585"/>
      <c r="R324" s="587"/>
      <c r="S324" s="668"/>
      <c r="T324" s="587"/>
      <c r="U324" s="668"/>
      <c r="V324" s="585"/>
      <c r="W324" s="585"/>
      <c r="X324" s="583">
        <f t="shared" ref="X324:BC324" si="122">SUMIF($C:$C,"61.6x",X:X)</f>
        <v>0</v>
      </c>
      <c r="Y324" s="583">
        <f t="shared" si="122"/>
        <v>0</v>
      </c>
      <c r="Z324" s="583">
        <f t="shared" si="122"/>
        <v>0</v>
      </c>
      <c r="AA324" s="583">
        <f t="shared" si="122"/>
        <v>0</v>
      </c>
      <c r="AB324" s="583">
        <f t="shared" si="122"/>
        <v>0</v>
      </c>
      <c r="AC324" s="583">
        <f t="shared" si="122"/>
        <v>0</v>
      </c>
      <c r="AD324" s="583">
        <f t="shared" si="122"/>
        <v>0</v>
      </c>
      <c r="AE324" s="583">
        <f t="shared" si="122"/>
        <v>0</v>
      </c>
      <c r="AF324" s="583">
        <f t="shared" si="122"/>
        <v>0</v>
      </c>
      <c r="AG324" s="583">
        <f t="shared" si="122"/>
        <v>0</v>
      </c>
      <c r="AH324" s="583">
        <f t="shared" si="122"/>
        <v>0</v>
      </c>
      <c r="AI324" s="583">
        <f t="shared" si="122"/>
        <v>0</v>
      </c>
      <c r="AJ324" s="583">
        <f t="shared" si="122"/>
        <v>0</v>
      </c>
      <c r="AK324" s="583">
        <f t="shared" si="122"/>
        <v>0</v>
      </c>
      <c r="AL324" s="583">
        <f t="shared" si="122"/>
        <v>0</v>
      </c>
      <c r="AM324" s="583">
        <f t="shared" si="122"/>
        <v>0</v>
      </c>
      <c r="AN324" s="583">
        <f t="shared" si="122"/>
        <v>0</v>
      </c>
      <c r="AO324" s="583">
        <f t="shared" si="122"/>
        <v>0</v>
      </c>
      <c r="AP324" s="583">
        <f t="shared" si="122"/>
        <v>0</v>
      </c>
      <c r="AQ324" s="583">
        <f t="shared" si="122"/>
        <v>0</v>
      </c>
      <c r="AR324" s="583">
        <f t="shared" si="122"/>
        <v>0</v>
      </c>
      <c r="AS324" s="583">
        <f t="shared" si="122"/>
        <v>0</v>
      </c>
      <c r="AT324" s="583">
        <f t="shared" si="122"/>
        <v>0</v>
      </c>
      <c r="AU324" s="583">
        <f t="shared" si="122"/>
        <v>0</v>
      </c>
      <c r="AV324" s="583">
        <f t="shared" si="122"/>
        <v>0</v>
      </c>
      <c r="AW324" s="583">
        <f t="shared" si="122"/>
        <v>0</v>
      </c>
      <c r="AX324" s="583">
        <f t="shared" si="122"/>
        <v>0</v>
      </c>
      <c r="AY324" s="583">
        <f t="shared" si="122"/>
        <v>0</v>
      </c>
      <c r="AZ324" s="583">
        <f t="shared" si="122"/>
        <v>0</v>
      </c>
      <c r="BA324" s="583">
        <f t="shared" si="122"/>
        <v>0</v>
      </c>
      <c r="BB324" s="583">
        <f t="shared" si="122"/>
        <v>0</v>
      </c>
      <c r="BC324" s="583">
        <f t="shared" si="122"/>
        <v>0</v>
      </c>
      <c r="BD324" s="583">
        <f t="shared" ref="BD324:CI324" si="123">SUMIF($C:$C,"61.6x",BD:BD)</f>
        <v>0</v>
      </c>
      <c r="BE324" s="583">
        <f t="shared" si="123"/>
        <v>0</v>
      </c>
      <c r="BF324" s="583">
        <f t="shared" si="123"/>
        <v>0</v>
      </c>
      <c r="BG324" s="583">
        <f t="shared" si="123"/>
        <v>0</v>
      </c>
      <c r="BH324" s="583">
        <f t="shared" si="123"/>
        <v>0</v>
      </c>
      <c r="BI324" s="583">
        <f t="shared" si="123"/>
        <v>0</v>
      </c>
      <c r="BJ324" s="583">
        <f t="shared" si="123"/>
        <v>0</v>
      </c>
      <c r="BK324" s="583">
        <f t="shared" si="123"/>
        <v>0</v>
      </c>
      <c r="BL324" s="583">
        <f t="shared" si="123"/>
        <v>0</v>
      </c>
      <c r="BM324" s="583">
        <f t="shared" si="123"/>
        <v>0</v>
      </c>
      <c r="BN324" s="583">
        <f t="shared" si="123"/>
        <v>0</v>
      </c>
      <c r="BO324" s="583">
        <f t="shared" si="123"/>
        <v>0</v>
      </c>
      <c r="BP324" s="583">
        <f t="shared" si="123"/>
        <v>0</v>
      </c>
      <c r="BQ324" s="583">
        <f t="shared" si="123"/>
        <v>0</v>
      </c>
      <c r="BR324" s="583">
        <f t="shared" si="123"/>
        <v>0</v>
      </c>
      <c r="BS324" s="583">
        <f t="shared" si="123"/>
        <v>0</v>
      </c>
      <c r="BT324" s="583">
        <f t="shared" si="123"/>
        <v>0</v>
      </c>
      <c r="BU324" s="583">
        <f t="shared" si="123"/>
        <v>0</v>
      </c>
      <c r="BV324" s="583">
        <f t="shared" si="123"/>
        <v>0</v>
      </c>
      <c r="BW324" s="583">
        <f t="shared" si="123"/>
        <v>0</v>
      </c>
      <c r="BX324" s="583">
        <f t="shared" si="123"/>
        <v>0</v>
      </c>
      <c r="BY324" s="583">
        <f t="shared" si="123"/>
        <v>0</v>
      </c>
      <c r="BZ324" s="583">
        <f t="shared" si="123"/>
        <v>0</v>
      </c>
      <c r="CA324" s="583">
        <f t="shared" si="123"/>
        <v>0</v>
      </c>
      <c r="CB324" s="583">
        <f t="shared" si="123"/>
        <v>0</v>
      </c>
      <c r="CC324" s="583">
        <f t="shared" si="123"/>
        <v>0</v>
      </c>
      <c r="CD324" s="583">
        <f t="shared" si="123"/>
        <v>0</v>
      </c>
      <c r="CE324" s="583">
        <f t="shared" si="123"/>
        <v>0</v>
      </c>
      <c r="CF324" s="583">
        <f t="shared" si="123"/>
        <v>0</v>
      </c>
      <c r="CG324" s="583">
        <f t="shared" si="123"/>
        <v>0</v>
      </c>
      <c r="CH324" s="583">
        <f t="shared" si="123"/>
        <v>0</v>
      </c>
      <c r="CI324" s="583">
        <f t="shared" si="123"/>
        <v>0</v>
      </c>
      <c r="CJ324" s="583">
        <f t="shared" ref="CJ324:DO324" si="124">SUMIF($C:$C,"61.6x",CJ:CJ)</f>
        <v>0</v>
      </c>
      <c r="CK324" s="583">
        <f t="shared" si="124"/>
        <v>0</v>
      </c>
      <c r="CL324" s="583">
        <f t="shared" si="124"/>
        <v>0</v>
      </c>
      <c r="CM324" s="583">
        <f t="shared" si="124"/>
        <v>0</v>
      </c>
      <c r="CN324" s="583">
        <f t="shared" si="124"/>
        <v>0</v>
      </c>
      <c r="CO324" s="583">
        <f t="shared" si="124"/>
        <v>0</v>
      </c>
      <c r="CP324" s="583">
        <f t="shared" si="124"/>
        <v>0</v>
      </c>
      <c r="CQ324" s="583">
        <f t="shared" si="124"/>
        <v>0</v>
      </c>
      <c r="CR324" s="583">
        <f t="shared" si="124"/>
        <v>0</v>
      </c>
      <c r="CS324" s="583">
        <f t="shared" si="124"/>
        <v>0</v>
      </c>
      <c r="CT324" s="583">
        <f t="shared" si="124"/>
        <v>0</v>
      </c>
      <c r="CU324" s="583">
        <f t="shared" si="124"/>
        <v>0</v>
      </c>
      <c r="CV324" s="583">
        <f t="shared" si="124"/>
        <v>0</v>
      </c>
      <c r="CW324" s="583">
        <f t="shared" si="124"/>
        <v>0</v>
      </c>
      <c r="CX324" s="583">
        <f t="shared" si="124"/>
        <v>0</v>
      </c>
      <c r="CY324" s="598">
        <f t="shared" si="124"/>
        <v>0</v>
      </c>
      <c r="CZ324" s="599">
        <f t="shared" si="124"/>
        <v>0</v>
      </c>
      <c r="DA324" s="599">
        <f t="shared" si="124"/>
        <v>0</v>
      </c>
      <c r="DB324" s="599">
        <f t="shared" si="124"/>
        <v>0</v>
      </c>
      <c r="DC324" s="599">
        <f t="shared" si="124"/>
        <v>0</v>
      </c>
      <c r="DD324" s="599">
        <f t="shared" si="124"/>
        <v>0</v>
      </c>
      <c r="DE324" s="599">
        <f t="shared" si="124"/>
        <v>0</v>
      </c>
      <c r="DF324" s="599">
        <f t="shared" si="124"/>
        <v>0</v>
      </c>
      <c r="DG324" s="599">
        <f t="shared" si="124"/>
        <v>0</v>
      </c>
      <c r="DH324" s="599">
        <f t="shared" si="124"/>
        <v>0</v>
      </c>
      <c r="DI324" s="599">
        <f t="shared" si="124"/>
        <v>0</v>
      </c>
      <c r="DJ324" s="599">
        <f t="shared" si="124"/>
        <v>0</v>
      </c>
      <c r="DK324" s="599">
        <f t="shared" si="124"/>
        <v>0</v>
      </c>
      <c r="DL324" s="599">
        <f t="shared" si="124"/>
        <v>0</v>
      </c>
      <c r="DM324" s="599">
        <f t="shared" si="124"/>
        <v>0</v>
      </c>
      <c r="DN324" s="599">
        <f t="shared" si="124"/>
        <v>0</v>
      </c>
      <c r="DO324" s="599">
        <f t="shared" si="124"/>
        <v>0</v>
      </c>
      <c r="DP324" s="599">
        <f t="shared" ref="DP324:DW324" si="125">SUMIF($C:$C,"61.6x",DP:DP)</f>
        <v>0</v>
      </c>
      <c r="DQ324" s="599">
        <f t="shared" si="125"/>
        <v>0</v>
      </c>
      <c r="DR324" s="599">
        <f t="shared" si="125"/>
        <v>0</v>
      </c>
      <c r="DS324" s="599">
        <f t="shared" si="125"/>
        <v>0</v>
      </c>
      <c r="DT324" s="599">
        <f t="shared" si="125"/>
        <v>0</v>
      </c>
      <c r="DU324" s="599">
        <f t="shared" si="125"/>
        <v>0</v>
      </c>
      <c r="DV324" s="599">
        <f t="shared" si="125"/>
        <v>0</v>
      </c>
      <c r="DW324" s="669">
        <f t="shared" si="125"/>
        <v>0</v>
      </c>
    </row>
    <row r="325" spans="2:127" x14ac:dyDescent="0.2">
      <c r="B325" s="679" t="s">
        <v>854</v>
      </c>
      <c r="C325" s="586" t="s">
        <v>855</v>
      </c>
      <c r="D325" s="585"/>
      <c r="E325" s="585"/>
      <c r="F325" s="585"/>
      <c r="G325" s="585"/>
      <c r="H325" s="585"/>
      <c r="I325" s="585"/>
      <c r="J325" s="585"/>
      <c r="K325" s="585"/>
      <c r="L325" s="585"/>
      <c r="M325" s="585"/>
      <c r="N325" s="585"/>
      <c r="O325" s="585"/>
      <c r="P325" s="585"/>
      <c r="Q325" s="585"/>
      <c r="R325" s="587"/>
      <c r="S325" s="668"/>
      <c r="T325" s="587"/>
      <c r="U325" s="668"/>
      <c r="V325" s="585"/>
      <c r="W325" s="585"/>
      <c r="X325" s="583">
        <f t="shared" ref="X325:BC325" si="126">SUMIF($C:$C,"61.7x",X:X)</f>
        <v>0</v>
      </c>
      <c r="Y325" s="583">
        <f t="shared" si="126"/>
        <v>0</v>
      </c>
      <c r="Z325" s="583">
        <f t="shared" si="126"/>
        <v>0</v>
      </c>
      <c r="AA325" s="583">
        <f t="shared" si="126"/>
        <v>0</v>
      </c>
      <c r="AB325" s="583">
        <f t="shared" si="126"/>
        <v>0</v>
      </c>
      <c r="AC325" s="583">
        <f t="shared" si="126"/>
        <v>0</v>
      </c>
      <c r="AD325" s="583">
        <f t="shared" si="126"/>
        <v>0</v>
      </c>
      <c r="AE325" s="583">
        <f t="shared" si="126"/>
        <v>0</v>
      </c>
      <c r="AF325" s="583">
        <f t="shared" si="126"/>
        <v>0</v>
      </c>
      <c r="AG325" s="583">
        <f t="shared" si="126"/>
        <v>0</v>
      </c>
      <c r="AH325" s="583">
        <f t="shared" si="126"/>
        <v>0</v>
      </c>
      <c r="AI325" s="583">
        <f t="shared" si="126"/>
        <v>0</v>
      </c>
      <c r="AJ325" s="583">
        <f t="shared" si="126"/>
        <v>0</v>
      </c>
      <c r="AK325" s="583">
        <f t="shared" si="126"/>
        <v>0</v>
      </c>
      <c r="AL325" s="583">
        <f t="shared" si="126"/>
        <v>0</v>
      </c>
      <c r="AM325" s="583">
        <f t="shared" si="126"/>
        <v>0</v>
      </c>
      <c r="AN325" s="583">
        <f t="shared" si="126"/>
        <v>0</v>
      </c>
      <c r="AO325" s="583">
        <f t="shared" si="126"/>
        <v>0</v>
      </c>
      <c r="AP325" s="583">
        <f t="shared" si="126"/>
        <v>0</v>
      </c>
      <c r="AQ325" s="583">
        <f t="shared" si="126"/>
        <v>0</v>
      </c>
      <c r="AR325" s="583">
        <f t="shared" si="126"/>
        <v>0</v>
      </c>
      <c r="AS325" s="583">
        <f t="shared" si="126"/>
        <v>0</v>
      </c>
      <c r="AT325" s="583">
        <f t="shared" si="126"/>
        <v>0</v>
      </c>
      <c r="AU325" s="583">
        <f t="shared" si="126"/>
        <v>0</v>
      </c>
      <c r="AV325" s="583">
        <f t="shared" si="126"/>
        <v>0</v>
      </c>
      <c r="AW325" s="583">
        <f t="shared" si="126"/>
        <v>0</v>
      </c>
      <c r="AX325" s="583">
        <f t="shared" si="126"/>
        <v>0</v>
      </c>
      <c r="AY325" s="583">
        <f t="shared" si="126"/>
        <v>0</v>
      </c>
      <c r="AZ325" s="583">
        <f t="shared" si="126"/>
        <v>0</v>
      </c>
      <c r="BA325" s="583">
        <f t="shared" si="126"/>
        <v>0</v>
      </c>
      <c r="BB325" s="583">
        <f t="shared" si="126"/>
        <v>0</v>
      </c>
      <c r="BC325" s="583">
        <f t="shared" si="126"/>
        <v>0</v>
      </c>
      <c r="BD325" s="583">
        <f t="shared" ref="BD325:CI325" si="127">SUMIF($C:$C,"61.7x",BD:BD)</f>
        <v>0</v>
      </c>
      <c r="BE325" s="583">
        <f t="shared" si="127"/>
        <v>0</v>
      </c>
      <c r="BF325" s="583">
        <f t="shared" si="127"/>
        <v>0</v>
      </c>
      <c r="BG325" s="583">
        <f t="shared" si="127"/>
        <v>0</v>
      </c>
      <c r="BH325" s="583">
        <f t="shared" si="127"/>
        <v>0</v>
      </c>
      <c r="BI325" s="583">
        <f t="shared" si="127"/>
        <v>0</v>
      </c>
      <c r="BJ325" s="583">
        <f t="shared" si="127"/>
        <v>0</v>
      </c>
      <c r="BK325" s="583">
        <f t="shared" si="127"/>
        <v>0</v>
      </c>
      <c r="BL325" s="583">
        <f t="shared" si="127"/>
        <v>0</v>
      </c>
      <c r="BM325" s="583">
        <f t="shared" si="127"/>
        <v>0</v>
      </c>
      <c r="BN325" s="583">
        <f t="shared" si="127"/>
        <v>0</v>
      </c>
      <c r="BO325" s="583">
        <f t="shared" si="127"/>
        <v>0</v>
      </c>
      <c r="BP325" s="583">
        <f t="shared" si="127"/>
        <v>0</v>
      </c>
      <c r="BQ325" s="583">
        <f t="shared" si="127"/>
        <v>0</v>
      </c>
      <c r="BR325" s="583">
        <f t="shared" si="127"/>
        <v>0</v>
      </c>
      <c r="BS325" s="583">
        <f t="shared" si="127"/>
        <v>0</v>
      </c>
      <c r="BT325" s="583">
        <f t="shared" si="127"/>
        <v>0</v>
      </c>
      <c r="BU325" s="583">
        <f t="shared" si="127"/>
        <v>0</v>
      </c>
      <c r="BV325" s="583">
        <f t="shared" si="127"/>
        <v>0</v>
      </c>
      <c r="BW325" s="583">
        <f t="shared" si="127"/>
        <v>0</v>
      </c>
      <c r="BX325" s="583">
        <f t="shared" si="127"/>
        <v>0</v>
      </c>
      <c r="BY325" s="583">
        <f t="shared" si="127"/>
        <v>0</v>
      </c>
      <c r="BZ325" s="583">
        <f t="shared" si="127"/>
        <v>0</v>
      </c>
      <c r="CA325" s="583">
        <f t="shared" si="127"/>
        <v>0</v>
      </c>
      <c r="CB325" s="583">
        <f t="shared" si="127"/>
        <v>0</v>
      </c>
      <c r="CC325" s="583">
        <f t="shared" si="127"/>
        <v>0</v>
      </c>
      <c r="CD325" s="583">
        <f t="shared" si="127"/>
        <v>0</v>
      </c>
      <c r="CE325" s="583">
        <f t="shared" si="127"/>
        <v>0</v>
      </c>
      <c r="CF325" s="583">
        <f t="shared" si="127"/>
        <v>0</v>
      </c>
      <c r="CG325" s="583">
        <f t="shared" si="127"/>
        <v>0</v>
      </c>
      <c r="CH325" s="583">
        <f t="shared" si="127"/>
        <v>0</v>
      </c>
      <c r="CI325" s="583">
        <f t="shared" si="127"/>
        <v>0</v>
      </c>
      <c r="CJ325" s="583">
        <f t="shared" ref="CJ325:DO325" si="128">SUMIF($C:$C,"61.7x",CJ:CJ)</f>
        <v>0</v>
      </c>
      <c r="CK325" s="583">
        <f t="shared" si="128"/>
        <v>0</v>
      </c>
      <c r="CL325" s="583">
        <f t="shared" si="128"/>
        <v>0</v>
      </c>
      <c r="CM325" s="583">
        <f t="shared" si="128"/>
        <v>0</v>
      </c>
      <c r="CN325" s="583">
        <f t="shared" si="128"/>
        <v>0</v>
      </c>
      <c r="CO325" s="583">
        <f t="shared" si="128"/>
        <v>0</v>
      </c>
      <c r="CP325" s="583">
        <f t="shared" si="128"/>
        <v>0</v>
      </c>
      <c r="CQ325" s="583">
        <f t="shared" si="128"/>
        <v>0</v>
      </c>
      <c r="CR325" s="583">
        <f t="shared" si="128"/>
        <v>0</v>
      </c>
      <c r="CS325" s="583">
        <f t="shared" si="128"/>
        <v>0</v>
      </c>
      <c r="CT325" s="583">
        <f t="shared" si="128"/>
        <v>0</v>
      </c>
      <c r="CU325" s="583">
        <f t="shared" si="128"/>
        <v>0</v>
      </c>
      <c r="CV325" s="583">
        <f t="shared" si="128"/>
        <v>0</v>
      </c>
      <c r="CW325" s="583">
        <f t="shared" si="128"/>
        <v>0</v>
      </c>
      <c r="CX325" s="583">
        <f t="shared" si="128"/>
        <v>0</v>
      </c>
      <c r="CY325" s="598">
        <f t="shared" si="128"/>
        <v>0</v>
      </c>
      <c r="CZ325" s="599">
        <f t="shared" si="128"/>
        <v>0</v>
      </c>
      <c r="DA325" s="599">
        <f t="shared" si="128"/>
        <v>0</v>
      </c>
      <c r="DB325" s="599">
        <f t="shared" si="128"/>
        <v>0</v>
      </c>
      <c r="DC325" s="599">
        <f t="shared" si="128"/>
        <v>0</v>
      </c>
      <c r="DD325" s="599">
        <f t="shared" si="128"/>
        <v>0</v>
      </c>
      <c r="DE325" s="599">
        <f t="shared" si="128"/>
        <v>0</v>
      </c>
      <c r="DF325" s="599">
        <f t="shared" si="128"/>
        <v>0</v>
      </c>
      <c r="DG325" s="599">
        <f t="shared" si="128"/>
        <v>0</v>
      </c>
      <c r="DH325" s="599">
        <f t="shared" si="128"/>
        <v>0</v>
      </c>
      <c r="DI325" s="599">
        <f t="shared" si="128"/>
        <v>0</v>
      </c>
      <c r="DJ325" s="599">
        <f t="shared" si="128"/>
        <v>0</v>
      </c>
      <c r="DK325" s="599">
        <f t="shared" si="128"/>
        <v>0</v>
      </c>
      <c r="DL325" s="599">
        <f t="shared" si="128"/>
        <v>0</v>
      </c>
      <c r="DM325" s="599">
        <f t="shared" si="128"/>
        <v>0</v>
      </c>
      <c r="DN325" s="599">
        <f t="shared" si="128"/>
        <v>0</v>
      </c>
      <c r="DO325" s="599">
        <f t="shared" si="128"/>
        <v>0</v>
      </c>
      <c r="DP325" s="599">
        <f t="shared" ref="DP325:DW325" si="129">SUMIF($C:$C,"61.7x",DP:DP)</f>
        <v>0</v>
      </c>
      <c r="DQ325" s="599">
        <f t="shared" si="129"/>
        <v>0</v>
      </c>
      <c r="DR325" s="599">
        <f t="shared" si="129"/>
        <v>0</v>
      </c>
      <c r="DS325" s="599">
        <f t="shared" si="129"/>
        <v>0</v>
      </c>
      <c r="DT325" s="599">
        <f t="shared" si="129"/>
        <v>0</v>
      </c>
      <c r="DU325" s="599">
        <f t="shared" si="129"/>
        <v>0</v>
      </c>
      <c r="DV325" s="599">
        <f t="shared" si="129"/>
        <v>0</v>
      </c>
      <c r="DW325" s="669">
        <f t="shared" si="129"/>
        <v>0</v>
      </c>
    </row>
    <row r="326" spans="2:127" x14ac:dyDescent="0.2">
      <c r="B326" s="679" t="s">
        <v>856</v>
      </c>
      <c r="C326" s="586" t="s">
        <v>857</v>
      </c>
      <c r="D326" s="585"/>
      <c r="E326" s="585"/>
      <c r="F326" s="585"/>
      <c r="G326" s="585"/>
      <c r="H326" s="585"/>
      <c r="I326" s="585"/>
      <c r="J326" s="585"/>
      <c r="K326" s="585"/>
      <c r="L326" s="585"/>
      <c r="M326" s="585"/>
      <c r="N326" s="585"/>
      <c r="O326" s="585"/>
      <c r="P326" s="585"/>
      <c r="Q326" s="585"/>
      <c r="R326" s="587"/>
      <c r="S326" s="668"/>
      <c r="T326" s="587"/>
      <c r="U326" s="668"/>
      <c r="V326" s="585"/>
      <c r="W326" s="585"/>
      <c r="X326" s="583">
        <f t="shared" ref="X326:BC326" si="130">SUMIF($C:$C,"61.8x",X:X)</f>
        <v>0</v>
      </c>
      <c r="Y326" s="583">
        <f t="shared" si="130"/>
        <v>0</v>
      </c>
      <c r="Z326" s="583">
        <f t="shared" si="130"/>
        <v>0</v>
      </c>
      <c r="AA326" s="583">
        <f t="shared" si="130"/>
        <v>0</v>
      </c>
      <c r="AB326" s="583">
        <f t="shared" si="130"/>
        <v>0</v>
      </c>
      <c r="AC326" s="583">
        <f t="shared" si="130"/>
        <v>0</v>
      </c>
      <c r="AD326" s="583">
        <f t="shared" si="130"/>
        <v>0</v>
      </c>
      <c r="AE326" s="583">
        <f t="shared" si="130"/>
        <v>0</v>
      </c>
      <c r="AF326" s="583">
        <f t="shared" si="130"/>
        <v>0</v>
      </c>
      <c r="AG326" s="583">
        <f t="shared" si="130"/>
        <v>0</v>
      </c>
      <c r="AH326" s="583">
        <f t="shared" si="130"/>
        <v>0</v>
      </c>
      <c r="AI326" s="583">
        <f t="shared" si="130"/>
        <v>0</v>
      </c>
      <c r="AJ326" s="583">
        <f t="shared" si="130"/>
        <v>0</v>
      </c>
      <c r="AK326" s="583">
        <f t="shared" si="130"/>
        <v>0</v>
      </c>
      <c r="AL326" s="583">
        <f t="shared" si="130"/>
        <v>0</v>
      </c>
      <c r="AM326" s="583">
        <f t="shared" si="130"/>
        <v>0</v>
      </c>
      <c r="AN326" s="583">
        <f t="shared" si="130"/>
        <v>0</v>
      </c>
      <c r="AO326" s="583">
        <f t="shared" si="130"/>
        <v>0</v>
      </c>
      <c r="AP326" s="583">
        <f t="shared" si="130"/>
        <v>0</v>
      </c>
      <c r="AQ326" s="583">
        <f t="shared" si="130"/>
        <v>0</v>
      </c>
      <c r="AR326" s="583">
        <f t="shared" si="130"/>
        <v>0</v>
      </c>
      <c r="AS326" s="583">
        <f t="shared" si="130"/>
        <v>0</v>
      </c>
      <c r="AT326" s="583">
        <f t="shared" si="130"/>
        <v>0</v>
      </c>
      <c r="AU326" s="583">
        <f t="shared" si="130"/>
        <v>0</v>
      </c>
      <c r="AV326" s="583">
        <f t="shared" si="130"/>
        <v>0</v>
      </c>
      <c r="AW326" s="583">
        <f t="shared" si="130"/>
        <v>0</v>
      </c>
      <c r="AX326" s="583">
        <f t="shared" si="130"/>
        <v>0</v>
      </c>
      <c r="AY326" s="583">
        <f t="shared" si="130"/>
        <v>0</v>
      </c>
      <c r="AZ326" s="583">
        <f t="shared" si="130"/>
        <v>0</v>
      </c>
      <c r="BA326" s="583">
        <f t="shared" si="130"/>
        <v>0</v>
      </c>
      <c r="BB326" s="583">
        <f t="shared" si="130"/>
        <v>0</v>
      </c>
      <c r="BC326" s="583">
        <f t="shared" si="130"/>
        <v>0</v>
      </c>
      <c r="BD326" s="583">
        <f t="shared" ref="BD326:CI326" si="131">SUMIF($C:$C,"61.8x",BD:BD)</f>
        <v>0</v>
      </c>
      <c r="BE326" s="583">
        <f t="shared" si="131"/>
        <v>0</v>
      </c>
      <c r="BF326" s="583">
        <f t="shared" si="131"/>
        <v>0</v>
      </c>
      <c r="BG326" s="583">
        <f t="shared" si="131"/>
        <v>0</v>
      </c>
      <c r="BH326" s="583">
        <f t="shared" si="131"/>
        <v>0</v>
      </c>
      <c r="BI326" s="583">
        <f t="shared" si="131"/>
        <v>0</v>
      </c>
      <c r="BJ326" s="583">
        <f t="shared" si="131"/>
        <v>0</v>
      </c>
      <c r="BK326" s="583">
        <f t="shared" si="131"/>
        <v>0</v>
      </c>
      <c r="BL326" s="583">
        <f t="shared" si="131"/>
        <v>0</v>
      </c>
      <c r="BM326" s="583">
        <f t="shared" si="131"/>
        <v>0</v>
      </c>
      <c r="BN326" s="583">
        <f t="shared" si="131"/>
        <v>0</v>
      </c>
      <c r="BO326" s="583">
        <f t="shared" si="131"/>
        <v>0</v>
      </c>
      <c r="BP326" s="583">
        <f t="shared" si="131"/>
        <v>0</v>
      </c>
      <c r="BQ326" s="583">
        <f t="shared" si="131"/>
        <v>0</v>
      </c>
      <c r="BR326" s="583">
        <f t="shared" si="131"/>
        <v>0</v>
      </c>
      <c r="BS326" s="583">
        <f t="shared" si="131"/>
        <v>0</v>
      </c>
      <c r="BT326" s="583">
        <f t="shared" si="131"/>
        <v>0</v>
      </c>
      <c r="BU326" s="583">
        <f t="shared" si="131"/>
        <v>0</v>
      </c>
      <c r="BV326" s="583">
        <f t="shared" si="131"/>
        <v>0</v>
      </c>
      <c r="BW326" s="583">
        <f t="shared" si="131"/>
        <v>0</v>
      </c>
      <c r="BX326" s="583">
        <f t="shared" si="131"/>
        <v>0</v>
      </c>
      <c r="BY326" s="583">
        <f t="shared" si="131"/>
        <v>0</v>
      </c>
      <c r="BZ326" s="583">
        <f t="shared" si="131"/>
        <v>0</v>
      </c>
      <c r="CA326" s="583">
        <f t="shared" si="131"/>
        <v>0</v>
      </c>
      <c r="CB326" s="583">
        <f t="shared" si="131"/>
        <v>0</v>
      </c>
      <c r="CC326" s="583">
        <f t="shared" si="131"/>
        <v>0</v>
      </c>
      <c r="CD326" s="583">
        <f t="shared" si="131"/>
        <v>0</v>
      </c>
      <c r="CE326" s="583">
        <f t="shared" si="131"/>
        <v>0</v>
      </c>
      <c r="CF326" s="583">
        <f t="shared" si="131"/>
        <v>0</v>
      </c>
      <c r="CG326" s="583">
        <f t="shared" si="131"/>
        <v>0</v>
      </c>
      <c r="CH326" s="583">
        <f t="shared" si="131"/>
        <v>0</v>
      </c>
      <c r="CI326" s="583">
        <f t="shared" si="131"/>
        <v>0</v>
      </c>
      <c r="CJ326" s="583">
        <f t="shared" ref="CJ326:DO326" si="132">SUMIF($C:$C,"61.8x",CJ:CJ)</f>
        <v>0</v>
      </c>
      <c r="CK326" s="583">
        <f t="shared" si="132"/>
        <v>0</v>
      </c>
      <c r="CL326" s="583">
        <f t="shared" si="132"/>
        <v>0</v>
      </c>
      <c r="CM326" s="583">
        <f t="shared" si="132"/>
        <v>0</v>
      </c>
      <c r="CN326" s="583">
        <f t="shared" si="132"/>
        <v>0</v>
      </c>
      <c r="CO326" s="583">
        <f t="shared" si="132"/>
        <v>0</v>
      </c>
      <c r="CP326" s="583">
        <f t="shared" si="132"/>
        <v>0</v>
      </c>
      <c r="CQ326" s="583">
        <f t="shared" si="132"/>
        <v>0</v>
      </c>
      <c r="CR326" s="583">
        <f t="shared" si="132"/>
        <v>0</v>
      </c>
      <c r="CS326" s="583">
        <f t="shared" si="132"/>
        <v>0</v>
      </c>
      <c r="CT326" s="583">
        <f t="shared" si="132"/>
        <v>0</v>
      </c>
      <c r="CU326" s="583">
        <f t="shared" si="132"/>
        <v>0</v>
      </c>
      <c r="CV326" s="583">
        <f t="shared" si="132"/>
        <v>0</v>
      </c>
      <c r="CW326" s="583">
        <f t="shared" si="132"/>
        <v>0</v>
      </c>
      <c r="CX326" s="583">
        <f t="shared" si="132"/>
        <v>0</v>
      </c>
      <c r="CY326" s="598">
        <f t="shared" si="132"/>
        <v>0</v>
      </c>
      <c r="CZ326" s="599">
        <f t="shared" si="132"/>
        <v>0</v>
      </c>
      <c r="DA326" s="599">
        <f t="shared" si="132"/>
        <v>0</v>
      </c>
      <c r="DB326" s="599">
        <f t="shared" si="132"/>
        <v>0</v>
      </c>
      <c r="DC326" s="599">
        <f t="shared" si="132"/>
        <v>0</v>
      </c>
      <c r="DD326" s="599">
        <f t="shared" si="132"/>
        <v>0</v>
      </c>
      <c r="DE326" s="599">
        <f t="shared" si="132"/>
        <v>0</v>
      </c>
      <c r="DF326" s="599">
        <f t="shared" si="132"/>
        <v>0</v>
      </c>
      <c r="DG326" s="599">
        <f t="shared" si="132"/>
        <v>0</v>
      </c>
      <c r="DH326" s="599">
        <f t="shared" si="132"/>
        <v>0</v>
      </c>
      <c r="DI326" s="599">
        <f t="shared" si="132"/>
        <v>0</v>
      </c>
      <c r="DJ326" s="599">
        <f t="shared" si="132"/>
        <v>0</v>
      </c>
      <c r="DK326" s="599">
        <f t="shared" si="132"/>
        <v>0</v>
      </c>
      <c r="DL326" s="599">
        <f t="shared" si="132"/>
        <v>0</v>
      </c>
      <c r="DM326" s="599">
        <f t="shared" si="132"/>
        <v>0</v>
      </c>
      <c r="DN326" s="599">
        <f t="shared" si="132"/>
        <v>0</v>
      </c>
      <c r="DO326" s="599">
        <f t="shared" si="132"/>
        <v>0</v>
      </c>
      <c r="DP326" s="599">
        <f t="shared" ref="DP326:DW326" si="133">SUMIF($C:$C,"61.8x",DP:DP)</f>
        <v>0</v>
      </c>
      <c r="DQ326" s="599">
        <f t="shared" si="133"/>
        <v>0</v>
      </c>
      <c r="DR326" s="599">
        <f t="shared" si="133"/>
        <v>0</v>
      </c>
      <c r="DS326" s="599">
        <f t="shared" si="133"/>
        <v>0</v>
      </c>
      <c r="DT326" s="599">
        <f t="shared" si="133"/>
        <v>0</v>
      </c>
      <c r="DU326" s="599">
        <f t="shared" si="133"/>
        <v>0</v>
      </c>
      <c r="DV326" s="599">
        <f t="shared" si="133"/>
        <v>0</v>
      </c>
      <c r="DW326" s="669">
        <f t="shared" si="133"/>
        <v>0</v>
      </c>
    </row>
    <row r="327" spans="2:127" x14ac:dyDescent="0.2">
      <c r="B327" s="679" t="s">
        <v>858</v>
      </c>
      <c r="C327" s="586" t="s">
        <v>859</v>
      </c>
      <c r="D327" s="585"/>
      <c r="E327" s="585"/>
      <c r="F327" s="585"/>
      <c r="G327" s="585"/>
      <c r="H327" s="585"/>
      <c r="I327" s="585"/>
      <c r="J327" s="585"/>
      <c r="K327" s="585"/>
      <c r="L327" s="585"/>
      <c r="M327" s="585"/>
      <c r="N327" s="585"/>
      <c r="O327" s="585"/>
      <c r="P327" s="585"/>
      <c r="Q327" s="585"/>
      <c r="R327" s="587"/>
      <c r="S327" s="668"/>
      <c r="T327" s="587"/>
      <c r="U327" s="668"/>
      <c r="V327" s="585"/>
      <c r="W327" s="585"/>
      <c r="X327" s="583">
        <f t="shared" ref="X327:BC327" si="134">SUMIF($C:$C,"61.9x",X:X)</f>
        <v>0</v>
      </c>
      <c r="Y327" s="583">
        <f t="shared" si="134"/>
        <v>0</v>
      </c>
      <c r="Z327" s="583">
        <f t="shared" si="134"/>
        <v>0</v>
      </c>
      <c r="AA327" s="583">
        <f t="shared" si="134"/>
        <v>0</v>
      </c>
      <c r="AB327" s="583">
        <f t="shared" si="134"/>
        <v>0</v>
      </c>
      <c r="AC327" s="583">
        <f t="shared" si="134"/>
        <v>0</v>
      </c>
      <c r="AD327" s="583">
        <f t="shared" si="134"/>
        <v>0</v>
      </c>
      <c r="AE327" s="583">
        <f t="shared" si="134"/>
        <v>0</v>
      </c>
      <c r="AF327" s="583">
        <f t="shared" si="134"/>
        <v>0</v>
      </c>
      <c r="AG327" s="583">
        <f t="shared" si="134"/>
        <v>0</v>
      </c>
      <c r="AH327" s="583">
        <f t="shared" si="134"/>
        <v>0</v>
      </c>
      <c r="AI327" s="583">
        <f t="shared" si="134"/>
        <v>0</v>
      </c>
      <c r="AJ327" s="583">
        <f t="shared" si="134"/>
        <v>0</v>
      </c>
      <c r="AK327" s="583">
        <f t="shared" si="134"/>
        <v>0</v>
      </c>
      <c r="AL327" s="583">
        <f t="shared" si="134"/>
        <v>0</v>
      </c>
      <c r="AM327" s="583">
        <f t="shared" si="134"/>
        <v>0</v>
      </c>
      <c r="AN327" s="583">
        <f t="shared" si="134"/>
        <v>0</v>
      </c>
      <c r="AO327" s="583">
        <f t="shared" si="134"/>
        <v>0</v>
      </c>
      <c r="AP327" s="583">
        <f t="shared" si="134"/>
        <v>0</v>
      </c>
      <c r="AQ327" s="583">
        <f t="shared" si="134"/>
        <v>0</v>
      </c>
      <c r="AR327" s="583">
        <f t="shared" si="134"/>
        <v>0</v>
      </c>
      <c r="AS327" s="583">
        <f t="shared" si="134"/>
        <v>0</v>
      </c>
      <c r="AT327" s="583">
        <f t="shared" si="134"/>
        <v>0</v>
      </c>
      <c r="AU327" s="583">
        <f t="shared" si="134"/>
        <v>0</v>
      </c>
      <c r="AV327" s="583">
        <f t="shared" si="134"/>
        <v>0</v>
      </c>
      <c r="AW327" s="583">
        <f t="shared" si="134"/>
        <v>0</v>
      </c>
      <c r="AX327" s="583">
        <f t="shared" si="134"/>
        <v>0</v>
      </c>
      <c r="AY327" s="583">
        <f t="shared" si="134"/>
        <v>0</v>
      </c>
      <c r="AZ327" s="583">
        <f t="shared" si="134"/>
        <v>0</v>
      </c>
      <c r="BA327" s="583">
        <f t="shared" si="134"/>
        <v>0</v>
      </c>
      <c r="BB327" s="583">
        <f t="shared" si="134"/>
        <v>0</v>
      </c>
      <c r="BC327" s="583">
        <f t="shared" si="134"/>
        <v>0</v>
      </c>
      <c r="BD327" s="583">
        <f t="shared" ref="BD327:CI327" si="135">SUMIF($C:$C,"61.9x",BD:BD)</f>
        <v>0</v>
      </c>
      <c r="BE327" s="583">
        <f t="shared" si="135"/>
        <v>0</v>
      </c>
      <c r="BF327" s="583">
        <f t="shared" si="135"/>
        <v>0</v>
      </c>
      <c r="BG327" s="583">
        <f t="shared" si="135"/>
        <v>0</v>
      </c>
      <c r="BH327" s="583">
        <f t="shared" si="135"/>
        <v>0</v>
      </c>
      <c r="BI327" s="583">
        <f t="shared" si="135"/>
        <v>0</v>
      </c>
      <c r="BJ327" s="583">
        <f t="shared" si="135"/>
        <v>0</v>
      </c>
      <c r="BK327" s="583">
        <f t="shared" si="135"/>
        <v>0</v>
      </c>
      <c r="BL327" s="583">
        <f t="shared" si="135"/>
        <v>0</v>
      </c>
      <c r="BM327" s="583">
        <f t="shared" si="135"/>
        <v>0</v>
      </c>
      <c r="BN327" s="583">
        <f t="shared" si="135"/>
        <v>0</v>
      </c>
      <c r="BO327" s="583">
        <f t="shared" si="135"/>
        <v>0</v>
      </c>
      <c r="BP327" s="583">
        <f t="shared" si="135"/>
        <v>0</v>
      </c>
      <c r="BQ327" s="583">
        <f t="shared" si="135"/>
        <v>0</v>
      </c>
      <c r="BR327" s="583">
        <f t="shared" si="135"/>
        <v>0</v>
      </c>
      <c r="BS327" s="583">
        <f t="shared" si="135"/>
        <v>0</v>
      </c>
      <c r="BT327" s="583">
        <f t="shared" si="135"/>
        <v>0</v>
      </c>
      <c r="BU327" s="583">
        <f t="shared" si="135"/>
        <v>0</v>
      </c>
      <c r="BV327" s="583">
        <f t="shared" si="135"/>
        <v>0</v>
      </c>
      <c r="BW327" s="583">
        <f t="shared" si="135"/>
        <v>0</v>
      </c>
      <c r="BX327" s="583">
        <f t="shared" si="135"/>
        <v>0</v>
      </c>
      <c r="BY327" s="583">
        <f t="shared" si="135"/>
        <v>0</v>
      </c>
      <c r="BZ327" s="583">
        <f t="shared" si="135"/>
        <v>0</v>
      </c>
      <c r="CA327" s="583">
        <f t="shared" si="135"/>
        <v>0</v>
      </c>
      <c r="CB327" s="583">
        <f t="shared" si="135"/>
        <v>0</v>
      </c>
      <c r="CC327" s="583">
        <f t="shared" si="135"/>
        <v>0</v>
      </c>
      <c r="CD327" s="583">
        <f t="shared" si="135"/>
        <v>0</v>
      </c>
      <c r="CE327" s="583">
        <f t="shared" si="135"/>
        <v>0</v>
      </c>
      <c r="CF327" s="583">
        <f t="shared" si="135"/>
        <v>0</v>
      </c>
      <c r="CG327" s="583">
        <f t="shared" si="135"/>
        <v>0</v>
      </c>
      <c r="CH327" s="583">
        <f t="shared" si="135"/>
        <v>0</v>
      </c>
      <c r="CI327" s="583">
        <f t="shared" si="135"/>
        <v>0</v>
      </c>
      <c r="CJ327" s="583">
        <f t="shared" ref="CJ327:DO327" si="136">SUMIF($C:$C,"61.9x",CJ:CJ)</f>
        <v>0</v>
      </c>
      <c r="CK327" s="583">
        <f t="shared" si="136"/>
        <v>0</v>
      </c>
      <c r="CL327" s="583">
        <f t="shared" si="136"/>
        <v>0</v>
      </c>
      <c r="CM327" s="583">
        <f t="shared" si="136"/>
        <v>0</v>
      </c>
      <c r="CN327" s="583">
        <f t="shared" si="136"/>
        <v>0</v>
      </c>
      <c r="CO327" s="583">
        <f t="shared" si="136"/>
        <v>0</v>
      </c>
      <c r="CP327" s="583">
        <f t="shared" si="136"/>
        <v>0</v>
      </c>
      <c r="CQ327" s="583">
        <f t="shared" si="136"/>
        <v>0</v>
      </c>
      <c r="CR327" s="583">
        <f t="shared" si="136"/>
        <v>0</v>
      </c>
      <c r="CS327" s="583">
        <f t="shared" si="136"/>
        <v>0</v>
      </c>
      <c r="CT327" s="583">
        <f t="shared" si="136"/>
        <v>0</v>
      </c>
      <c r="CU327" s="583">
        <f t="shared" si="136"/>
        <v>0</v>
      </c>
      <c r="CV327" s="583">
        <f t="shared" si="136"/>
        <v>0</v>
      </c>
      <c r="CW327" s="583">
        <f t="shared" si="136"/>
        <v>0</v>
      </c>
      <c r="CX327" s="583">
        <f t="shared" si="136"/>
        <v>0</v>
      </c>
      <c r="CY327" s="598">
        <f t="shared" si="136"/>
        <v>0</v>
      </c>
      <c r="CZ327" s="599">
        <f t="shared" si="136"/>
        <v>0</v>
      </c>
      <c r="DA327" s="599">
        <f t="shared" si="136"/>
        <v>0</v>
      </c>
      <c r="DB327" s="599">
        <f t="shared" si="136"/>
        <v>0</v>
      </c>
      <c r="DC327" s="599">
        <f t="shared" si="136"/>
        <v>0</v>
      </c>
      <c r="DD327" s="599">
        <f t="shared" si="136"/>
        <v>0</v>
      </c>
      <c r="DE327" s="599">
        <f t="shared" si="136"/>
        <v>0</v>
      </c>
      <c r="DF327" s="599">
        <f t="shared" si="136"/>
        <v>0</v>
      </c>
      <c r="DG327" s="599">
        <f t="shared" si="136"/>
        <v>0</v>
      </c>
      <c r="DH327" s="599">
        <f t="shared" si="136"/>
        <v>0</v>
      </c>
      <c r="DI327" s="599">
        <f t="shared" si="136"/>
        <v>0</v>
      </c>
      <c r="DJ327" s="599">
        <f t="shared" si="136"/>
        <v>0</v>
      </c>
      <c r="DK327" s="599">
        <f t="shared" si="136"/>
        <v>0</v>
      </c>
      <c r="DL327" s="599">
        <f t="shared" si="136"/>
        <v>0</v>
      </c>
      <c r="DM327" s="599">
        <f t="shared" si="136"/>
        <v>0</v>
      </c>
      <c r="DN327" s="599">
        <f t="shared" si="136"/>
        <v>0</v>
      </c>
      <c r="DO327" s="599">
        <f t="shared" si="136"/>
        <v>0</v>
      </c>
      <c r="DP327" s="599">
        <f t="shared" ref="DP327:DW327" si="137">SUMIF($C:$C,"61.9x",DP:DP)</f>
        <v>0</v>
      </c>
      <c r="DQ327" s="599">
        <f t="shared" si="137"/>
        <v>0</v>
      </c>
      <c r="DR327" s="599">
        <f t="shared" si="137"/>
        <v>0</v>
      </c>
      <c r="DS327" s="599">
        <f t="shared" si="137"/>
        <v>0</v>
      </c>
      <c r="DT327" s="599">
        <f t="shared" si="137"/>
        <v>0</v>
      </c>
      <c r="DU327" s="599">
        <f t="shared" si="137"/>
        <v>0</v>
      </c>
      <c r="DV327" s="599">
        <f t="shared" si="137"/>
        <v>0</v>
      </c>
      <c r="DW327" s="669">
        <f t="shared" si="137"/>
        <v>0</v>
      </c>
    </row>
    <row r="328" spans="2:127" ht="25.5" x14ac:dyDescent="0.2">
      <c r="B328" s="601" t="s">
        <v>490</v>
      </c>
      <c r="C328" s="602" t="s">
        <v>837</v>
      </c>
      <c r="D328" s="603" t="s">
        <v>878</v>
      </c>
      <c r="E328" s="604" t="s">
        <v>566</v>
      </c>
      <c r="F328" s="605" t="s">
        <v>742</v>
      </c>
      <c r="G328" s="606" t="s">
        <v>54</v>
      </c>
      <c r="H328" s="605" t="s">
        <v>492</v>
      </c>
      <c r="I328" s="608">
        <f>MAX(X328:AV328)</f>
        <v>3.1036157140844089</v>
      </c>
      <c r="J328" s="608">
        <f>SUMPRODUCT($X$2:$CY$2,$X328:$CY328)*365</f>
        <v>24424.322807446915</v>
      </c>
      <c r="K328" s="608">
        <f>SUMPRODUCT($X$2:$CY$2,$X329:$CY329)+SUMPRODUCT($X$2:$CY$2,$X330:$CY330)+SUMPRODUCT($X$2:$CY$2,$X331:$CY331)</f>
        <v>32540.736797393558</v>
      </c>
      <c r="L328" s="608">
        <f>SUMPRODUCT($X$2:$CY$2,$X332:$CY332) +SUMPRODUCT($X$2:$CY$2,$X333:$CY333)</f>
        <v>27932.60924250184</v>
      </c>
      <c r="M328" s="608">
        <f>SUMPRODUCT($X$2:$CY$2,$X334:$CY334)*-1</f>
        <v>-3181.6271304286624</v>
      </c>
      <c r="N328" s="608">
        <f>SUMPRODUCT($X$2:$CY$2,$X337:$CY337) +SUMPRODUCT($X$2:$CY$2,$X338:$CY338)</f>
        <v>441.8786031162312</v>
      </c>
      <c r="O328" s="608">
        <f>SUMPRODUCT($X$2:$CY$2,$X335:$CY335) +SUMPRODUCT($X$2:$CY$2,$X336:$CY336) +SUMPRODUCT($X$2:$CY$2,$X339:$CY339)</f>
        <v>19235.433158416829</v>
      </c>
      <c r="P328" s="608">
        <f>SUM(K328:O328)</f>
        <v>76969.030670999797</v>
      </c>
      <c r="Q328" s="608">
        <f>(SUM(K328:M328)*100000)/(J328*1000)</f>
        <v>234.56830046480809</v>
      </c>
      <c r="R328" s="609">
        <f>(P328*100000)/(J328*1000)</f>
        <v>315.13271126408517</v>
      </c>
      <c r="S328" s="673">
        <v>3</v>
      </c>
      <c r="T328" s="674">
        <v>3</v>
      </c>
      <c r="U328" s="612" t="s">
        <v>493</v>
      </c>
      <c r="V328" s="613" t="s">
        <v>124</v>
      </c>
      <c r="W328" s="614" t="s">
        <v>75</v>
      </c>
      <c r="X328" s="962">
        <v>0.11209117324143381</v>
      </c>
      <c r="Y328" s="962">
        <v>0.26496495717034207</v>
      </c>
      <c r="Z328" s="962">
        <v>0.43538817666309543</v>
      </c>
      <c r="AA328" s="962">
        <v>0.63585692459800414</v>
      </c>
      <c r="AB328" s="962">
        <v>0.87185672463677821</v>
      </c>
      <c r="AC328" s="962">
        <v>0.74607995979967634</v>
      </c>
      <c r="AD328" s="962">
        <v>1.0157627980615473</v>
      </c>
      <c r="AE328" s="962">
        <v>1.3619438573966967</v>
      </c>
      <c r="AF328" s="962">
        <v>1.6759857967550604</v>
      </c>
      <c r="AG328" s="962">
        <v>1.9983798046543098</v>
      </c>
      <c r="AH328" s="962">
        <v>2.6189855182129769</v>
      </c>
      <c r="AI328" s="962">
        <v>2.8846243021077305</v>
      </c>
      <c r="AJ328" s="962">
        <v>3.044632036172878</v>
      </c>
      <c r="AK328" s="963">
        <v>3.1036157140844089</v>
      </c>
      <c r="AL328" s="963">
        <v>3.0862192674109057</v>
      </c>
      <c r="AM328" s="963">
        <v>3.0744620886183922</v>
      </c>
      <c r="AN328" s="963">
        <v>3.063081139547239</v>
      </c>
      <c r="AO328" s="963">
        <v>3.0520652614799362</v>
      </c>
      <c r="AP328" s="963">
        <v>3.0414018915107865</v>
      </c>
      <c r="AQ328" s="963">
        <v>3.0311137914191288</v>
      </c>
      <c r="AR328" s="963">
        <v>3.0211557911639777</v>
      </c>
      <c r="AS328" s="963">
        <v>3.0115164469169913</v>
      </c>
      <c r="AT328" s="963">
        <v>3.0021855616859083</v>
      </c>
      <c r="AU328" s="963">
        <v>2.9931541454157946</v>
      </c>
      <c r="AV328" s="963">
        <v>2.9844457765048018</v>
      </c>
      <c r="AW328" s="963">
        <v>2.9844457765048018</v>
      </c>
      <c r="AX328" s="963">
        <v>2.9844457765048018</v>
      </c>
      <c r="AY328" s="963">
        <v>2.9844457765048018</v>
      </c>
      <c r="AZ328" s="963">
        <v>2.9844457765048018</v>
      </c>
      <c r="BA328" s="963">
        <v>2.9844457765048018</v>
      </c>
      <c r="BB328" s="963">
        <v>2.9844457765048018</v>
      </c>
      <c r="BC328" s="963">
        <v>2.9844457765048018</v>
      </c>
      <c r="BD328" s="963">
        <v>2.9844457765048018</v>
      </c>
      <c r="BE328" s="963">
        <v>2.9844457765048018</v>
      </c>
      <c r="BF328" s="963">
        <v>2.9844457765048018</v>
      </c>
      <c r="BG328" s="963">
        <v>2.9844457765048018</v>
      </c>
      <c r="BH328" s="963">
        <v>2.9844457765048018</v>
      </c>
      <c r="BI328" s="963">
        <v>2.9844457765048018</v>
      </c>
      <c r="BJ328" s="963">
        <v>2.9844457765048018</v>
      </c>
      <c r="BK328" s="963">
        <v>2.9844457765048018</v>
      </c>
      <c r="BL328" s="963">
        <v>2.9844457765048018</v>
      </c>
      <c r="BM328" s="963">
        <v>2.9844457765048018</v>
      </c>
      <c r="BN328" s="963">
        <v>2.9844457765048018</v>
      </c>
      <c r="BO328" s="963">
        <v>2.9844457765048018</v>
      </c>
      <c r="BP328" s="963">
        <v>2.9844457765048018</v>
      </c>
      <c r="BQ328" s="963">
        <v>2.9844457765048018</v>
      </c>
      <c r="BR328" s="963">
        <v>2.9844457765048018</v>
      </c>
      <c r="BS328" s="963">
        <v>2.9844457765048018</v>
      </c>
      <c r="BT328" s="963">
        <v>2.9844457765048018</v>
      </c>
      <c r="BU328" s="963">
        <v>2.9844457765048018</v>
      </c>
      <c r="BV328" s="963">
        <v>2.9844457765048018</v>
      </c>
      <c r="BW328" s="963">
        <v>2.9844457765048018</v>
      </c>
      <c r="BX328" s="963">
        <v>2.9844457765048018</v>
      </c>
      <c r="BY328" s="963">
        <v>2.9844457765048018</v>
      </c>
      <c r="BZ328" s="963">
        <v>2.9844457765048018</v>
      </c>
      <c r="CA328" s="963">
        <v>2.9844457765048018</v>
      </c>
      <c r="CB328" s="963">
        <v>2.9844457765048018</v>
      </c>
      <c r="CC328" s="963">
        <v>2.9844457765048018</v>
      </c>
      <c r="CD328" s="963">
        <v>2.9844457765048018</v>
      </c>
      <c r="CE328" s="964">
        <v>2.9844457765048018</v>
      </c>
      <c r="CF328" s="964">
        <v>2.9844457765048018</v>
      </c>
      <c r="CG328" s="964">
        <v>2.9844457765048018</v>
      </c>
      <c r="CH328" s="964">
        <v>2.9844457765048018</v>
      </c>
      <c r="CI328" s="964">
        <v>2.9844457765048018</v>
      </c>
      <c r="CJ328" s="964">
        <v>2.9844457765048018</v>
      </c>
      <c r="CK328" s="964">
        <v>2.9844457765048018</v>
      </c>
      <c r="CL328" s="964">
        <v>2.9844457765048018</v>
      </c>
      <c r="CM328" s="964">
        <v>2.9844457765048018</v>
      </c>
      <c r="CN328" s="964">
        <v>2.9844457765048018</v>
      </c>
      <c r="CO328" s="964">
        <v>2.9844457765048018</v>
      </c>
      <c r="CP328" s="964">
        <v>2.9844457765048018</v>
      </c>
      <c r="CQ328" s="964">
        <v>2.9844457765048018</v>
      </c>
      <c r="CR328" s="964">
        <v>2.9844457765048018</v>
      </c>
      <c r="CS328" s="964">
        <v>2.9844457765048018</v>
      </c>
      <c r="CT328" s="964">
        <v>2.9844457765048018</v>
      </c>
      <c r="CU328" s="964">
        <v>2.9844457765048018</v>
      </c>
      <c r="CV328" s="964">
        <v>2.9844457765048018</v>
      </c>
      <c r="CW328" s="964">
        <v>2.9844457765048018</v>
      </c>
      <c r="CX328" s="964">
        <v>2.9844457765048018</v>
      </c>
      <c r="CY328" s="965">
        <v>2.9844457765048018</v>
      </c>
      <c r="CZ328" s="619">
        <v>0</v>
      </c>
      <c r="DA328" s="620">
        <v>0</v>
      </c>
      <c r="DB328" s="620">
        <v>0</v>
      </c>
      <c r="DC328" s="620">
        <v>0</v>
      </c>
      <c r="DD328" s="620">
        <v>0</v>
      </c>
      <c r="DE328" s="620">
        <v>0</v>
      </c>
      <c r="DF328" s="620">
        <v>0</v>
      </c>
      <c r="DG328" s="620">
        <v>0</v>
      </c>
      <c r="DH328" s="620">
        <v>0</v>
      </c>
      <c r="DI328" s="620">
        <v>0</v>
      </c>
      <c r="DJ328" s="620">
        <v>0</v>
      </c>
      <c r="DK328" s="620">
        <v>0</v>
      </c>
      <c r="DL328" s="620">
        <v>0</v>
      </c>
      <c r="DM328" s="620">
        <v>0</v>
      </c>
      <c r="DN328" s="620">
        <v>0</v>
      </c>
      <c r="DO328" s="620">
        <v>0</v>
      </c>
      <c r="DP328" s="620">
        <v>0</v>
      </c>
      <c r="DQ328" s="620">
        <v>0</v>
      </c>
      <c r="DR328" s="620">
        <v>0</v>
      </c>
      <c r="DS328" s="620">
        <v>0</v>
      </c>
      <c r="DT328" s="620">
        <v>0</v>
      </c>
      <c r="DU328" s="620">
        <v>0</v>
      </c>
      <c r="DV328" s="620">
        <v>0</v>
      </c>
      <c r="DW328" s="621">
        <v>0</v>
      </c>
    </row>
    <row r="329" spans="2:127" x14ac:dyDescent="0.2">
      <c r="B329" s="622"/>
      <c r="C329" s="681" t="s">
        <v>838</v>
      </c>
      <c r="D329" s="624"/>
      <c r="E329" s="625"/>
      <c r="F329" s="625"/>
      <c r="G329" s="624"/>
      <c r="H329" s="625"/>
      <c r="I329" s="626"/>
      <c r="J329" s="626"/>
      <c r="K329" s="626"/>
      <c r="L329" s="626"/>
      <c r="M329" s="626"/>
      <c r="N329" s="626"/>
      <c r="O329" s="626"/>
      <c r="P329" s="626"/>
      <c r="Q329" s="626"/>
      <c r="R329" s="627"/>
      <c r="S329" s="626"/>
      <c r="T329" s="626"/>
      <c r="U329" s="628" t="s">
        <v>494</v>
      </c>
      <c r="V329" s="613" t="s">
        <v>124</v>
      </c>
      <c r="W329" s="614" t="s">
        <v>495</v>
      </c>
      <c r="X329" s="962">
        <v>456.05064998015058</v>
      </c>
      <c r="Y329" s="962">
        <v>629.57515661717309</v>
      </c>
      <c r="Z329" s="962">
        <v>636.6517665778324</v>
      </c>
      <c r="AA329" s="962">
        <v>646.00025908057341</v>
      </c>
      <c r="AB329" s="962">
        <v>1008.2385836317967</v>
      </c>
      <c r="AC329" s="962">
        <v>2426.7119119891781</v>
      </c>
      <c r="AD329" s="962">
        <v>1954.7484747666815</v>
      </c>
      <c r="AE329" s="962">
        <v>2216.6715399242134</v>
      </c>
      <c r="AF329" s="962">
        <v>2370.8476318450121</v>
      </c>
      <c r="AG329" s="962">
        <v>2622.4959845470676</v>
      </c>
      <c r="AH329" s="962">
        <v>3396.6618409856505</v>
      </c>
      <c r="AI329" s="962">
        <v>1972.977764533714</v>
      </c>
      <c r="AJ329" s="962">
        <v>1322.9127119991301</v>
      </c>
      <c r="AK329" s="963">
        <v>950.28255965860444</v>
      </c>
      <c r="AL329" s="963">
        <v>0</v>
      </c>
      <c r="AM329" s="963">
        <v>118.92377389862916</v>
      </c>
      <c r="AN329" s="963">
        <v>164.17354866393347</v>
      </c>
      <c r="AO329" s="963">
        <v>166.0189076453687</v>
      </c>
      <c r="AP329" s="963">
        <v>168.45670267698944</v>
      </c>
      <c r="AQ329" s="963">
        <v>262.91715045449592</v>
      </c>
      <c r="AR329" s="963">
        <v>879.4674330944199</v>
      </c>
      <c r="AS329" s="963">
        <v>850.24548569888043</v>
      </c>
      <c r="AT329" s="963">
        <v>922.37425638702314</v>
      </c>
      <c r="AU329" s="963">
        <v>967.63473602788724</v>
      </c>
      <c r="AV329" s="963">
        <v>1229.1747369726811</v>
      </c>
      <c r="AW329" s="963">
        <v>2198.2396830018015</v>
      </c>
      <c r="AX329" s="963">
        <v>1571.7241088404905</v>
      </c>
      <c r="AY329" s="963">
        <v>1543.8695138085036</v>
      </c>
      <c r="AZ329" s="963">
        <v>1530.0859232577072</v>
      </c>
      <c r="BA329" s="963">
        <v>1418.3868566219408</v>
      </c>
      <c r="BB329" s="963">
        <v>1956.0211574720927</v>
      </c>
      <c r="BC329" s="963">
        <v>1231.2660232040917</v>
      </c>
      <c r="BD329" s="963">
        <v>881.52124366962289</v>
      </c>
      <c r="BE329" s="963">
        <v>682.42061363779544</v>
      </c>
      <c r="BF329" s="963">
        <v>262.91715045449592</v>
      </c>
      <c r="BG329" s="963">
        <v>632.81071686022608</v>
      </c>
      <c r="BH329" s="963">
        <v>509.73738476627761</v>
      </c>
      <c r="BI329" s="963">
        <v>578.03874423366574</v>
      </c>
      <c r="BJ329" s="963">
        <v>618.24305640153887</v>
      </c>
      <c r="BK329" s="963">
        <v>683.86509158557863</v>
      </c>
      <c r="BL329" s="963">
        <v>1132.4000975999709</v>
      </c>
      <c r="BM329" s="963">
        <v>854.99911544303609</v>
      </c>
      <c r="BN329" s="963">
        <v>689.30985273647991</v>
      </c>
      <c r="BO329" s="963">
        <v>597.19570812530833</v>
      </c>
      <c r="BP329" s="963">
        <v>545.30964538710259</v>
      </c>
      <c r="BQ329" s="963">
        <v>1431.4200755346537</v>
      </c>
      <c r="BR329" s="963">
        <v>1221.4066429939908</v>
      </c>
      <c r="BS329" s="963">
        <v>1364.9140808707496</v>
      </c>
      <c r="BT329" s="963">
        <v>1450.7385974357369</v>
      </c>
      <c r="BU329" s="963">
        <v>1681.3040070764364</v>
      </c>
      <c r="BV329" s="963">
        <v>2469.9081004336895</v>
      </c>
      <c r="BW329" s="963">
        <v>1576.8298593064358</v>
      </c>
      <c r="BX329" s="963">
        <v>1293.5410802579202</v>
      </c>
      <c r="BY329" s="963">
        <v>1132.2069673623448</v>
      </c>
      <c r="BZ329" s="963">
        <v>683.86509158557863</v>
      </c>
      <c r="CA329" s="963">
        <v>885.74338136577705</v>
      </c>
      <c r="CB329" s="963">
        <v>514.49101451043339</v>
      </c>
      <c r="CC329" s="963">
        <v>344.97434058312257</v>
      </c>
      <c r="CD329" s="963">
        <v>247.80402849895998</v>
      </c>
      <c r="CE329" s="964">
        <v>0</v>
      </c>
      <c r="CF329" s="964">
        <v>365.580490132823</v>
      </c>
      <c r="CG329" s="964">
        <v>504.68164959653626</v>
      </c>
      <c r="CH329" s="964">
        <v>510.3544197987261</v>
      </c>
      <c r="CI329" s="964">
        <v>517.84838230333787</v>
      </c>
      <c r="CJ329" s="964">
        <v>808.22679584159869</v>
      </c>
      <c r="CK329" s="964">
        <v>1945.3070184962503</v>
      </c>
      <c r="CL329" s="964">
        <v>1566.9704790963349</v>
      </c>
      <c r="CM329" s="964">
        <v>1776.9339174590464</v>
      </c>
      <c r="CN329" s="964">
        <v>1900.5249511602863</v>
      </c>
      <c r="CO329" s="964">
        <v>2102.2519482075195</v>
      </c>
      <c r="CP329" s="964">
        <v>2722.8407649392411</v>
      </c>
      <c r="CQ329" s="964">
        <v>1581.5834890505917</v>
      </c>
      <c r="CR329" s="964">
        <v>1060.4766766073769</v>
      </c>
      <c r="CS329" s="964">
        <v>761.7679394597659</v>
      </c>
      <c r="CT329" s="964">
        <v>0</v>
      </c>
      <c r="CU329" s="964">
        <v>118.92377389862916</v>
      </c>
      <c r="CV329" s="964">
        <v>164.17354866393347</v>
      </c>
      <c r="CW329" s="964">
        <v>166.0189076453687</v>
      </c>
      <c r="CX329" s="964">
        <v>168.45670267698944</v>
      </c>
      <c r="CY329" s="965">
        <v>262.91715045449592</v>
      </c>
      <c r="CZ329" s="619">
        <v>0</v>
      </c>
      <c r="DA329" s="620">
        <v>0</v>
      </c>
      <c r="DB329" s="620">
        <v>0</v>
      </c>
      <c r="DC329" s="620">
        <v>0</v>
      </c>
      <c r="DD329" s="620">
        <v>0</v>
      </c>
      <c r="DE329" s="620">
        <v>0</v>
      </c>
      <c r="DF329" s="620">
        <v>0</v>
      </c>
      <c r="DG329" s="620">
        <v>0</v>
      </c>
      <c r="DH329" s="620">
        <v>0</v>
      </c>
      <c r="DI329" s="620">
        <v>0</v>
      </c>
      <c r="DJ329" s="620">
        <v>0</v>
      </c>
      <c r="DK329" s="620">
        <v>0</v>
      </c>
      <c r="DL329" s="620">
        <v>0</v>
      </c>
      <c r="DM329" s="620">
        <v>0</v>
      </c>
      <c r="DN329" s="620">
        <v>0</v>
      </c>
      <c r="DO329" s="620">
        <v>0</v>
      </c>
      <c r="DP329" s="620">
        <v>0</v>
      </c>
      <c r="DQ329" s="620">
        <v>0</v>
      </c>
      <c r="DR329" s="620">
        <v>0</v>
      </c>
      <c r="DS329" s="620">
        <v>0</v>
      </c>
      <c r="DT329" s="620">
        <v>0</v>
      </c>
      <c r="DU329" s="620">
        <v>0</v>
      </c>
      <c r="DV329" s="620">
        <v>0</v>
      </c>
      <c r="DW329" s="621">
        <v>0</v>
      </c>
    </row>
    <row r="330" spans="2:127" x14ac:dyDescent="0.2">
      <c r="B330" s="631"/>
      <c r="C330" s="632"/>
      <c r="D330" s="633"/>
      <c r="E330" s="633"/>
      <c r="F330" s="633"/>
      <c r="G330" s="633"/>
      <c r="H330" s="633"/>
      <c r="I330" s="634"/>
      <c r="J330" s="634"/>
      <c r="K330" s="634"/>
      <c r="L330" s="634"/>
      <c r="M330" s="634"/>
      <c r="N330" s="634"/>
      <c r="O330" s="634"/>
      <c r="P330" s="634"/>
      <c r="Q330" s="634"/>
      <c r="R330" s="635"/>
      <c r="S330" s="634"/>
      <c r="T330" s="634"/>
      <c r="U330" s="628" t="s">
        <v>496</v>
      </c>
      <c r="V330" s="613" t="s">
        <v>124</v>
      </c>
      <c r="W330" s="614" t="s">
        <v>495</v>
      </c>
      <c r="X330" s="962">
        <v>0</v>
      </c>
      <c r="Y330" s="962">
        <v>0</v>
      </c>
      <c r="Z330" s="962">
        <v>0</v>
      </c>
      <c r="AA330" s="962">
        <v>0</v>
      </c>
      <c r="AB330" s="962">
        <v>0</v>
      </c>
      <c r="AC330" s="962">
        <v>0</v>
      </c>
      <c r="AD330" s="962">
        <v>0</v>
      </c>
      <c r="AE330" s="962">
        <v>0</v>
      </c>
      <c r="AF330" s="962">
        <v>0</v>
      </c>
      <c r="AG330" s="962">
        <v>0</v>
      </c>
      <c r="AH330" s="962">
        <v>0</v>
      </c>
      <c r="AI330" s="962">
        <v>0</v>
      </c>
      <c r="AJ330" s="962">
        <v>0</v>
      </c>
      <c r="AK330" s="963">
        <v>0</v>
      </c>
      <c r="AL330" s="963">
        <v>0</v>
      </c>
      <c r="AM330" s="963">
        <v>0</v>
      </c>
      <c r="AN330" s="963">
        <v>0</v>
      </c>
      <c r="AO330" s="963">
        <v>0</v>
      </c>
      <c r="AP330" s="963">
        <v>0</v>
      </c>
      <c r="AQ330" s="963">
        <v>0</v>
      </c>
      <c r="AR330" s="963">
        <v>0</v>
      </c>
      <c r="AS330" s="963">
        <v>0</v>
      </c>
      <c r="AT330" s="963">
        <v>0</v>
      </c>
      <c r="AU330" s="963">
        <v>0</v>
      </c>
      <c r="AV330" s="963">
        <v>0</v>
      </c>
      <c r="AW330" s="963">
        <v>0</v>
      </c>
      <c r="AX330" s="963">
        <v>0</v>
      </c>
      <c r="AY330" s="963">
        <v>0</v>
      </c>
      <c r="AZ330" s="963">
        <v>0</v>
      </c>
      <c r="BA330" s="963">
        <v>0</v>
      </c>
      <c r="BB330" s="963">
        <v>0</v>
      </c>
      <c r="BC330" s="963">
        <v>0</v>
      </c>
      <c r="BD330" s="963">
        <v>0</v>
      </c>
      <c r="BE330" s="963">
        <v>0</v>
      </c>
      <c r="BF330" s="963">
        <v>0</v>
      </c>
      <c r="BG330" s="963">
        <v>0</v>
      </c>
      <c r="BH330" s="963">
        <v>0</v>
      </c>
      <c r="BI330" s="963">
        <v>0</v>
      </c>
      <c r="BJ330" s="963">
        <v>0</v>
      </c>
      <c r="BK330" s="963">
        <v>0</v>
      </c>
      <c r="BL330" s="963">
        <v>0</v>
      </c>
      <c r="BM330" s="963">
        <v>0</v>
      </c>
      <c r="BN330" s="963">
        <v>0</v>
      </c>
      <c r="BO330" s="963">
        <v>0</v>
      </c>
      <c r="BP330" s="963">
        <v>0</v>
      </c>
      <c r="BQ330" s="963">
        <v>0</v>
      </c>
      <c r="BR330" s="963">
        <v>0</v>
      </c>
      <c r="BS330" s="963">
        <v>0</v>
      </c>
      <c r="BT330" s="963">
        <v>0</v>
      </c>
      <c r="BU330" s="963">
        <v>0</v>
      </c>
      <c r="BV330" s="963">
        <v>0</v>
      </c>
      <c r="BW330" s="963">
        <v>0</v>
      </c>
      <c r="BX330" s="963">
        <v>0</v>
      </c>
      <c r="BY330" s="963">
        <v>0</v>
      </c>
      <c r="BZ330" s="963">
        <v>0</v>
      </c>
      <c r="CA330" s="963">
        <v>0</v>
      </c>
      <c r="CB330" s="963">
        <v>0</v>
      </c>
      <c r="CC330" s="963">
        <v>0</v>
      </c>
      <c r="CD330" s="963">
        <v>0</v>
      </c>
      <c r="CE330" s="964">
        <v>0</v>
      </c>
      <c r="CF330" s="964">
        <v>0</v>
      </c>
      <c r="CG330" s="964">
        <v>0</v>
      </c>
      <c r="CH330" s="964">
        <v>0</v>
      </c>
      <c r="CI330" s="964">
        <v>0</v>
      </c>
      <c r="CJ330" s="964">
        <v>0</v>
      </c>
      <c r="CK330" s="964">
        <v>0</v>
      </c>
      <c r="CL330" s="964">
        <v>0</v>
      </c>
      <c r="CM330" s="964">
        <v>0</v>
      </c>
      <c r="CN330" s="964">
        <v>0</v>
      </c>
      <c r="CO330" s="964">
        <v>0</v>
      </c>
      <c r="CP330" s="964">
        <v>0</v>
      </c>
      <c r="CQ330" s="964">
        <v>0</v>
      </c>
      <c r="CR330" s="964">
        <v>0</v>
      </c>
      <c r="CS330" s="964">
        <v>0</v>
      </c>
      <c r="CT330" s="964">
        <v>0</v>
      </c>
      <c r="CU330" s="964">
        <v>0</v>
      </c>
      <c r="CV330" s="964">
        <v>0</v>
      </c>
      <c r="CW330" s="964">
        <v>0</v>
      </c>
      <c r="CX330" s="964">
        <v>0</v>
      </c>
      <c r="CY330" s="965">
        <v>0</v>
      </c>
      <c r="CZ330" s="619">
        <v>0</v>
      </c>
      <c r="DA330" s="620">
        <v>0</v>
      </c>
      <c r="DB330" s="620">
        <v>0</v>
      </c>
      <c r="DC330" s="620">
        <v>0</v>
      </c>
      <c r="DD330" s="620">
        <v>0</v>
      </c>
      <c r="DE330" s="620">
        <v>0</v>
      </c>
      <c r="DF330" s="620">
        <v>0</v>
      </c>
      <c r="DG330" s="620">
        <v>0</v>
      </c>
      <c r="DH330" s="620">
        <v>0</v>
      </c>
      <c r="DI330" s="620">
        <v>0</v>
      </c>
      <c r="DJ330" s="620">
        <v>0</v>
      </c>
      <c r="DK330" s="620">
        <v>0</v>
      </c>
      <c r="DL330" s="620">
        <v>0</v>
      </c>
      <c r="DM330" s="620">
        <v>0</v>
      </c>
      <c r="DN330" s="620">
        <v>0</v>
      </c>
      <c r="DO330" s="620">
        <v>0</v>
      </c>
      <c r="DP330" s="620">
        <v>0</v>
      </c>
      <c r="DQ330" s="620">
        <v>0</v>
      </c>
      <c r="DR330" s="620">
        <v>0</v>
      </c>
      <c r="DS330" s="620">
        <v>0</v>
      </c>
      <c r="DT330" s="620">
        <v>0</v>
      </c>
      <c r="DU330" s="620">
        <v>0</v>
      </c>
      <c r="DV330" s="620">
        <v>0</v>
      </c>
      <c r="DW330" s="621">
        <v>0</v>
      </c>
    </row>
    <row r="331" spans="2:127" x14ac:dyDescent="0.2">
      <c r="B331" s="631"/>
      <c r="C331" s="632"/>
      <c r="D331" s="633"/>
      <c r="E331" s="633"/>
      <c r="F331" s="633"/>
      <c r="G331" s="633"/>
      <c r="H331" s="633"/>
      <c r="I331" s="634"/>
      <c r="J331" s="634"/>
      <c r="K331" s="634"/>
      <c r="L331" s="634"/>
      <c r="M331" s="634"/>
      <c r="N331" s="634"/>
      <c r="O331" s="634"/>
      <c r="P331" s="634"/>
      <c r="Q331" s="634"/>
      <c r="R331" s="635"/>
      <c r="S331" s="634"/>
      <c r="T331" s="634"/>
      <c r="U331" s="636" t="s">
        <v>807</v>
      </c>
      <c r="V331" s="637" t="s">
        <v>124</v>
      </c>
      <c r="W331" s="614" t="s">
        <v>495</v>
      </c>
      <c r="X331" s="962">
        <v>0</v>
      </c>
      <c r="Y331" s="962">
        <v>0</v>
      </c>
      <c r="Z331" s="962">
        <v>0</v>
      </c>
      <c r="AA331" s="962">
        <v>0</v>
      </c>
      <c r="AB331" s="962">
        <v>0</v>
      </c>
      <c r="AC331" s="962">
        <v>0</v>
      </c>
      <c r="AD331" s="962">
        <v>0</v>
      </c>
      <c r="AE331" s="962">
        <v>0</v>
      </c>
      <c r="AF331" s="962">
        <v>0</v>
      </c>
      <c r="AG331" s="962">
        <v>0</v>
      </c>
      <c r="AH331" s="962">
        <v>0</v>
      </c>
      <c r="AI331" s="962">
        <v>0</v>
      </c>
      <c r="AJ331" s="962">
        <v>0</v>
      </c>
      <c r="AK331" s="963">
        <v>0</v>
      </c>
      <c r="AL331" s="963">
        <v>0</v>
      </c>
      <c r="AM331" s="963">
        <v>0</v>
      </c>
      <c r="AN331" s="963">
        <v>0</v>
      </c>
      <c r="AO331" s="963">
        <v>0</v>
      </c>
      <c r="AP331" s="963">
        <v>0</v>
      </c>
      <c r="AQ331" s="963">
        <v>0</v>
      </c>
      <c r="AR331" s="963">
        <v>0</v>
      </c>
      <c r="AS331" s="963">
        <v>0</v>
      </c>
      <c r="AT331" s="963">
        <v>0</v>
      </c>
      <c r="AU331" s="963">
        <v>0</v>
      </c>
      <c r="AV331" s="963">
        <v>0</v>
      </c>
      <c r="AW331" s="963">
        <v>0</v>
      </c>
      <c r="AX331" s="963">
        <v>0</v>
      </c>
      <c r="AY331" s="963">
        <v>0</v>
      </c>
      <c r="AZ331" s="963">
        <v>0</v>
      </c>
      <c r="BA331" s="963">
        <v>0</v>
      </c>
      <c r="BB331" s="963">
        <v>0</v>
      </c>
      <c r="BC331" s="963">
        <v>0</v>
      </c>
      <c r="BD331" s="963">
        <v>0</v>
      </c>
      <c r="BE331" s="963">
        <v>0</v>
      </c>
      <c r="BF331" s="963">
        <v>0</v>
      </c>
      <c r="BG331" s="963">
        <v>0</v>
      </c>
      <c r="BH331" s="963">
        <v>0</v>
      </c>
      <c r="BI331" s="963">
        <v>0</v>
      </c>
      <c r="BJ331" s="963">
        <v>0</v>
      </c>
      <c r="BK331" s="963">
        <v>0</v>
      </c>
      <c r="BL331" s="963">
        <v>0</v>
      </c>
      <c r="BM331" s="963">
        <v>0</v>
      </c>
      <c r="BN331" s="963">
        <v>0</v>
      </c>
      <c r="BO331" s="963">
        <v>0</v>
      </c>
      <c r="BP331" s="963">
        <v>0</v>
      </c>
      <c r="BQ331" s="963">
        <v>0</v>
      </c>
      <c r="BR331" s="963">
        <v>0</v>
      </c>
      <c r="BS331" s="963">
        <v>0</v>
      </c>
      <c r="BT331" s="963">
        <v>0</v>
      </c>
      <c r="BU331" s="963">
        <v>0</v>
      </c>
      <c r="BV331" s="963">
        <v>0</v>
      </c>
      <c r="BW331" s="963">
        <v>0</v>
      </c>
      <c r="BX331" s="963">
        <v>0</v>
      </c>
      <c r="BY331" s="963">
        <v>0</v>
      </c>
      <c r="BZ331" s="963">
        <v>0</v>
      </c>
      <c r="CA331" s="963">
        <v>0</v>
      </c>
      <c r="CB331" s="963">
        <v>0</v>
      </c>
      <c r="CC331" s="963">
        <v>0</v>
      </c>
      <c r="CD331" s="963">
        <v>0</v>
      </c>
      <c r="CE331" s="964">
        <v>0</v>
      </c>
      <c r="CF331" s="964">
        <v>0</v>
      </c>
      <c r="CG331" s="964">
        <v>0</v>
      </c>
      <c r="CH331" s="964">
        <v>0</v>
      </c>
      <c r="CI331" s="964">
        <v>0</v>
      </c>
      <c r="CJ331" s="964">
        <v>0</v>
      </c>
      <c r="CK331" s="964">
        <v>0</v>
      </c>
      <c r="CL331" s="964">
        <v>0</v>
      </c>
      <c r="CM331" s="964">
        <v>0</v>
      </c>
      <c r="CN331" s="964">
        <v>0</v>
      </c>
      <c r="CO331" s="964">
        <v>0</v>
      </c>
      <c r="CP331" s="964">
        <v>0</v>
      </c>
      <c r="CQ331" s="964">
        <v>0</v>
      </c>
      <c r="CR331" s="964">
        <v>0</v>
      </c>
      <c r="CS331" s="964">
        <v>0</v>
      </c>
      <c r="CT331" s="964">
        <v>0</v>
      </c>
      <c r="CU331" s="964">
        <v>0</v>
      </c>
      <c r="CV331" s="964">
        <v>0</v>
      </c>
      <c r="CW331" s="964">
        <v>0</v>
      </c>
      <c r="CX331" s="964">
        <v>0</v>
      </c>
      <c r="CY331" s="965">
        <v>0</v>
      </c>
      <c r="CZ331" s="619">
        <v>0</v>
      </c>
      <c r="DA331" s="620">
        <v>0</v>
      </c>
      <c r="DB331" s="620">
        <v>0</v>
      </c>
      <c r="DC331" s="620">
        <v>0</v>
      </c>
      <c r="DD331" s="620">
        <v>0</v>
      </c>
      <c r="DE331" s="620">
        <v>0</v>
      </c>
      <c r="DF331" s="620">
        <v>0</v>
      </c>
      <c r="DG331" s="620">
        <v>0</v>
      </c>
      <c r="DH331" s="620">
        <v>0</v>
      </c>
      <c r="DI331" s="620">
        <v>0</v>
      </c>
      <c r="DJ331" s="620">
        <v>0</v>
      </c>
      <c r="DK331" s="620">
        <v>0</v>
      </c>
      <c r="DL331" s="620">
        <v>0</v>
      </c>
      <c r="DM331" s="620">
        <v>0</v>
      </c>
      <c r="DN331" s="620">
        <v>0</v>
      </c>
      <c r="DO331" s="620">
        <v>0</v>
      </c>
      <c r="DP331" s="620">
        <v>0</v>
      </c>
      <c r="DQ331" s="620">
        <v>0</v>
      </c>
      <c r="DR331" s="620">
        <v>0</v>
      </c>
      <c r="DS331" s="620">
        <v>0</v>
      </c>
      <c r="DT331" s="620">
        <v>0</v>
      </c>
      <c r="DU331" s="620">
        <v>0</v>
      </c>
      <c r="DV331" s="620">
        <v>0</v>
      </c>
      <c r="DW331" s="621">
        <v>0</v>
      </c>
    </row>
    <row r="332" spans="2:127" x14ac:dyDescent="0.2">
      <c r="B332" s="638"/>
      <c r="C332" s="639"/>
      <c r="D332" s="640"/>
      <c r="E332" s="640"/>
      <c r="F332" s="640"/>
      <c r="G332" s="640"/>
      <c r="H332" s="640"/>
      <c r="I332" s="641"/>
      <c r="J332" s="641"/>
      <c r="K332" s="641"/>
      <c r="L332" s="641"/>
      <c r="M332" s="641"/>
      <c r="N332" s="641"/>
      <c r="O332" s="641"/>
      <c r="P332" s="641"/>
      <c r="Q332" s="641"/>
      <c r="R332" s="642"/>
      <c r="S332" s="641"/>
      <c r="T332" s="641"/>
      <c r="U332" s="628" t="s">
        <v>497</v>
      </c>
      <c r="V332" s="613" t="s">
        <v>124</v>
      </c>
      <c r="W332" s="643" t="s">
        <v>495</v>
      </c>
      <c r="X332" s="962">
        <v>10.642418652133703</v>
      </c>
      <c r="Y332" s="962">
        <v>45.858459799656266</v>
      </c>
      <c r="Z332" s="962">
        <v>90.617532571810571</v>
      </c>
      <c r="AA332" s="962">
        <v>138.55048634633619</v>
      </c>
      <c r="AB332" s="962">
        <v>190.2812681172249</v>
      </c>
      <c r="AC332" s="962">
        <v>224.10653999240145</v>
      </c>
      <c r="AD332" s="962">
        <v>359.86732951288002</v>
      </c>
      <c r="AE332" s="962">
        <v>481.4673132159304</v>
      </c>
      <c r="AF332" s="962">
        <v>611.90536638462015</v>
      </c>
      <c r="AG332" s="962">
        <v>750.13492931899623</v>
      </c>
      <c r="AH332" s="962">
        <v>928.10109070180033</v>
      </c>
      <c r="AI332" s="962">
        <v>1107.5069396638587</v>
      </c>
      <c r="AJ332" s="962">
        <v>1212.2583098996415</v>
      </c>
      <c r="AK332" s="963">
        <v>1277.9095631806006</v>
      </c>
      <c r="AL332" s="963">
        <v>1319.3941264371008</v>
      </c>
      <c r="AM332" s="963">
        <v>1318.2778492561276</v>
      </c>
      <c r="AN332" s="963">
        <v>1317.1972929449455</v>
      </c>
      <c r="AO332" s="963">
        <v>1316.1513980468649</v>
      </c>
      <c r="AP332" s="963">
        <v>1315.1389717855229</v>
      </c>
      <c r="AQ332" s="963">
        <v>1314.1621752622618</v>
      </c>
      <c r="AR332" s="963">
        <v>1313.2167198388886</v>
      </c>
      <c r="AS332" s="963">
        <v>1312.3015189890634</v>
      </c>
      <c r="AT332" s="963">
        <v>1311.4156045664326</v>
      </c>
      <c r="AU332" s="963">
        <v>1310.5581230164696</v>
      </c>
      <c r="AV332" s="963">
        <v>1309.7313129738234</v>
      </c>
      <c r="AW332" s="963">
        <v>1309.7313129738234</v>
      </c>
      <c r="AX332" s="963">
        <v>1309.7313129738234</v>
      </c>
      <c r="AY332" s="963">
        <v>1309.7313129738234</v>
      </c>
      <c r="AZ332" s="963">
        <v>1309.7313129738234</v>
      </c>
      <c r="BA332" s="963">
        <v>1309.7313129738234</v>
      </c>
      <c r="BB332" s="963">
        <v>1309.7313129738234</v>
      </c>
      <c r="BC332" s="963">
        <v>1309.7313129738234</v>
      </c>
      <c r="BD332" s="963">
        <v>1309.7313129738234</v>
      </c>
      <c r="BE332" s="963">
        <v>1309.7313129738234</v>
      </c>
      <c r="BF332" s="963">
        <v>1309.7313129738234</v>
      </c>
      <c r="BG332" s="963">
        <v>1309.7313129738234</v>
      </c>
      <c r="BH332" s="963">
        <v>1309.7313129738234</v>
      </c>
      <c r="BI332" s="963">
        <v>1309.7313129738234</v>
      </c>
      <c r="BJ332" s="963">
        <v>1309.7313129738234</v>
      </c>
      <c r="BK332" s="963">
        <v>1309.7313129738234</v>
      </c>
      <c r="BL332" s="963">
        <v>1309.7313129738234</v>
      </c>
      <c r="BM332" s="963">
        <v>1309.7313129738234</v>
      </c>
      <c r="BN332" s="963">
        <v>1309.7313129738234</v>
      </c>
      <c r="BO332" s="963">
        <v>1309.7313129738234</v>
      </c>
      <c r="BP332" s="963">
        <v>1309.7313129738234</v>
      </c>
      <c r="BQ332" s="963">
        <v>1309.7313129738234</v>
      </c>
      <c r="BR332" s="963">
        <v>1309.7313129738234</v>
      </c>
      <c r="BS332" s="963">
        <v>1309.7313129738234</v>
      </c>
      <c r="BT332" s="963">
        <v>1309.7313129738234</v>
      </c>
      <c r="BU332" s="963">
        <v>1309.7313129738234</v>
      </c>
      <c r="BV332" s="963">
        <v>1309.7313129738234</v>
      </c>
      <c r="BW332" s="963">
        <v>1309.7313129738234</v>
      </c>
      <c r="BX332" s="963">
        <v>1309.7313129738234</v>
      </c>
      <c r="BY332" s="963">
        <v>1309.7313129738234</v>
      </c>
      <c r="BZ332" s="963">
        <v>1309.7313129738234</v>
      </c>
      <c r="CA332" s="963">
        <v>1309.7313129738234</v>
      </c>
      <c r="CB332" s="963">
        <v>1309.7313129738234</v>
      </c>
      <c r="CC332" s="963">
        <v>1309.7313129738234</v>
      </c>
      <c r="CD332" s="963">
        <v>1309.7313129738234</v>
      </c>
      <c r="CE332" s="964">
        <v>1309.7313129738234</v>
      </c>
      <c r="CF332" s="964">
        <v>1309.7313129738234</v>
      </c>
      <c r="CG332" s="964">
        <v>1309.7313129738234</v>
      </c>
      <c r="CH332" s="964">
        <v>1309.7313129738234</v>
      </c>
      <c r="CI332" s="964">
        <v>1309.7313129738234</v>
      </c>
      <c r="CJ332" s="964">
        <v>1309.7313129738234</v>
      </c>
      <c r="CK332" s="964">
        <v>1309.7313129738234</v>
      </c>
      <c r="CL332" s="964">
        <v>1309.7313129738234</v>
      </c>
      <c r="CM332" s="964">
        <v>1309.7313129738234</v>
      </c>
      <c r="CN332" s="964">
        <v>1309.7313129738234</v>
      </c>
      <c r="CO332" s="964">
        <v>1309.7313129738234</v>
      </c>
      <c r="CP332" s="964">
        <v>1309.7313129738234</v>
      </c>
      <c r="CQ332" s="964">
        <v>1309.7313129738234</v>
      </c>
      <c r="CR332" s="964">
        <v>1309.7313129738234</v>
      </c>
      <c r="CS332" s="964">
        <v>1309.7313129738234</v>
      </c>
      <c r="CT332" s="964">
        <v>1309.7313129738234</v>
      </c>
      <c r="CU332" s="964">
        <v>1309.7313129738234</v>
      </c>
      <c r="CV332" s="964">
        <v>1309.7313129738234</v>
      </c>
      <c r="CW332" s="964">
        <v>1309.7313129738234</v>
      </c>
      <c r="CX332" s="964">
        <v>1309.7313129738234</v>
      </c>
      <c r="CY332" s="965">
        <v>1309.7313129738234</v>
      </c>
      <c r="CZ332" s="619">
        <v>0</v>
      </c>
      <c r="DA332" s="620">
        <v>0</v>
      </c>
      <c r="DB332" s="620">
        <v>0</v>
      </c>
      <c r="DC332" s="620">
        <v>0</v>
      </c>
      <c r="DD332" s="620">
        <v>0</v>
      </c>
      <c r="DE332" s="620">
        <v>0</v>
      </c>
      <c r="DF332" s="620">
        <v>0</v>
      </c>
      <c r="DG332" s="620">
        <v>0</v>
      </c>
      <c r="DH332" s="620">
        <v>0</v>
      </c>
      <c r="DI332" s="620">
        <v>0</v>
      </c>
      <c r="DJ332" s="620">
        <v>0</v>
      </c>
      <c r="DK332" s="620">
        <v>0</v>
      </c>
      <c r="DL332" s="620">
        <v>0</v>
      </c>
      <c r="DM332" s="620">
        <v>0</v>
      </c>
      <c r="DN332" s="620">
        <v>0</v>
      </c>
      <c r="DO332" s="620">
        <v>0</v>
      </c>
      <c r="DP332" s="620">
        <v>0</v>
      </c>
      <c r="DQ332" s="620">
        <v>0</v>
      </c>
      <c r="DR332" s="620">
        <v>0</v>
      </c>
      <c r="DS332" s="620">
        <v>0</v>
      </c>
      <c r="DT332" s="620">
        <v>0</v>
      </c>
      <c r="DU332" s="620">
        <v>0</v>
      </c>
      <c r="DV332" s="620">
        <v>0</v>
      </c>
      <c r="DW332" s="621">
        <v>0</v>
      </c>
    </row>
    <row r="333" spans="2:127" x14ac:dyDescent="0.2">
      <c r="B333" s="644"/>
      <c r="C333" s="645"/>
      <c r="D333" s="646"/>
      <c r="E333" s="646"/>
      <c r="F333" s="646"/>
      <c r="G333" s="646"/>
      <c r="H333" s="646"/>
      <c r="I333" s="647"/>
      <c r="J333" s="647"/>
      <c r="K333" s="647"/>
      <c r="L333" s="647"/>
      <c r="M333" s="647"/>
      <c r="N333" s="647"/>
      <c r="O333" s="647"/>
      <c r="P333" s="647"/>
      <c r="Q333" s="647"/>
      <c r="R333" s="648"/>
      <c r="S333" s="647"/>
      <c r="T333" s="647"/>
      <c r="U333" s="636" t="s">
        <v>498</v>
      </c>
      <c r="V333" s="637" t="s">
        <v>124</v>
      </c>
      <c r="W333" s="643" t="s">
        <v>495</v>
      </c>
      <c r="X333" s="963">
        <v>0</v>
      </c>
      <c r="Y333" s="963">
        <v>0</v>
      </c>
      <c r="Z333" s="963">
        <v>0</v>
      </c>
      <c r="AA333" s="963">
        <v>0</v>
      </c>
      <c r="AB333" s="963">
        <v>0</v>
      </c>
      <c r="AC333" s="963">
        <v>0</v>
      </c>
      <c r="AD333" s="963">
        <v>0</v>
      </c>
      <c r="AE333" s="963">
        <v>0</v>
      </c>
      <c r="AF333" s="963">
        <v>0</v>
      </c>
      <c r="AG333" s="963">
        <v>0</v>
      </c>
      <c r="AH333" s="963">
        <v>0</v>
      </c>
      <c r="AI333" s="963">
        <v>0</v>
      </c>
      <c r="AJ333" s="963">
        <v>0</v>
      </c>
      <c r="AK333" s="963">
        <v>0</v>
      </c>
      <c r="AL333" s="963">
        <v>0</v>
      </c>
      <c r="AM333" s="963">
        <v>0</v>
      </c>
      <c r="AN333" s="963">
        <v>0</v>
      </c>
      <c r="AO333" s="963">
        <v>0</v>
      </c>
      <c r="AP333" s="963">
        <v>0</v>
      </c>
      <c r="AQ333" s="963">
        <v>0</v>
      </c>
      <c r="AR333" s="963">
        <v>0</v>
      </c>
      <c r="AS333" s="963">
        <v>0</v>
      </c>
      <c r="AT333" s="963">
        <v>0</v>
      </c>
      <c r="AU333" s="963">
        <v>0</v>
      </c>
      <c r="AV333" s="963">
        <v>0</v>
      </c>
      <c r="AW333" s="963">
        <v>0</v>
      </c>
      <c r="AX333" s="963">
        <v>0</v>
      </c>
      <c r="AY333" s="963">
        <v>0</v>
      </c>
      <c r="AZ333" s="963">
        <v>0</v>
      </c>
      <c r="BA333" s="963">
        <v>0</v>
      </c>
      <c r="BB333" s="963">
        <v>0</v>
      </c>
      <c r="BC333" s="963">
        <v>0</v>
      </c>
      <c r="BD333" s="963">
        <v>0</v>
      </c>
      <c r="BE333" s="963">
        <v>0</v>
      </c>
      <c r="BF333" s="963">
        <v>0</v>
      </c>
      <c r="BG333" s="963">
        <v>0</v>
      </c>
      <c r="BH333" s="963">
        <v>0</v>
      </c>
      <c r="BI333" s="963">
        <v>0</v>
      </c>
      <c r="BJ333" s="963">
        <v>0</v>
      </c>
      <c r="BK333" s="963">
        <v>0</v>
      </c>
      <c r="BL333" s="963">
        <v>0</v>
      </c>
      <c r="BM333" s="963">
        <v>0</v>
      </c>
      <c r="BN333" s="963">
        <v>0</v>
      </c>
      <c r="BO333" s="963">
        <v>0</v>
      </c>
      <c r="BP333" s="963">
        <v>0</v>
      </c>
      <c r="BQ333" s="963">
        <v>0</v>
      </c>
      <c r="BR333" s="963">
        <v>0</v>
      </c>
      <c r="BS333" s="963">
        <v>0</v>
      </c>
      <c r="BT333" s="963">
        <v>0</v>
      </c>
      <c r="BU333" s="963">
        <v>0</v>
      </c>
      <c r="BV333" s="963">
        <v>0</v>
      </c>
      <c r="BW333" s="963">
        <v>0</v>
      </c>
      <c r="BX333" s="963">
        <v>0</v>
      </c>
      <c r="BY333" s="963">
        <v>0</v>
      </c>
      <c r="BZ333" s="963">
        <v>0</v>
      </c>
      <c r="CA333" s="963">
        <v>0</v>
      </c>
      <c r="CB333" s="963">
        <v>0</v>
      </c>
      <c r="CC333" s="963">
        <v>0</v>
      </c>
      <c r="CD333" s="963">
        <v>0</v>
      </c>
      <c r="CE333" s="964">
        <v>0</v>
      </c>
      <c r="CF333" s="964">
        <v>0</v>
      </c>
      <c r="CG333" s="964">
        <v>0</v>
      </c>
      <c r="CH333" s="964">
        <v>0</v>
      </c>
      <c r="CI333" s="964">
        <v>0</v>
      </c>
      <c r="CJ333" s="964">
        <v>0</v>
      </c>
      <c r="CK333" s="964">
        <v>0</v>
      </c>
      <c r="CL333" s="964">
        <v>0</v>
      </c>
      <c r="CM333" s="964">
        <v>0</v>
      </c>
      <c r="CN333" s="964">
        <v>0</v>
      </c>
      <c r="CO333" s="964">
        <v>0</v>
      </c>
      <c r="CP333" s="964">
        <v>0</v>
      </c>
      <c r="CQ333" s="964">
        <v>0</v>
      </c>
      <c r="CR333" s="964">
        <v>0</v>
      </c>
      <c r="CS333" s="964">
        <v>0</v>
      </c>
      <c r="CT333" s="964">
        <v>0</v>
      </c>
      <c r="CU333" s="964">
        <v>0</v>
      </c>
      <c r="CV333" s="964">
        <v>0</v>
      </c>
      <c r="CW333" s="964">
        <v>0</v>
      </c>
      <c r="CX333" s="964">
        <v>0</v>
      </c>
      <c r="CY333" s="965">
        <v>0</v>
      </c>
      <c r="CZ333" s="619">
        <v>0</v>
      </c>
      <c r="DA333" s="620">
        <v>0</v>
      </c>
      <c r="DB333" s="620">
        <v>0</v>
      </c>
      <c r="DC333" s="620">
        <v>0</v>
      </c>
      <c r="DD333" s="620">
        <v>0</v>
      </c>
      <c r="DE333" s="620">
        <v>0</v>
      </c>
      <c r="DF333" s="620">
        <v>0</v>
      </c>
      <c r="DG333" s="620">
        <v>0</v>
      </c>
      <c r="DH333" s="620">
        <v>0</v>
      </c>
      <c r="DI333" s="620">
        <v>0</v>
      </c>
      <c r="DJ333" s="620">
        <v>0</v>
      </c>
      <c r="DK333" s="620">
        <v>0</v>
      </c>
      <c r="DL333" s="620">
        <v>0</v>
      </c>
      <c r="DM333" s="620">
        <v>0</v>
      </c>
      <c r="DN333" s="620">
        <v>0</v>
      </c>
      <c r="DO333" s="620">
        <v>0</v>
      </c>
      <c r="DP333" s="620">
        <v>0</v>
      </c>
      <c r="DQ333" s="620">
        <v>0</v>
      </c>
      <c r="DR333" s="620">
        <v>0</v>
      </c>
      <c r="DS333" s="620">
        <v>0</v>
      </c>
      <c r="DT333" s="620">
        <v>0</v>
      </c>
      <c r="DU333" s="620">
        <v>0</v>
      </c>
      <c r="DV333" s="620">
        <v>0</v>
      </c>
      <c r="DW333" s="621">
        <v>0</v>
      </c>
    </row>
    <row r="334" spans="2:127" x14ac:dyDescent="0.2">
      <c r="B334" s="644"/>
      <c r="C334" s="645"/>
      <c r="D334" s="646"/>
      <c r="E334" s="646"/>
      <c r="F334" s="646"/>
      <c r="G334" s="646"/>
      <c r="H334" s="646"/>
      <c r="I334" s="647"/>
      <c r="J334" s="647"/>
      <c r="K334" s="647"/>
      <c r="L334" s="647"/>
      <c r="M334" s="647"/>
      <c r="N334" s="647"/>
      <c r="O334" s="647"/>
      <c r="P334" s="647"/>
      <c r="Q334" s="647"/>
      <c r="R334" s="648"/>
      <c r="S334" s="647"/>
      <c r="T334" s="647"/>
      <c r="U334" s="649" t="s">
        <v>499</v>
      </c>
      <c r="V334" s="650" t="s">
        <v>124</v>
      </c>
      <c r="W334" s="643" t="s">
        <v>495</v>
      </c>
      <c r="X334" s="963">
        <v>3.0630844339541041</v>
      </c>
      <c r="Y334" s="963">
        <v>7.2406239704856992</v>
      </c>
      <c r="Z334" s="963">
        <v>14.156100613246998</v>
      </c>
      <c r="AA334" s="963">
        <v>25.615424399527264</v>
      </c>
      <c r="AB334" s="963">
        <v>38.135761973003014</v>
      </c>
      <c r="AC334" s="963">
        <v>28.17901486133362</v>
      </c>
      <c r="AD334" s="963">
        <v>45.654146665336491</v>
      </c>
      <c r="AE334" s="963">
        <v>66.417252092985009</v>
      </c>
      <c r="AF334" s="963">
        <v>84.469048367457333</v>
      </c>
      <c r="AG334" s="963">
        <v>98.784051656877807</v>
      </c>
      <c r="AH334" s="963">
        <v>135.35925601322853</v>
      </c>
      <c r="AI334" s="963">
        <v>144.88531917894355</v>
      </c>
      <c r="AJ334" s="963">
        <v>150.35890738754227</v>
      </c>
      <c r="AK334" s="963">
        <v>151.95698727730684</v>
      </c>
      <c r="AL334" s="963">
        <v>150.62975101744541</v>
      </c>
      <c r="AM334" s="963">
        <v>149.5429260385344</v>
      </c>
      <c r="AN334" s="963">
        <v>148.4908794589486</v>
      </c>
      <c r="AO334" s="963">
        <v>147.47257977503071</v>
      </c>
      <c r="AP334" s="963">
        <v>146.48686568099822</v>
      </c>
      <c r="AQ334" s="963">
        <v>145.53584125902805</v>
      </c>
      <c r="AR334" s="963">
        <v>144.61533102368213</v>
      </c>
      <c r="AS334" s="963">
        <v>143.72427711586735</v>
      </c>
      <c r="AT334" s="963">
        <v>142.86173693310261</v>
      </c>
      <c r="AU334" s="963">
        <v>142.02687944130759</v>
      </c>
      <c r="AV334" s="963">
        <v>141.22188421030327</v>
      </c>
      <c r="AW334" s="963">
        <v>141.22188421030327</v>
      </c>
      <c r="AX334" s="963">
        <v>141.22188421030327</v>
      </c>
      <c r="AY334" s="963">
        <v>141.22188421030327</v>
      </c>
      <c r="AZ334" s="963">
        <v>141.22188421030327</v>
      </c>
      <c r="BA334" s="963">
        <v>141.22188421030327</v>
      </c>
      <c r="BB334" s="963">
        <v>141.22188421030327</v>
      </c>
      <c r="BC334" s="963">
        <v>141.22188421030327</v>
      </c>
      <c r="BD334" s="963">
        <v>141.22188421030327</v>
      </c>
      <c r="BE334" s="963">
        <v>141.22188421030327</v>
      </c>
      <c r="BF334" s="963">
        <v>141.22188421030327</v>
      </c>
      <c r="BG334" s="963">
        <v>141.22188421030327</v>
      </c>
      <c r="BH334" s="963">
        <v>141.22188421030327</v>
      </c>
      <c r="BI334" s="963">
        <v>141.22188421030327</v>
      </c>
      <c r="BJ334" s="963">
        <v>141.22188421030327</v>
      </c>
      <c r="BK334" s="963">
        <v>141.22188421030327</v>
      </c>
      <c r="BL334" s="963">
        <v>141.22188421030327</v>
      </c>
      <c r="BM334" s="963">
        <v>141.22188421030327</v>
      </c>
      <c r="BN334" s="963">
        <v>141.22188421030327</v>
      </c>
      <c r="BO334" s="963">
        <v>141.22188421030327</v>
      </c>
      <c r="BP334" s="963">
        <v>141.22188421030327</v>
      </c>
      <c r="BQ334" s="963">
        <v>141.22188421030327</v>
      </c>
      <c r="BR334" s="963">
        <v>141.22188421030327</v>
      </c>
      <c r="BS334" s="963">
        <v>141.22188421030327</v>
      </c>
      <c r="BT334" s="963">
        <v>141.22188421030327</v>
      </c>
      <c r="BU334" s="963">
        <v>141.22188421030327</v>
      </c>
      <c r="BV334" s="963">
        <v>141.22188421030327</v>
      </c>
      <c r="BW334" s="963">
        <v>141.22188421030327</v>
      </c>
      <c r="BX334" s="963">
        <v>141.22188421030327</v>
      </c>
      <c r="BY334" s="963">
        <v>141.22188421030327</v>
      </c>
      <c r="BZ334" s="963">
        <v>141.22188421030327</v>
      </c>
      <c r="CA334" s="963">
        <v>141.22188421030327</v>
      </c>
      <c r="CB334" s="963">
        <v>141.22188421030327</v>
      </c>
      <c r="CC334" s="963">
        <v>141.22188421030327</v>
      </c>
      <c r="CD334" s="963">
        <v>141.22188421030327</v>
      </c>
      <c r="CE334" s="964">
        <v>141.22188421030327</v>
      </c>
      <c r="CF334" s="964">
        <v>141.22188421030327</v>
      </c>
      <c r="CG334" s="964">
        <v>141.22188421030327</v>
      </c>
      <c r="CH334" s="964">
        <v>141.22188421030327</v>
      </c>
      <c r="CI334" s="964">
        <v>141.22188421030327</v>
      </c>
      <c r="CJ334" s="964">
        <v>141.22188421030327</v>
      </c>
      <c r="CK334" s="964">
        <v>141.22188421030327</v>
      </c>
      <c r="CL334" s="964">
        <v>141.22188421030327</v>
      </c>
      <c r="CM334" s="964">
        <v>141.22188421030327</v>
      </c>
      <c r="CN334" s="964">
        <v>141.22188421030327</v>
      </c>
      <c r="CO334" s="964">
        <v>141.22188421030327</v>
      </c>
      <c r="CP334" s="964">
        <v>141.22188421030327</v>
      </c>
      <c r="CQ334" s="964">
        <v>141.22188421030327</v>
      </c>
      <c r="CR334" s="964">
        <v>141.22188421030327</v>
      </c>
      <c r="CS334" s="964">
        <v>141.22188421030327</v>
      </c>
      <c r="CT334" s="964">
        <v>141.22188421030327</v>
      </c>
      <c r="CU334" s="964">
        <v>141.22188421030327</v>
      </c>
      <c r="CV334" s="964">
        <v>141.22188421030327</v>
      </c>
      <c r="CW334" s="964">
        <v>141.22188421030327</v>
      </c>
      <c r="CX334" s="964">
        <v>141.22188421030327</v>
      </c>
      <c r="CY334" s="965">
        <v>141.22188421030327</v>
      </c>
      <c r="CZ334" s="619">
        <v>0</v>
      </c>
      <c r="DA334" s="620">
        <v>0</v>
      </c>
      <c r="DB334" s="620">
        <v>0</v>
      </c>
      <c r="DC334" s="620">
        <v>0</v>
      </c>
      <c r="DD334" s="620">
        <v>0</v>
      </c>
      <c r="DE334" s="620">
        <v>0</v>
      </c>
      <c r="DF334" s="620">
        <v>0</v>
      </c>
      <c r="DG334" s="620">
        <v>0</v>
      </c>
      <c r="DH334" s="620">
        <v>0</v>
      </c>
      <c r="DI334" s="620">
        <v>0</v>
      </c>
      <c r="DJ334" s="620">
        <v>0</v>
      </c>
      <c r="DK334" s="620">
        <v>0</v>
      </c>
      <c r="DL334" s="620">
        <v>0</v>
      </c>
      <c r="DM334" s="620">
        <v>0</v>
      </c>
      <c r="DN334" s="620">
        <v>0</v>
      </c>
      <c r="DO334" s="620">
        <v>0</v>
      </c>
      <c r="DP334" s="620">
        <v>0</v>
      </c>
      <c r="DQ334" s="620">
        <v>0</v>
      </c>
      <c r="DR334" s="620">
        <v>0</v>
      </c>
      <c r="DS334" s="620">
        <v>0</v>
      </c>
      <c r="DT334" s="620">
        <v>0</v>
      </c>
      <c r="DU334" s="620">
        <v>0</v>
      </c>
      <c r="DV334" s="620">
        <v>0</v>
      </c>
      <c r="DW334" s="621">
        <v>0</v>
      </c>
    </row>
    <row r="335" spans="2:127" x14ac:dyDescent="0.2">
      <c r="B335" s="644"/>
      <c r="C335" s="645"/>
      <c r="D335" s="646"/>
      <c r="E335" s="646"/>
      <c r="F335" s="646"/>
      <c r="G335" s="646"/>
      <c r="H335" s="646"/>
      <c r="I335" s="647"/>
      <c r="J335" s="647"/>
      <c r="K335" s="647"/>
      <c r="L335" s="647"/>
      <c r="M335" s="647"/>
      <c r="N335" s="647"/>
      <c r="O335" s="647"/>
      <c r="P335" s="647"/>
      <c r="Q335" s="647"/>
      <c r="R335" s="648"/>
      <c r="S335" s="647"/>
      <c r="T335" s="647"/>
      <c r="U335" s="636" t="s">
        <v>500</v>
      </c>
      <c r="V335" s="637" t="s">
        <v>124</v>
      </c>
      <c r="W335" s="643" t="s">
        <v>495</v>
      </c>
      <c r="X335" s="963">
        <v>0</v>
      </c>
      <c r="Y335" s="963">
        <v>0</v>
      </c>
      <c r="Z335" s="963">
        <v>0</v>
      </c>
      <c r="AA335" s="963">
        <v>0</v>
      </c>
      <c r="AB335" s="963">
        <v>0</v>
      </c>
      <c r="AC335" s="963">
        <v>0</v>
      </c>
      <c r="AD335" s="963">
        <v>0</v>
      </c>
      <c r="AE335" s="963">
        <v>0</v>
      </c>
      <c r="AF335" s="963">
        <v>0</v>
      </c>
      <c r="AG335" s="963">
        <v>0</v>
      </c>
      <c r="AH335" s="963">
        <v>0</v>
      </c>
      <c r="AI335" s="963">
        <v>0</v>
      </c>
      <c r="AJ335" s="963">
        <v>0</v>
      </c>
      <c r="AK335" s="963">
        <v>0</v>
      </c>
      <c r="AL335" s="963">
        <v>0</v>
      </c>
      <c r="AM335" s="963">
        <v>0</v>
      </c>
      <c r="AN335" s="963">
        <v>0</v>
      </c>
      <c r="AO335" s="963">
        <v>0</v>
      </c>
      <c r="AP335" s="963">
        <v>0</v>
      </c>
      <c r="AQ335" s="963">
        <v>0</v>
      </c>
      <c r="AR335" s="963">
        <v>0</v>
      </c>
      <c r="AS335" s="963">
        <v>0</v>
      </c>
      <c r="AT335" s="963">
        <v>0</v>
      </c>
      <c r="AU335" s="963">
        <v>0</v>
      </c>
      <c r="AV335" s="963">
        <v>0</v>
      </c>
      <c r="AW335" s="963">
        <v>0</v>
      </c>
      <c r="AX335" s="963">
        <v>0</v>
      </c>
      <c r="AY335" s="963">
        <v>0</v>
      </c>
      <c r="AZ335" s="963">
        <v>0</v>
      </c>
      <c r="BA335" s="963">
        <v>0</v>
      </c>
      <c r="BB335" s="963">
        <v>0</v>
      </c>
      <c r="BC335" s="963">
        <v>0</v>
      </c>
      <c r="BD335" s="963">
        <v>0</v>
      </c>
      <c r="BE335" s="963">
        <v>0</v>
      </c>
      <c r="BF335" s="963">
        <v>0</v>
      </c>
      <c r="BG335" s="963">
        <v>0</v>
      </c>
      <c r="BH335" s="963">
        <v>0</v>
      </c>
      <c r="BI335" s="963">
        <v>0</v>
      </c>
      <c r="BJ335" s="963">
        <v>0</v>
      </c>
      <c r="BK335" s="963">
        <v>0</v>
      </c>
      <c r="BL335" s="963">
        <v>0</v>
      </c>
      <c r="BM335" s="963">
        <v>0</v>
      </c>
      <c r="BN335" s="963">
        <v>0</v>
      </c>
      <c r="BO335" s="963">
        <v>0</v>
      </c>
      <c r="BP335" s="963">
        <v>0</v>
      </c>
      <c r="BQ335" s="963">
        <v>0</v>
      </c>
      <c r="BR335" s="963">
        <v>0</v>
      </c>
      <c r="BS335" s="963">
        <v>0</v>
      </c>
      <c r="BT335" s="963">
        <v>0</v>
      </c>
      <c r="BU335" s="963">
        <v>0</v>
      </c>
      <c r="BV335" s="963">
        <v>0</v>
      </c>
      <c r="BW335" s="963">
        <v>0</v>
      </c>
      <c r="BX335" s="963">
        <v>0</v>
      </c>
      <c r="BY335" s="963">
        <v>0</v>
      </c>
      <c r="BZ335" s="963">
        <v>0</v>
      </c>
      <c r="CA335" s="963">
        <v>0</v>
      </c>
      <c r="CB335" s="963">
        <v>0</v>
      </c>
      <c r="CC335" s="963">
        <v>0</v>
      </c>
      <c r="CD335" s="963">
        <v>0</v>
      </c>
      <c r="CE335" s="964">
        <v>0</v>
      </c>
      <c r="CF335" s="964">
        <v>0</v>
      </c>
      <c r="CG335" s="964">
        <v>0</v>
      </c>
      <c r="CH335" s="964">
        <v>0</v>
      </c>
      <c r="CI335" s="964">
        <v>0</v>
      </c>
      <c r="CJ335" s="964">
        <v>0</v>
      </c>
      <c r="CK335" s="964">
        <v>0</v>
      </c>
      <c r="CL335" s="964">
        <v>0</v>
      </c>
      <c r="CM335" s="964">
        <v>0</v>
      </c>
      <c r="CN335" s="964">
        <v>0</v>
      </c>
      <c r="CO335" s="964">
        <v>0</v>
      </c>
      <c r="CP335" s="964">
        <v>0</v>
      </c>
      <c r="CQ335" s="964">
        <v>0</v>
      </c>
      <c r="CR335" s="964">
        <v>0</v>
      </c>
      <c r="CS335" s="964">
        <v>0</v>
      </c>
      <c r="CT335" s="964">
        <v>0</v>
      </c>
      <c r="CU335" s="964">
        <v>0</v>
      </c>
      <c r="CV335" s="964">
        <v>0</v>
      </c>
      <c r="CW335" s="964">
        <v>0</v>
      </c>
      <c r="CX335" s="964">
        <v>0</v>
      </c>
      <c r="CY335" s="965">
        <v>0</v>
      </c>
      <c r="CZ335" s="619">
        <v>0</v>
      </c>
      <c r="DA335" s="620">
        <v>0</v>
      </c>
      <c r="DB335" s="620">
        <v>0</v>
      </c>
      <c r="DC335" s="620">
        <v>0</v>
      </c>
      <c r="DD335" s="620">
        <v>0</v>
      </c>
      <c r="DE335" s="620">
        <v>0</v>
      </c>
      <c r="DF335" s="620">
        <v>0</v>
      </c>
      <c r="DG335" s="620">
        <v>0</v>
      </c>
      <c r="DH335" s="620">
        <v>0</v>
      </c>
      <c r="DI335" s="620">
        <v>0</v>
      </c>
      <c r="DJ335" s="620">
        <v>0</v>
      </c>
      <c r="DK335" s="620">
        <v>0</v>
      </c>
      <c r="DL335" s="620">
        <v>0</v>
      </c>
      <c r="DM335" s="620">
        <v>0</v>
      </c>
      <c r="DN335" s="620">
        <v>0</v>
      </c>
      <c r="DO335" s="620">
        <v>0</v>
      </c>
      <c r="DP335" s="620">
        <v>0</v>
      </c>
      <c r="DQ335" s="620">
        <v>0</v>
      </c>
      <c r="DR335" s="620">
        <v>0</v>
      </c>
      <c r="DS335" s="620">
        <v>0</v>
      </c>
      <c r="DT335" s="620">
        <v>0</v>
      </c>
      <c r="DU335" s="620">
        <v>0</v>
      </c>
      <c r="DV335" s="620">
        <v>0</v>
      </c>
      <c r="DW335" s="621">
        <v>0</v>
      </c>
    </row>
    <row r="336" spans="2:127" x14ac:dyDescent="0.2">
      <c r="B336" s="651"/>
      <c r="C336" s="645"/>
      <c r="D336" s="646"/>
      <c r="E336" s="646"/>
      <c r="F336" s="646"/>
      <c r="G336" s="646"/>
      <c r="H336" s="646"/>
      <c r="I336" s="647"/>
      <c r="J336" s="647"/>
      <c r="K336" s="647"/>
      <c r="L336" s="647"/>
      <c r="M336" s="647"/>
      <c r="N336" s="647"/>
      <c r="O336" s="647"/>
      <c r="P336" s="647"/>
      <c r="Q336" s="647"/>
      <c r="R336" s="648"/>
      <c r="S336" s="647"/>
      <c r="T336" s="647"/>
      <c r="U336" s="636" t="s">
        <v>501</v>
      </c>
      <c r="V336" s="637" t="s">
        <v>124</v>
      </c>
      <c r="W336" s="643" t="s">
        <v>495</v>
      </c>
      <c r="X336" s="963">
        <v>365.37094591783301</v>
      </c>
      <c r="Y336" s="963">
        <v>505.83217982753638</v>
      </c>
      <c r="Z336" s="963">
        <v>501.20135526043606</v>
      </c>
      <c r="AA336" s="963">
        <v>490.41145920602082</v>
      </c>
      <c r="AB336" s="963">
        <v>766.00157911152132</v>
      </c>
      <c r="AC336" s="963">
        <v>1837.1892943010857</v>
      </c>
      <c r="AD336" s="963">
        <v>1521.1239539351791</v>
      </c>
      <c r="AE336" s="963">
        <v>1730.486523353833</v>
      </c>
      <c r="AF336" s="963">
        <v>1851.3684509027926</v>
      </c>
      <c r="AG336" s="963">
        <v>2070.9453209545809</v>
      </c>
      <c r="AH336" s="963">
        <v>2663.6210439983229</v>
      </c>
      <c r="AI336" s="963">
        <v>1550.8500000267384</v>
      </c>
      <c r="AJ336" s="963">
        <v>1054.3669674550565</v>
      </c>
      <c r="AK336" s="963">
        <v>769.34637386897646</v>
      </c>
      <c r="AL336" s="963">
        <v>40.300124071192378</v>
      </c>
      <c r="AM336" s="963">
        <v>40.146545206027263</v>
      </c>
      <c r="AN336" s="963">
        <v>39.997880864547433</v>
      </c>
      <c r="AO336" s="963">
        <v>39.853985285324733</v>
      </c>
      <c r="AP336" s="963">
        <v>39.714694364637154</v>
      </c>
      <c r="AQ336" s="963">
        <v>39.58030542961577</v>
      </c>
      <c r="AR336" s="963">
        <v>182.15875712219983</v>
      </c>
      <c r="AS336" s="963">
        <v>236.33257231833872</v>
      </c>
      <c r="AT336" s="963">
        <v>233.54575885322518</v>
      </c>
      <c r="AU336" s="963">
        <v>228.2315612725441</v>
      </c>
      <c r="AV336" s="963">
        <v>335.03350380307478</v>
      </c>
      <c r="AW336" s="963">
        <v>755.61846100276182</v>
      </c>
      <c r="AX336" s="963">
        <v>630.28289303864426</v>
      </c>
      <c r="AY336" s="963">
        <v>710.58955250843928</v>
      </c>
      <c r="AZ336" s="963">
        <v>756.3814585417731</v>
      </c>
      <c r="BA336" s="963">
        <v>840.83797331024425</v>
      </c>
      <c r="BB336" s="963">
        <v>1070.0809870255216</v>
      </c>
      <c r="BC336" s="963">
        <v>632.35033837341484</v>
      </c>
      <c r="BD336" s="963">
        <v>436.84110777724987</v>
      </c>
      <c r="BE336" s="963">
        <v>324.77134784018239</v>
      </c>
      <c r="BF336" s="963">
        <v>38.97070163804846</v>
      </c>
      <c r="BG336" s="963">
        <v>38.97070163804846</v>
      </c>
      <c r="BH336" s="963">
        <v>38.97070163804846</v>
      </c>
      <c r="BI336" s="963">
        <v>38.97070163804846</v>
      </c>
      <c r="BJ336" s="963">
        <v>38.97070163804846</v>
      </c>
      <c r="BK336" s="963">
        <v>38.97070163804846</v>
      </c>
      <c r="BL336" s="963">
        <v>181.67923031640342</v>
      </c>
      <c r="BM336" s="963">
        <v>235.97896003476862</v>
      </c>
      <c r="BN336" s="963">
        <v>233.31403182717006</v>
      </c>
      <c r="BO336" s="963">
        <v>228.11780767243371</v>
      </c>
      <c r="BP336" s="963">
        <v>335.03350380307478</v>
      </c>
      <c r="BQ336" s="963">
        <v>755.61846100276182</v>
      </c>
      <c r="BR336" s="963">
        <v>630.28289303864426</v>
      </c>
      <c r="BS336" s="963">
        <v>710.58955250843928</v>
      </c>
      <c r="BT336" s="963">
        <v>756.3814585417731</v>
      </c>
      <c r="BU336" s="963">
        <v>840.83797331024425</v>
      </c>
      <c r="BV336" s="963">
        <v>1070.0809870255216</v>
      </c>
      <c r="BW336" s="963">
        <v>632.35033837341484</v>
      </c>
      <c r="BX336" s="963">
        <v>436.84110777724987</v>
      </c>
      <c r="BY336" s="963">
        <v>324.77134784018239</v>
      </c>
      <c r="BZ336" s="963">
        <v>38.97070163804846</v>
      </c>
      <c r="CA336" s="963">
        <v>38.97070163804846</v>
      </c>
      <c r="CB336" s="963">
        <v>38.97070163804846</v>
      </c>
      <c r="CC336" s="963">
        <v>38.97070163804846</v>
      </c>
      <c r="CD336" s="963">
        <v>38.97070163804846</v>
      </c>
      <c r="CE336" s="964">
        <v>38.97070163804846</v>
      </c>
      <c r="CF336" s="964">
        <v>181.67923031640342</v>
      </c>
      <c r="CG336" s="964">
        <v>235.97896003476862</v>
      </c>
      <c r="CH336" s="964">
        <v>233.31403182717006</v>
      </c>
      <c r="CI336" s="964">
        <v>228.11780767243371</v>
      </c>
      <c r="CJ336" s="964">
        <v>335.03350380307478</v>
      </c>
      <c r="CK336" s="964">
        <v>755.61846100276182</v>
      </c>
      <c r="CL336" s="964">
        <v>630.28289303864426</v>
      </c>
      <c r="CM336" s="964">
        <v>710.58955250843928</v>
      </c>
      <c r="CN336" s="964">
        <v>756.3814585417731</v>
      </c>
      <c r="CO336" s="964">
        <v>840.83797331024425</v>
      </c>
      <c r="CP336" s="964">
        <v>1070.0809870255216</v>
      </c>
      <c r="CQ336" s="964">
        <v>632.35033837341484</v>
      </c>
      <c r="CR336" s="964">
        <v>436.84110777724987</v>
      </c>
      <c r="CS336" s="964">
        <v>324.77134784018239</v>
      </c>
      <c r="CT336" s="964">
        <v>38.97070163804846</v>
      </c>
      <c r="CU336" s="964">
        <v>38.97070163804846</v>
      </c>
      <c r="CV336" s="964">
        <v>38.97070163804846</v>
      </c>
      <c r="CW336" s="964">
        <v>38.97070163804846</v>
      </c>
      <c r="CX336" s="964">
        <v>38.97070163804846</v>
      </c>
      <c r="CY336" s="965">
        <v>38.97070163804846</v>
      </c>
      <c r="CZ336" s="619">
        <v>0</v>
      </c>
      <c r="DA336" s="620">
        <v>0</v>
      </c>
      <c r="DB336" s="620">
        <v>0</v>
      </c>
      <c r="DC336" s="620">
        <v>0</v>
      </c>
      <c r="DD336" s="620">
        <v>0</v>
      </c>
      <c r="DE336" s="620">
        <v>0</v>
      </c>
      <c r="DF336" s="620">
        <v>0</v>
      </c>
      <c r="DG336" s="620">
        <v>0</v>
      </c>
      <c r="DH336" s="620">
        <v>0</v>
      </c>
      <c r="DI336" s="620">
        <v>0</v>
      </c>
      <c r="DJ336" s="620">
        <v>0</v>
      </c>
      <c r="DK336" s="620">
        <v>0</v>
      </c>
      <c r="DL336" s="620">
        <v>0</v>
      </c>
      <c r="DM336" s="620">
        <v>0</v>
      </c>
      <c r="DN336" s="620">
        <v>0</v>
      </c>
      <c r="DO336" s="620">
        <v>0</v>
      </c>
      <c r="DP336" s="620">
        <v>0</v>
      </c>
      <c r="DQ336" s="620">
        <v>0</v>
      </c>
      <c r="DR336" s="620">
        <v>0</v>
      </c>
      <c r="DS336" s="620">
        <v>0</v>
      </c>
      <c r="DT336" s="620">
        <v>0</v>
      </c>
      <c r="DU336" s="620">
        <v>0</v>
      </c>
      <c r="DV336" s="620">
        <v>0</v>
      </c>
      <c r="DW336" s="621">
        <v>0</v>
      </c>
    </row>
    <row r="337" spans="2:127" x14ac:dyDescent="0.2">
      <c r="B337" s="651"/>
      <c r="C337" s="645"/>
      <c r="D337" s="646"/>
      <c r="E337" s="646"/>
      <c r="F337" s="646"/>
      <c r="G337" s="646"/>
      <c r="H337" s="646"/>
      <c r="I337" s="647"/>
      <c r="J337" s="647"/>
      <c r="K337" s="647"/>
      <c r="L337" s="647"/>
      <c r="M337" s="647"/>
      <c r="N337" s="647"/>
      <c r="O337" s="647"/>
      <c r="P337" s="647"/>
      <c r="Q337" s="647"/>
      <c r="R337" s="648"/>
      <c r="S337" s="647"/>
      <c r="T337" s="647"/>
      <c r="U337" s="636" t="s">
        <v>502</v>
      </c>
      <c r="V337" s="637" t="s">
        <v>124</v>
      </c>
      <c r="W337" s="643" t="s">
        <v>495</v>
      </c>
      <c r="X337" s="963">
        <v>8.6436104675604977</v>
      </c>
      <c r="Y337" s="963">
        <v>11.579207523749332</v>
      </c>
      <c r="Z337" s="963">
        <v>11.828532156619048</v>
      </c>
      <c r="AA337" s="963">
        <v>12.384392670607287</v>
      </c>
      <c r="AB337" s="963">
        <v>20.883602821867182</v>
      </c>
      <c r="AC337" s="963">
        <v>67.813524697592044</v>
      </c>
      <c r="AD337" s="963">
        <v>46.441583907466381</v>
      </c>
      <c r="AE337" s="963">
        <v>51.217351961286923</v>
      </c>
      <c r="AF337" s="963">
        <v>52.435497696026943</v>
      </c>
      <c r="AG337" s="963">
        <v>66.749817207204075</v>
      </c>
      <c r="AH337" s="963">
        <v>63.759849057036668</v>
      </c>
      <c r="AI337" s="963">
        <v>39.208821070567964</v>
      </c>
      <c r="AJ337" s="963">
        <v>25.782280290952595</v>
      </c>
      <c r="AK337" s="963">
        <v>18.197991360434372</v>
      </c>
      <c r="AL337" s="963">
        <v>0.98936121217696371</v>
      </c>
      <c r="AM337" s="963">
        <v>0.95259202632290929</v>
      </c>
      <c r="AN337" s="963">
        <v>0.91728067697197746</v>
      </c>
      <c r="AO337" s="963">
        <v>0.88336421568225498</v>
      </c>
      <c r="AP337" s="963">
        <v>0.85078224306751404</v>
      </c>
      <c r="AQ337" s="963">
        <v>0.81948584839138805</v>
      </c>
      <c r="AR337" s="963">
        <v>1.8687598313853757</v>
      </c>
      <c r="AS337" s="963">
        <v>2.2001532938284503</v>
      </c>
      <c r="AT337" s="963">
        <v>2.2497252009535624</v>
      </c>
      <c r="AU337" s="963">
        <v>2.3692227057110697</v>
      </c>
      <c r="AV337" s="963">
        <v>3.7555289701398689</v>
      </c>
      <c r="AW337" s="963">
        <v>12.367890218497575</v>
      </c>
      <c r="AX337" s="963">
        <v>8.4345875825258769</v>
      </c>
      <c r="AY337" s="963">
        <v>9.2197428439444842</v>
      </c>
      <c r="AZ337" s="963">
        <v>9.3390724085862775</v>
      </c>
      <c r="BA337" s="963">
        <v>12.509616599449208</v>
      </c>
      <c r="BB337" s="963">
        <v>12.297122967088251</v>
      </c>
      <c r="BC337" s="963">
        <v>8.0541761805686516</v>
      </c>
      <c r="BD337" s="963">
        <v>5.4419208118450255</v>
      </c>
      <c r="BE337" s="963">
        <v>3.9601889580277465</v>
      </c>
      <c r="BF337" s="963">
        <v>0.56862671417491328</v>
      </c>
      <c r="BG337" s="963">
        <v>0.55206477104360518</v>
      </c>
      <c r="BH337" s="963">
        <v>0.53598521460544191</v>
      </c>
      <c r="BI337" s="963">
        <v>0.52037399476256496</v>
      </c>
      <c r="BJ337" s="963">
        <v>0.50521747064326705</v>
      </c>
      <c r="BK337" s="963">
        <v>0.49050239868278345</v>
      </c>
      <c r="BL337" s="963">
        <v>1.1346004652746642</v>
      </c>
      <c r="BM337" s="963">
        <v>1.3447687297422686</v>
      </c>
      <c r="BN337" s="963">
        <v>1.383230974329021</v>
      </c>
      <c r="BO337" s="963">
        <v>1.4651820485890827</v>
      </c>
      <c r="BP337" s="963">
        <v>2.3356169829839115</v>
      </c>
      <c r="BQ337" s="963">
        <v>7.7291058454481467</v>
      </c>
      <c r="BR337" s="963">
        <v>5.2966418829150017</v>
      </c>
      <c r="BS337" s="963">
        <v>5.8177987123739614</v>
      </c>
      <c r="BT337" s="963">
        <v>5.9217047616953913</v>
      </c>
      <c r="BU337" s="963">
        <v>7.9705838131058258</v>
      </c>
      <c r="BV337" s="963">
        <v>6.8086188331246902</v>
      </c>
      <c r="BW337" s="963">
        <v>4.4594020711259637</v>
      </c>
      <c r="BX337" s="963">
        <v>3.0130596097206066</v>
      </c>
      <c r="BY337" s="963">
        <v>2.1926606080564093</v>
      </c>
      <c r="BZ337" s="963">
        <v>0.3148348248212926</v>
      </c>
      <c r="CA337" s="963">
        <v>0.30566487846727441</v>
      </c>
      <c r="CB337" s="963">
        <v>0.29676201792939266</v>
      </c>
      <c r="CC337" s="963">
        <v>0.28811846400911911</v>
      </c>
      <c r="CD337" s="963">
        <v>0.27972666408652341</v>
      </c>
      <c r="CE337" s="964">
        <v>0.2715792855208965</v>
      </c>
      <c r="CF337" s="964">
        <v>0.62820076831111615</v>
      </c>
      <c r="CG337" s="964">
        <v>0.74456584064625031</v>
      </c>
      <c r="CH337" s="964">
        <v>0.76586145292552021</v>
      </c>
      <c r="CI337" s="964">
        <v>0.81123577577283945</v>
      </c>
      <c r="CJ337" s="964">
        <v>1.2931744945440296</v>
      </c>
      <c r="CK337" s="964">
        <v>4.2794185081645137</v>
      </c>
      <c r="CL337" s="964">
        <v>2.9326221891778932</v>
      </c>
      <c r="CM337" s="964">
        <v>3.221174089777942</v>
      </c>
      <c r="CN337" s="964">
        <v>3.2787043500005071</v>
      </c>
      <c r="CO337" s="964">
        <v>4.413119004026762</v>
      </c>
      <c r="CP337" s="964">
        <v>3.7697671673975974</v>
      </c>
      <c r="CQ337" s="964">
        <v>2.4690628049507719</v>
      </c>
      <c r="CR337" s="964">
        <v>1.6682580518204415</v>
      </c>
      <c r="CS337" s="964">
        <v>1.2140230158403003</v>
      </c>
      <c r="CT337" s="964">
        <v>0.1743164090770519</v>
      </c>
      <c r="CU337" s="964">
        <v>0.24378276282048145</v>
      </c>
      <c r="CV337" s="964">
        <v>0.23783684177607947</v>
      </c>
      <c r="CW337" s="964">
        <v>0.23203594319617515</v>
      </c>
      <c r="CX337" s="964">
        <v>0.22637652994748797</v>
      </c>
      <c r="CY337" s="965">
        <v>0.22085515116828089</v>
      </c>
      <c r="CZ337" s="619">
        <v>0</v>
      </c>
      <c r="DA337" s="620">
        <v>0</v>
      </c>
      <c r="DB337" s="620">
        <v>0</v>
      </c>
      <c r="DC337" s="620">
        <v>0</v>
      </c>
      <c r="DD337" s="620">
        <v>0</v>
      </c>
      <c r="DE337" s="620">
        <v>0</v>
      </c>
      <c r="DF337" s="620">
        <v>0</v>
      </c>
      <c r="DG337" s="620">
        <v>0</v>
      </c>
      <c r="DH337" s="620">
        <v>0</v>
      </c>
      <c r="DI337" s="620">
        <v>0</v>
      </c>
      <c r="DJ337" s="620">
        <v>0</v>
      </c>
      <c r="DK337" s="620">
        <v>0</v>
      </c>
      <c r="DL337" s="620">
        <v>0</v>
      </c>
      <c r="DM337" s="620">
        <v>0</v>
      </c>
      <c r="DN337" s="620">
        <v>0</v>
      </c>
      <c r="DO337" s="620">
        <v>0</v>
      </c>
      <c r="DP337" s="620">
        <v>0</v>
      </c>
      <c r="DQ337" s="620">
        <v>0</v>
      </c>
      <c r="DR337" s="620">
        <v>0</v>
      </c>
      <c r="DS337" s="620">
        <v>0</v>
      </c>
      <c r="DT337" s="620">
        <v>0</v>
      </c>
      <c r="DU337" s="620">
        <v>0</v>
      </c>
      <c r="DV337" s="620">
        <v>0</v>
      </c>
      <c r="DW337" s="621">
        <v>0</v>
      </c>
    </row>
    <row r="338" spans="2:127" x14ac:dyDescent="0.2">
      <c r="B338" s="651"/>
      <c r="C338" s="645"/>
      <c r="D338" s="646"/>
      <c r="E338" s="646"/>
      <c r="F338" s="646"/>
      <c r="G338" s="646"/>
      <c r="H338" s="646"/>
      <c r="I338" s="647"/>
      <c r="J338" s="647"/>
      <c r="K338" s="647"/>
      <c r="L338" s="647"/>
      <c r="M338" s="647"/>
      <c r="N338" s="647"/>
      <c r="O338" s="647"/>
      <c r="P338" s="647"/>
      <c r="Q338" s="647"/>
      <c r="R338" s="648"/>
      <c r="S338" s="647"/>
      <c r="T338" s="647"/>
      <c r="U338" s="636" t="s">
        <v>503</v>
      </c>
      <c r="V338" s="637" t="s">
        <v>124</v>
      </c>
      <c r="W338" s="643" t="s">
        <v>495</v>
      </c>
      <c r="X338" s="963">
        <v>0</v>
      </c>
      <c r="Y338" s="963">
        <v>0</v>
      </c>
      <c r="Z338" s="963">
        <v>0</v>
      </c>
      <c r="AA338" s="963">
        <v>0</v>
      </c>
      <c r="AB338" s="963">
        <v>0</v>
      </c>
      <c r="AC338" s="963">
        <v>0</v>
      </c>
      <c r="AD338" s="963">
        <v>0</v>
      </c>
      <c r="AE338" s="963">
        <v>0</v>
      </c>
      <c r="AF338" s="963">
        <v>0</v>
      </c>
      <c r="AG338" s="963">
        <v>0</v>
      </c>
      <c r="AH338" s="963">
        <v>0</v>
      </c>
      <c r="AI338" s="963">
        <v>0</v>
      </c>
      <c r="AJ338" s="963">
        <v>0</v>
      </c>
      <c r="AK338" s="963">
        <v>0</v>
      </c>
      <c r="AL338" s="963">
        <v>0</v>
      </c>
      <c r="AM338" s="963">
        <v>0</v>
      </c>
      <c r="AN338" s="963">
        <v>0</v>
      </c>
      <c r="AO338" s="963">
        <v>0</v>
      </c>
      <c r="AP338" s="963">
        <v>0</v>
      </c>
      <c r="AQ338" s="963">
        <v>0</v>
      </c>
      <c r="AR338" s="963">
        <v>0</v>
      </c>
      <c r="AS338" s="963">
        <v>0</v>
      </c>
      <c r="AT338" s="963">
        <v>0</v>
      </c>
      <c r="AU338" s="963">
        <v>0</v>
      </c>
      <c r="AV338" s="963">
        <v>0</v>
      </c>
      <c r="AW338" s="963">
        <v>0</v>
      </c>
      <c r="AX338" s="963">
        <v>0</v>
      </c>
      <c r="AY338" s="963">
        <v>0</v>
      </c>
      <c r="AZ338" s="963">
        <v>0</v>
      </c>
      <c r="BA338" s="963">
        <v>0</v>
      </c>
      <c r="BB338" s="963">
        <v>0</v>
      </c>
      <c r="BC338" s="963">
        <v>0</v>
      </c>
      <c r="BD338" s="963">
        <v>0</v>
      </c>
      <c r="BE338" s="963">
        <v>0</v>
      </c>
      <c r="BF338" s="963">
        <v>0</v>
      </c>
      <c r="BG338" s="963">
        <v>0</v>
      </c>
      <c r="BH338" s="963">
        <v>0</v>
      </c>
      <c r="BI338" s="963">
        <v>0</v>
      </c>
      <c r="BJ338" s="963">
        <v>0</v>
      </c>
      <c r="BK338" s="963">
        <v>0</v>
      </c>
      <c r="BL338" s="963">
        <v>0</v>
      </c>
      <c r="BM338" s="963">
        <v>0</v>
      </c>
      <c r="BN338" s="963">
        <v>0</v>
      </c>
      <c r="BO338" s="963">
        <v>0</v>
      </c>
      <c r="BP338" s="963">
        <v>0</v>
      </c>
      <c r="BQ338" s="963">
        <v>0</v>
      </c>
      <c r="BR338" s="963">
        <v>0</v>
      </c>
      <c r="BS338" s="963">
        <v>0</v>
      </c>
      <c r="BT338" s="963">
        <v>0</v>
      </c>
      <c r="BU338" s="963">
        <v>0</v>
      </c>
      <c r="BV338" s="963">
        <v>0</v>
      </c>
      <c r="BW338" s="963">
        <v>0</v>
      </c>
      <c r="BX338" s="963">
        <v>0</v>
      </c>
      <c r="BY338" s="963">
        <v>0</v>
      </c>
      <c r="BZ338" s="963">
        <v>0</v>
      </c>
      <c r="CA338" s="963">
        <v>0</v>
      </c>
      <c r="CB338" s="963">
        <v>0</v>
      </c>
      <c r="CC338" s="963">
        <v>0</v>
      </c>
      <c r="CD338" s="963">
        <v>0</v>
      </c>
      <c r="CE338" s="964">
        <v>0</v>
      </c>
      <c r="CF338" s="964">
        <v>0</v>
      </c>
      <c r="CG338" s="964">
        <v>0</v>
      </c>
      <c r="CH338" s="964">
        <v>0</v>
      </c>
      <c r="CI338" s="964">
        <v>0</v>
      </c>
      <c r="CJ338" s="964">
        <v>0</v>
      </c>
      <c r="CK338" s="964">
        <v>0</v>
      </c>
      <c r="CL338" s="964">
        <v>0</v>
      </c>
      <c r="CM338" s="964">
        <v>0</v>
      </c>
      <c r="CN338" s="964">
        <v>0</v>
      </c>
      <c r="CO338" s="964">
        <v>0</v>
      </c>
      <c r="CP338" s="964">
        <v>0</v>
      </c>
      <c r="CQ338" s="964">
        <v>0</v>
      </c>
      <c r="CR338" s="964">
        <v>0</v>
      </c>
      <c r="CS338" s="964">
        <v>0</v>
      </c>
      <c r="CT338" s="964">
        <v>0</v>
      </c>
      <c r="CU338" s="964">
        <v>0</v>
      </c>
      <c r="CV338" s="964">
        <v>0</v>
      </c>
      <c r="CW338" s="964">
        <v>0</v>
      </c>
      <c r="CX338" s="964">
        <v>0</v>
      </c>
      <c r="CY338" s="965">
        <v>0</v>
      </c>
      <c r="CZ338" s="619">
        <v>0</v>
      </c>
      <c r="DA338" s="620">
        <v>0</v>
      </c>
      <c r="DB338" s="620">
        <v>0</v>
      </c>
      <c r="DC338" s="620">
        <v>0</v>
      </c>
      <c r="DD338" s="620">
        <v>0</v>
      </c>
      <c r="DE338" s="620">
        <v>0</v>
      </c>
      <c r="DF338" s="620">
        <v>0</v>
      </c>
      <c r="DG338" s="620">
        <v>0</v>
      </c>
      <c r="DH338" s="620">
        <v>0</v>
      </c>
      <c r="DI338" s="620">
        <v>0</v>
      </c>
      <c r="DJ338" s="620">
        <v>0</v>
      </c>
      <c r="DK338" s="620">
        <v>0</v>
      </c>
      <c r="DL338" s="620">
        <v>0</v>
      </c>
      <c r="DM338" s="620">
        <v>0</v>
      </c>
      <c r="DN338" s="620">
        <v>0</v>
      </c>
      <c r="DO338" s="620">
        <v>0</v>
      </c>
      <c r="DP338" s="620">
        <v>0</v>
      </c>
      <c r="DQ338" s="620">
        <v>0</v>
      </c>
      <c r="DR338" s="620">
        <v>0</v>
      </c>
      <c r="DS338" s="620">
        <v>0</v>
      </c>
      <c r="DT338" s="620">
        <v>0</v>
      </c>
      <c r="DU338" s="620">
        <v>0</v>
      </c>
      <c r="DV338" s="620">
        <v>0</v>
      </c>
      <c r="DW338" s="621">
        <v>0</v>
      </c>
    </row>
    <row r="339" spans="2:127" x14ac:dyDescent="0.2">
      <c r="B339" s="651"/>
      <c r="C339" s="645"/>
      <c r="D339" s="646"/>
      <c r="E339" s="646"/>
      <c r="F339" s="646"/>
      <c r="G339" s="646"/>
      <c r="H339" s="646"/>
      <c r="I339" s="647"/>
      <c r="J339" s="647"/>
      <c r="K339" s="647"/>
      <c r="L339" s="647"/>
      <c r="M339" s="647"/>
      <c r="N339" s="647"/>
      <c r="O339" s="647"/>
      <c r="P339" s="647"/>
      <c r="Q339" s="647"/>
      <c r="R339" s="648"/>
      <c r="S339" s="647"/>
      <c r="T339" s="647"/>
      <c r="U339" s="652" t="s">
        <v>504</v>
      </c>
      <c r="V339" s="637" t="s">
        <v>124</v>
      </c>
      <c r="W339" s="643" t="s">
        <v>495</v>
      </c>
      <c r="X339" s="966">
        <v>0</v>
      </c>
      <c r="Y339" s="966">
        <v>0</v>
      </c>
      <c r="Z339" s="966">
        <v>0</v>
      </c>
      <c r="AA339" s="966">
        <v>0</v>
      </c>
      <c r="AB339" s="966">
        <v>0</v>
      </c>
      <c r="AC339" s="966">
        <v>0</v>
      </c>
      <c r="AD339" s="966">
        <v>0</v>
      </c>
      <c r="AE339" s="966">
        <v>0</v>
      </c>
      <c r="AF339" s="966">
        <v>0</v>
      </c>
      <c r="AG339" s="966">
        <v>0</v>
      </c>
      <c r="AH339" s="966">
        <v>0</v>
      </c>
      <c r="AI339" s="966">
        <v>0</v>
      </c>
      <c r="AJ339" s="966">
        <v>0</v>
      </c>
      <c r="AK339" s="966">
        <v>0</v>
      </c>
      <c r="AL339" s="966">
        <v>0</v>
      </c>
      <c r="AM339" s="966">
        <v>0</v>
      </c>
      <c r="AN339" s="966">
        <v>0</v>
      </c>
      <c r="AO339" s="966">
        <v>0</v>
      </c>
      <c r="AP339" s="966">
        <v>0</v>
      </c>
      <c r="AQ339" s="966">
        <v>0</v>
      </c>
      <c r="AR339" s="966">
        <v>0</v>
      </c>
      <c r="AS339" s="966">
        <v>0</v>
      </c>
      <c r="AT339" s="966">
        <v>0</v>
      </c>
      <c r="AU339" s="966">
        <v>0</v>
      </c>
      <c r="AV339" s="966">
        <v>0</v>
      </c>
      <c r="AW339" s="966">
        <v>0</v>
      </c>
      <c r="AX339" s="966">
        <v>0</v>
      </c>
      <c r="AY339" s="966">
        <v>0</v>
      </c>
      <c r="AZ339" s="966">
        <v>0</v>
      </c>
      <c r="BA339" s="966">
        <v>0</v>
      </c>
      <c r="BB339" s="966">
        <v>0</v>
      </c>
      <c r="BC339" s="966">
        <v>0</v>
      </c>
      <c r="BD339" s="966">
        <v>0</v>
      </c>
      <c r="BE339" s="966">
        <v>0</v>
      </c>
      <c r="BF339" s="966">
        <v>0</v>
      </c>
      <c r="BG339" s="966">
        <v>0</v>
      </c>
      <c r="BH339" s="966">
        <v>0</v>
      </c>
      <c r="BI339" s="966">
        <v>0</v>
      </c>
      <c r="BJ339" s="966">
        <v>0</v>
      </c>
      <c r="BK339" s="966">
        <v>0</v>
      </c>
      <c r="BL339" s="966">
        <v>0</v>
      </c>
      <c r="BM339" s="966">
        <v>0</v>
      </c>
      <c r="BN339" s="966">
        <v>0</v>
      </c>
      <c r="BO339" s="966">
        <v>0</v>
      </c>
      <c r="BP339" s="966">
        <v>0</v>
      </c>
      <c r="BQ339" s="966">
        <v>0</v>
      </c>
      <c r="BR339" s="966">
        <v>0</v>
      </c>
      <c r="BS339" s="966">
        <v>0</v>
      </c>
      <c r="BT339" s="966">
        <v>0</v>
      </c>
      <c r="BU339" s="966">
        <v>0</v>
      </c>
      <c r="BV339" s="966">
        <v>0</v>
      </c>
      <c r="BW339" s="966">
        <v>0</v>
      </c>
      <c r="BX339" s="966">
        <v>0</v>
      </c>
      <c r="BY339" s="966">
        <v>0</v>
      </c>
      <c r="BZ339" s="966">
        <v>0</v>
      </c>
      <c r="CA339" s="966">
        <v>0</v>
      </c>
      <c r="CB339" s="966">
        <v>0</v>
      </c>
      <c r="CC339" s="966">
        <v>0</v>
      </c>
      <c r="CD339" s="966">
        <v>0</v>
      </c>
      <c r="CE339" s="967">
        <v>0</v>
      </c>
      <c r="CF339" s="967">
        <v>0</v>
      </c>
      <c r="CG339" s="967">
        <v>0</v>
      </c>
      <c r="CH339" s="967">
        <v>0</v>
      </c>
      <c r="CI339" s="967">
        <v>0</v>
      </c>
      <c r="CJ339" s="967">
        <v>0</v>
      </c>
      <c r="CK339" s="967">
        <v>0</v>
      </c>
      <c r="CL339" s="967">
        <v>0</v>
      </c>
      <c r="CM339" s="967">
        <v>0</v>
      </c>
      <c r="CN339" s="967">
        <v>0</v>
      </c>
      <c r="CO339" s="967">
        <v>0</v>
      </c>
      <c r="CP339" s="967">
        <v>0</v>
      </c>
      <c r="CQ339" s="967">
        <v>0</v>
      </c>
      <c r="CR339" s="967">
        <v>0</v>
      </c>
      <c r="CS339" s="967">
        <v>0</v>
      </c>
      <c r="CT339" s="967">
        <v>0</v>
      </c>
      <c r="CU339" s="967">
        <v>0</v>
      </c>
      <c r="CV339" s="967">
        <v>0</v>
      </c>
      <c r="CW339" s="967">
        <v>0</v>
      </c>
      <c r="CX339" s="967">
        <v>0</v>
      </c>
      <c r="CY339" s="968">
        <v>0</v>
      </c>
      <c r="CZ339" s="619">
        <v>0</v>
      </c>
      <c r="DA339" s="620">
        <v>0</v>
      </c>
      <c r="DB339" s="620">
        <v>0</v>
      </c>
      <c r="DC339" s="620">
        <v>0</v>
      </c>
      <c r="DD339" s="620">
        <v>0</v>
      </c>
      <c r="DE339" s="620">
        <v>0</v>
      </c>
      <c r="DF339" s="620">
        <v>0</v>
      </c>
      <c r="DG339" s="620">
        <v>0</v>
      </c>
      <c r="DH339" s="620">
        <v>0</v>
      </c>
      <c r="DI339" s="620">
        <v>0</v>
      </c>
      <c r="DJ339" s="620">
        <v>0</v>
      </c>
      <c r="DK339" s="620">
        <v>0</v>
      </c>
      <c r="DL339" s="620">
        <v>0</v>
      </c>
      <c r="DM339" s="620">
        <v>0</v>
      </c>
      <c r="DN339" s="620">
        <v>0</v>
      </c>
      <c r="DO339" s="620">
        <v>0</v>
      </c>
      <c r="DP339" s="620">
        <v>0</v>
      </c>
      <c r="DQ339" s="620">
        <v>0</v>
      </c>
      <c r="DR339" s="620">
        <v>0</v>
      </c>
      <c r="DS339" s="620">
        <v>0</v>
      </c>
      <c r="DT339" s="620">
        <v>0</v>
      </c>
      <c r="DU339" s="620">
        <v>0</v>
      </c>
      <c r="DV339" s="620">
        <v>0</v>
      </c>
      <c r="DW339" s="621">
        <v>0</v>
      </c>
    </row>
    <row r="340" spans="2:127" ht="15.75" thickBot="1" x14ac:dyDescent="0.25">
      <c r="B340" s="653"/>
      <c r="C340" s="654"/>
      <c r="D340" s="655"/>
      <c r="E340" s="655"/>
      <c r="F340" s="655"/>
      <c r="G340" s="655"/>
      <c r="H340" s="655"/>
      <c r="I340" s="656"/>
      <c r="J340" s="656"/>
      <c r="K340" s="656"/>
      <c r="L340" s="656"/>
      <c r="M340" s="656"/>
      <c r="N340" s="656"/>
      <c r="O340" s="656"/>
      <c r="P340" s="656"/>
      <c r="Q340" s="656"/>
      <c r="R340" s="657"/>
      <c r="S340" s="656"/>
      <c r="T340" s="656"/>
      <c r="U340" s="658" t="s">
        <v>127</v>
      </c>
      <c r="V340" s="659" t="s">
        <v>505</v>
      </c>
      <c r="W340" s="660" t="s">
        <v>495</v>
      </c>
      <c r="X340" s="661">
        <f>SUM(X329:X339)</f>
        <v>843.77070945163189</v>
      </c>
      <c r="Y340" s="661">
        <f t="shared" ref="Y340:CJ340" si="138">SUM(Y329:Y339)</f>
        <v>1200.0856277386008</v>
      </c>
      <c r="Z340" s="661">
        <f t="shared" si="138"/>
        <v>1254.4552871799451</v>
      </c>
      <c r="AA340" s="661">
        <f t="shared" si="138"/>
        <v>1312.9620217030647</v>
      </c>
      <c r="AB340" s="661">
        <f t="shared" si="138"/>
        <v>2023.5407956554131</v>
      </c>
      <c r="AC340" s="661">
        <f t="shared" si="138"/>
        <v>4584.000285841591</v>
      </c>
      <c r="AD340" s="661">
        <f t="shared" si="138"/>
        <v>3927.8354887875435</v>
      </c>
      <c r="AE340" s="661">
        <f t="shared" si="138"/>
        <v>4546.2599805482487</v>
      </c>
      <c r="AF340" s="661">
        <f t="shared" si="138"/>
        <v>4971.0259951959088</v>
      </c>
      <c r="AG340" s="661">
        <f t="shared" si="138"/>
        <v>5609.1101036847258</v>
      </c>
      <c r="AH340" s="661">
        <f t="shared" si="138"/>
        <v>7187.5030807560379</v>
      </c>
      <c r="AI340" s="661">
        <f t="shared" si="138"/>
        <v>4815.4288444738222</v>
      </c>
      <c r="AJ340" s="661">
        <f t="shared" si="138"/>
        <v>3765.6791770323234</v>
      </c>
      <c r="AK340" s="661">
        <f t="shared" si="138"/>
        <v>3167.6934753459227</v>
      </c>
      <c r="AL340" s="661">
        <f t="shared" si="138"/>
        <v>1511.3133627379157</v>
      </c>
      <c r="AM340" s="661">
        <f t="shared" si="138"/>
        <v>1627.8436864256414</v>
      </c>
      <c r="AN340" s="661">
        <f t="shared" si="138"/>
        <v>1670.776882609347</v>
      </c>
      <c r="AO340" s="661">
        <f t="shared" si="138"/>
        <v>1670.3802349682712</v>
      </c>
      <c r="AP340" s="661">
        <f t="shared" si="138"/>
        <v>1670.648016751215</v>
      </c>
      <c r="AQ340" s="661">
        <f t="shared" si="138"/>
        <v>1763.0149582537929</v>
      </c>
      <c r="AR340" s="661">
        <f t="shared" si="138"/>
        <v>2521.3270009105763</v>
      </c>
      <c r="AS340" s="661">
        <f t="shared" si="138"/>
        <v>2544.804007415978</v>
      </c>
      <c r="AT340" s="661">
        <f t="shared" si="138"/>
        <v>2612.4470819407375</v>
      </c>
      <c r="AU340" s="661">
        <f t="shared" si="138"/>
        <v>2650.8205224639196</v>
      </c>
      <c r="AV340" s="661">
        <f t="shared" si="138"/>
        <v>3018.9169669300227</v>
      </c>
      <c r="AW340" s="661">
        <f t="shared" si="138"/>
        <v>4417.1792314071872</v>
      </c>
      <c r="AX340" s="661">
        <f t="shared" si="138"/>
        <v>3661.3947866457879</v>
      </c>
      <c r="AY340" s="661">
        <f t="shared" si="138"/>
        <v>3714.6320063450144</v>
      </c>
      <c r="AZ340" s="661">
        <f t="shared" si="138"/>
        <v>3746.7596513921935</v>
      </c>
      <c r="BA340" s="661">
        <f t="shared" si="138"/>
        <v>3722.6876437157607</v>
      </c>
      <c r="BB340" s="661">
        <f t="shared" si="138"/>
        <v>4489.3524646488295</v>
      </c>
      <c r="BC340" s="661">
        <f t="shared" si="138"/>
        <v>3322.6237349422013</v>
      </c>
      <c r="BD340" s="661">
        <f t="shared" si="138"/>
        <v>2774.7574694428445</v>
      </c>
      <c r="BE340" s="661">
        <f t="shared" si="138"/>
        <v>2462.1053476201323</v>
      </c>
      <c r="BF340" s="661">
        <f t="shared" si="138"/>
        <v>1753.4096759908459</v>
      </c>
      <c r="BG340" s="661">
        <f t="shared" si="138"/>
        <v>2123.2866804534451</v>
      </c>
      <c r="BH340" s="661">
        <f t="shared" si="138"/>
        <v>2000.1972688030583</v>
      </c>
      <c r="BI340" s="661">
        <f t="shared" si="138"/>
        <v>2068.4830170506029</v>
      </c>
      <c r="BJ340" s="661">
        <f t="shared" si="138"/>
        <v>2108.6721726943574</v>
      </c>
      <c r="BK340" s="661">
        <f t="shared" si="138"/>
        <v>2174.2794928064363</v>
      </c>
      <c r="BL340" s="661">
        <f t="shared" si="138"/>
        <v>2766.1671255657757</v>
      </c>
      <c r="BM340" s="661">
        <f t="shared" si="138"/>
        <v>2543.2760413916735</v>
      </c>
      <c r="BN340" s="661">
        <f t="shared" si="138"/>
        <v>2374.9603127221053</v>
      </c>
      <c r="BO340" s="661">
        <f t="shared" si="138"/>
        <v>2277.731895030458</v>
      </c>
      <c r="BP340" s="661">
        <f t="shared" si="138"/>
        <v>2333.631963357288</v>
      </c>
      <c r="BQ340" s="661">
        <f t="shared" si="138"/>
        <v>3645.72083956699</v>
      </c>
      <c r="BR340" s="661">
        <f t="shared" si="138"/>
        <v>3307.9393750996774</v>
      </c>
      <c r="BS340" s="661">
        <f t="shared" si="138"/>
        <v>3532.2746292756897</v>
      </c>
      <c r="BT340" s="661">
        <f t="shared" si="138"/>
        <v>3663.9949579233321</v>
      </c>
      <c r="BU340" s="661">
        <f t="shared" si="138"/>
        <v>3981.065761383913</v>
      </c>
      <c r="BV340" s="661">
        <f t="shared" si="138"/>
        <v>4997.7509034764616</v>
      </c>
      <c r="BW340" s="661">
        <f t="shared" si="138"/>
        <v>3664.5927969351037</v>
      </c>
      <c r="BX340" s="661">
        <f t="shared" si="138"/>
        <v>3184.3484448290174</v>
      </c>
      <c r="BY340" s="661">
        <f t="shared" si="138"/>
        <v>2910.1241729947105</v>
      </c>
      <c r="BZ340" s="661">
        <f t="shared" si="138"/>
        <v>2174.1038252325752</v>
      </c>
      <c r="CA340" s="661">
        <f t="shared" si="138"/>
        <v>2375.9729450664195</v>
      </c>
      <c r="CB340" s="661">
        <f t="shared" si="138"/>
        <v>2004.7116753505379</v>
      </c>
      <c r="CC340" s="661">
        <f t="shared" si="138"/>
        <v>1835.1863578693067</v>
      </c>
      <c r="CD340" s="661">
        <f t="shared" si="138"/>
        <v>1738.0076539852214</v>
      </c>
      <c r="CE340" s="661">
        <f t="shared" si="138"/>
        <v>1490.1954781076959</v>
      </c>
      <c r="CF340" s="661">
        <f t="shared" si="138"/>
        <v>1998.8411184016643</v>
      </c>
      <c r="CG340" s="661">
        <f t="shared" si="138"/>
        <v>2192.3583726560778</v>
      </c>
      <c r="CH340" s="661">
        <f t="shared" si="138"/>
        <v>2195.3875102629481</v>
      </c>
      <c r="CI340" s="661">
        <f t="shared" si="138"/>
        <v>2197.7306229356709</v>
      </c>
      <c r="CJ340" s="661">
        <f t="shared" si="138"/>
        <v>2595.5066713233441</v>
      </c>
      <c r="CK340" s="661">
        <f t="shared" ref="CK340:DW340" si="139">SUM(CK329:CK339)</f>
        <v>4156.1580951913038</v>
      </c>
      <c r="CL340" s="661">
        <f t="shared" si="139"/>
        <v>3651.1391915082841</v>
      </c>
      <c r="CM340" s="661">
        <f t="shared" si="139"/>
        <v>3941.6978412413905</v>
      </c>
      <c r="CN340" s="661">
        <f t="shared" si="139"/>
        <v>4111.1383112361864</v>
      </c>
      <c r="CO340" s="661">
        <f t="shared" si="139"/>
        <v>4398.4562377059174</v>
      </c>
      <c r="CP340" s="661">
        <f t="shared" si="139"/>
        <v>5247.6447163162866</v>
      </c>
      <c r="CQ340" s="661">
        <f t="shared" si="139"/>
        <v>3667.356087413084</v>
      </c>
      <c r="CR340" s="661">
        <f t="shared" si="139"/>
        <v>2949.939239620574</v>
      </c>
      <c r="CS340" s="661">
        <f t="shared" si="139"/>
        <v>2538.7065074999155</v>
      </c>
      <c r="CT340" s="661">
        <f t="shared" si="139"/>
        <v>1490.0982152312522</v>
      </c>
      <c r="CU340" s="661">
        <f t="shared" si="139"/>
        <v>1609.0914554836247</v>
      </c>
      <c r="CV340" s="661">
        <f t="shared" si="139"/>
        <v>1654.3352843278844</v>
      </c>
      <c r="CW340" s="661">
        <f t="shared" si="139"/>
        <v>1656.17484241074</v>
      </c>
      <c r="CX340" s="661">
        <f t="shared" si="139"/>
        <v>1658.6069780291118</v>
      </c>
      <c r="CY340" s="662">
        <f t="shared" si="139"/>
        <v>1753.0619044278392</v>
      </c>
      <c r="CZ340" s="663">
        <f t="shared" si="139"/>
        <v>0</v>
      </c>
      <c r="DA340" s="664">
        <f t="shared" si="139"/>
        <v>0</v>
      </c>
      <c r="DB340" s="664">
        <f t="shared" si="139"/>
        <v>0</v>
      </c>
      <c r="DC340" s="664">
        <f t="shared" si="139"/>
        <v>0</v>
      </c>
      <c r="DD340" s="664">
        <f t="shared" si="139"/>
        <v>0</v>
      </c>
      <c r="DE340" s="664">
        <f t="shared" si="139"/>
        <v>0</v>
      </c>
      <c r="DF340" s="664">
        <f t="shared" si="139"/>
        <v>0</v>
      </c>
      <c r="DG340" s="664">
        <f t="shared" si="139"/>
        <v>0</v>
      </c>
      <c r="DH340" s="664">
        <f t="shared" si="139"/>
        <v>0</v>
      </c>
      <c r="DI340" s="664">
        <f t="shared" si="139"/>
        <v>0</v>
      </c>
      <c r="DJ340" s="664">
        <f t="shared" si="139"/>
        <v>0</v>
      </c>
      <c r="DK340" s="664">
        <f t="shared" si="139"/>
        <v>0</v>
      </c>
      <c r="DL340" s="664">
        <f t="shared" si="139"/>
        <v>0</v>
      </c>
      <c r="DM340" s="664">
        <f t="shared" si="139"/>
        <v>0</v>
      </c>
      <c r="DN340" s="664">
        <f t="shared" si="139"/>
        <v>0</v>
      </c>
      <c r="DO340" s="664">
        <f t="shared" si="139"/>
        <v>0</v>
      </c>
      <c r="DP340" s="664">
        <f t="shared" si="139"/>
        <v>0</v>
      </c>
      <c r="DQ340" s="664">
        <f t="shared" si="139"/>
        <v>0</v>
      </c>
      <c r="DR340" s="664">
        <f t="shared" si="139"/>
        <v>0</v>
      </c>
      <c r="DS340" s="664">
        <f t="shared" si="139"/>
        <v>0</v>
      </c>
      <c r="DT340" s="664">
        <f t="shared" si="139"/>
        <v>0</v>
      </c>
      <c r="DU340" s="664">
        <f t="shared" si="139"/>
        <v>0</v>
      </c>
      <c r="DV340" s="664">
        <f t="shared" si="139"/>
        <v>0</v>
      </c>
      <c r="DW340" s="665">
        <f t="shared" si="139"/>
        <v>0</v>
      </c>
    </row>
    <row r="341" spans="2:127" x14ac:dyDescent="0.2">
      <c r="B341" s="683" t="s">
        <v>860</v>
      </c>
      <c r="C341" s="684" t="s">
        <v>861</v>
      </c>
      <c r="D341" s="685"/>
      <c r="E341" s="685"/>
      <c r="F341" s="685"/>
      <c r="G341" s="685"/>
      <c r="H341" s="685"/>
      <c r="I341" s="685"/>
      <c r="J341" s="685"/>
      <c r="K341" s="685"/>
      <c r="L341" s="685"/>
      <c r="M341" s="685"/>
      <c r="N341" s="685"/>
      <c r="O341" s="685"/>
      <c r="P341" s="685"/>
      <c r="Q341" s="685"/>
      <c r="R341" s="686"/>
      <c r="S341" s="687"/>
      <c r="T341" s="686"/>
      <c r="U341" s="687"/>
      <c r="V341" s="685"/>
      <c r="W341" s="685"/>
      <c r="X341" s="688">
        <f t="shared" ref="X341:BC341" si="140">SUMIF($C:$C,"61.10x",X:X)</f>
        <v>0</v>
      </c>
      <c r="Y341" s="688">
        <f t="shared" si="140"/>
        <v>0</v>
      </c>
      <c r="Z341" s="688">
        <f t="shared" si="140"/>
        <v>0</v>
      </c>
      <c r="AA341" s="688">
        <f t="shared" si="140"/>
        <v>0</v>
      </c>
      <c r="AB341" s="688">
        <f t="shared" si="140"/>
        <v>0</v>
      </c>
      <c r="AC341" s="688">
        <f t="shared" si="140"/>
        <v>0</v>
      </c>
      <c r="AD341" s="688">
        <f t="shared" si="140"/>
        <v>0</v>
      </c>
      <c r="AE341" s="688">
        <f t="shared" si="140"/>
        <v>0</v>
      </c>
      <c r="AF341" s="688">
        <f t="shared" si="140"/>
        <v>0</v>
      </c>
      <c r="AG341" s="688">
        <f t="shared" si="140"/>
        <v>0</v>
      </c>
      <c r="AH341" s="688">
        <f t="shared" si="140"/>
        <v>0</v>
      </c>
      <c r="AI341" s="688">
        <f t="shared" si="140"/>
        <v>0</v>
      </c>
      <c r="AJ341" s="688">
        <f t="shared" si="140"/>
        <v>0</v>
      </c>
      <c r="AK341" s="688">
        <f t="shared" si="140"/>
        <v>0</v>
      </c>
      <c r="AL341" s="688">
        <f t="shared" si="140"/>
        <v>0</v>
      </c>
      <c r="AM341" s="688">
        <f t="shared" si="140"/>
        <v>0</v>
      </c>
      <c r="AN341" s="688">
        <f t="shared" si="140"/>
        <v>0</v>
      </c>
      <c r="AO341" s="688">
        <f t="shared" si="140"/>
        <v>0</v>
      </c>
      <c r="AP341" s="688">
        <f t="shared" si="140"/>
        <v>0</v>
      </c>
      <c r="AQ341" s="688">
        <f t="shared" si="140"/>
        <v>0</v>
      </c>
      <c r="AR341" s="688">
        <f t="shared" si="140"/>
        <v>0</v>
      </c>
      <c r="AS341" s="688">
        <f t="shared" si="140"/>
        <v>0</v>
      </c>
      <c r="AT341" s="688">
        <f t="shared" si="140"/>
        <v>0</v>
      </c>
      <c r="AU341" s="688">
        <f t="shared" si="140"/>
        <v>0</v>
      </c>
      <c r="AV341" s="688">
        <f t="shared" si="140"/>
        <v>0</v>
      </c>
      <c r="AW341" s="688">
        <f t="shared" si="140"/>
        <v>0</v>
      </c>
      <c r="AX341" s="688">
        <f t="shared" si="140"/>
        <v>0</v>
      </c>
      <c r="AY341" s="688">
        <f t="shared" si="140"/>
        <v>0</v>
      </c>
      <c r="AZ341" s="688">
        <f t="shared" si="140"/>
        <v>0</v>
      </c>
      <c r="BA341" s="688">
        <f t="shared" si="140"/>
        <v>0</v>
      </c>
      <c r="BB341" s="688">
        <f t="shared" si="140"/>
        <v>0</v>
      </c>
      <c r="BC341" s="688">
        <f t="shared" si="140"/>
        <v>0</v>
      </c>
      <c r="BD341" s="688">
        <f t="shared" ref="BD341:CI341" si="141">SUMIF($C:$C,"61.10x",BD:BD)</f>
        <v>0</v>
      </c>
      <c r="BE341" s="688">
        <f t="shared" si="141"/>
        <v>0</v>
      </c>
      <c r="BF341" s="688">
        <f t="shared" si="141"/>
        <v>0</v>
      </c>
      <c r="BG341" s="688">
        <f t="shared" si="141"/>
        <v>0</v>
      </c>
      <c r="BH341" s="688">
        <f t="shared" si="141"/>
        <v>0</v>
      </c>
      <c r="BI341" s="688">
        <f t="shared" si="141"/>
        <v>0</v>
      </c>
      <c r="BJ341" s="688">
        <f t="shared" si="141"/>
        <v>0</v>
      </c>
      <c r="BK341" s="688">
        <f t="shared" si="141"/>
        <v>0</v>
      </c>
      <c r="BL341" s="688">
        <f t="shared" si="141"/>
        <v>0</v>
      </c>
      <c r="BM341" s="688">
        <f t="shared" si="141"/>
        <v>0</v>
      </c>
      <c r="BN341" s="688">
        <f t="shared" si="141"/>
        <v>0</v>
      </c>
      <c r="BO341" s="688">
        <f t="shared" si="141"/>
        <v>0</v>
      </c>
      <c r="BP341" s="688">
        <f t="shared" si="141"/>
        <v>0</v>
      </c>
      <c r="BQ341" s="688">
        <f t="shared" si="141"/>
        <v>0</v>
      </c>
      <c r="BR341" s="688">
        <f t="shared" si="141"/>
        <v>0</v>
      </c>
      <c r="BS341" s="688">
        <f t="shared" si="141"/>
        <v>0</v>
      </c>
      <c r="BT341" s="688">
        <f t="shared" si="141"/>
        <v>0</v>
      </c>
      <c r="BU341" s="688">
        <f t="shared" si="141"/>
        <v>0</v>
      </c>
      <c r="BV341" s="688">
        <f t="shared" si="141"/>
        <v>0</v>
      </c>
      <c r="BW341" s="688">
        <f t="shared" si="141"/>
        <v>0</v>
      </c>
      <c r="BX341" s="688">
        <f t="shared" si="141"/>
        <v>0</v>
      </c>
      <c r="BY341" s="688">
        <f t="shared" si="141"/>
        <v>0</v>
      </c>
      <c r="BZ341" s="688">
        <f t="shared" si="141"/>
        <v>0</v>
      </c>
      <c r="CA341" s="688">
        <f t="shared" si="141"/>
        <v>0</v>
      </c>
      <c r="CB341" s="688">
        <f t="shared" si="141"/>
        <v>0</v>
      </c>
      <c r="CC341" s="688">
        <f t="shared" si="141"/>
        <v>0</v>
      </c>
      <c r="CD341" s="688">
        <f t="shared" si="141"/>
        <v>0</v>
      </c>
      <c r="CE341" s="688">
        <f t="shared" si="141"/>
        <v>0</v>
      </c>
      <c r="CF341" s="688">
        <f t="shared" si="141"/>
        <v>0</v>
      </c>
      <c r="CG341" s="688">
        <f t="shared" si="141"/>
        <v>0</v>
      </c>
      <c r="CH341" s="688">
        <f t="shared" si="141"/>
        <v>0</v>
      </c>
      <c r="CI341" s="688">
        <f t="shared" si="141"/>
        <v>0</v>
      </c>
      <c r="CJ341" s="688">
        <f t="shared" ref="CJ341:DO341" si="142">SUMIF($C:$C,"61.10x",CJ:CJ)</f>
        <v>0</v>
      </c>
      <c r="CK341" s="688">
        <f t="shared" si="142"/>
        <v>0</v>
      </c>
      <c r="CL341" s="688">
        <f t="shared" si="142"/>
        <v>0</v>
      </c>
      <c r="CM341" s="688">
        <f t="shared" si="142"/>
        <v>0</v>
      </c>
      <c r="CN341" s="688">
        <f t="shared" si="142"/>
        <v>0</v>
      </c>
      <c r="CO341" s="688">
        <f t="shared" si="142"/>
        <v>0</v>
      </c>
      <c r="CP341" s="688">
        <f t="shared" si="142"/>
        <v>0</v>
      </c>
      <c r="CQ341" s="688">
        <f t="shared" si="142"/>
        <v>0</v>
      </c>
      <c r="CR341" s="688">
        <f t="shared" si="142"/>
        <v>0</v>
      </c>
      <c r="CS341" s="688">
        <f t="shared" si="142"/>
        <v>0</v>
      </c>
      <c r="CT341" s="688">
        <f t="shared" si="142"/>
        <v>0</v>
      </c>
      <c r="CU341" s="688">
        <f t="shared" si="142"/>
        <v>0</v>
      </c>
      <c r="CV341" s="688">
        <f t="shared" si="142"/>
        <v>0</v>
      </c>
      <c r="CW341" s="688">
        <f t="shared" si="142"/>
        <v>0</v>
      </c>
      <c r="CX341" s="688">
        <f t="shared" si="142"/>
        <v>0</v>
      </c>
      <c r="CY341" s="689">
        <f t="shared" si="142"/>
        <v>0</v>
      </c>
      <c r="CZ341" s="690">
        <f t="shared" si="142"/>
        <v>0</v>
      </c>
      <c r="DA341" s="690">
        <f t="shared" si="142"/>
        <v>0</v>
      </c>
      <c r="DB341" s="690">
        <f t="shared" si="142"/>
        <v>0</v>
      </c>
      <c r="DC341" s="690">
        <f t="shared" si="142"/>
        <v>0</v>
      </c>
      <c r="DD341" s="690">
        <f t="shared" si="142"/>
        <v>0</v>
      </c>
      <c r="DE341" s="690">
        <f t="shared" si="142"/>
        <v>0</v>
      </c>
      <c r="DF341" s="690">
        <f t="shared" si="142"/>
        <v>0</v>
      </c>
      <c r="DG341" s="690">
        <f t="shared" si="142"/>
        <v>0</v>
      </c>
      <c r="DH341" s="690">
        <f t="shared" si="142"/>
        <v>0</v>
      </c>
      <c r="DI341" s="690">
        <f t="shared" si="142"/>
        <v>0</v>
      </c>
      <c r="DJ341" s="690">
        <f t="shared" si="142"/>
        <v>0</v>
      </c>
      <c r="DK341" s="690">
        <f t="shared" si="142"/>
        <v>0</v>
      </c>
      <c r="DL341" s="690">
        <f t="shared" si="142"/>
        <v>0</v>
      </c>
      <c r="DM341" s="690">
        <f t="shared" si="142"/>
        <v>0</v>
      </c>
      <c r="DN341" s="690">
        <f t="shared" si="142"/>
        <v>0</v>
      </c>
      <c r="DO341" s="690">
        <f t="shared" si="142"/>
        <v>0</v>
      </c>
      <c r="DP341" s="690">
        <f t="shared" ref="DP341:DW341" si="143">SUMIF($C:$C,"61.10x",DP:DP)</f>
        <v>0</v>
      </c>
      <c r="DQ341" s="690">
        <f t="shared" si="143"/>
        <v>0</v>
      </c>
      <c r="DR341" s="690">
        <f t="shared" si="143"/>
        <v>0</v>
      </c>
      <c r="DS341" s="690">
        <f t="shared" si="143"/>
        <v>0</v>
      </c>
      <c r="DT341" s="690">
        <f t="shared" si="143"/>
        <v>0</v>
      </c>
      <c r="DU341" s="690">
        <f t="shared" si="143"/>
        <v>0</v>
      </c>
      <c r="DV341" s="690">
        <f t="shared" si="143"/>
        <v>0</v>
      </c>
      <c r="DW341" s="691">
        <f t="shared" si="143"/>
        <v>0</v>
      </c>
    </row>
    <row r="342" spans="2:127" x14ac:dyDescent="0.2">
      <c r="B342" s="692"/>
      <c r="C342" s="539"/>
      <c r="D342" s="539"/>
      <c r="E342" s="539"/>
      <c r="F342" s="539"/>
      <c r="G342" s="539"/>
      <c r="H342" s="539"/>
      <c r="I342" s="539"/>
      <c r="J342" s="539"/>
      <c r="K342" s="539"/>
      <c r="L342" s="539"/>
      <c r="M342" s="539"/>
      <c r="N342" s="539"/>
      <c r="O342" s="539"/>
      <c r="P342" s="539"/>
      <c r="Q342" s="539"/>
      <c r="R342" s="539"/>
      <c r="S342" s="539"/>
      <c r="T342" s="539"/>
      <c r="U342" s="539"/>
      <c r="V342" s="538"/>
      <c r="W342" s="538"/>
      <c r="X342" s="538"/>
      <c r="Y342" s="538"/>
      <c r="Z342" s="538"/>
      <c r="AA342" s="538"/>
      <c r="AB342" s="538"/>
      <c r="AC342" s="538"/>
      <c r="AD342" s="538"/>
      <c r="AE342" s="538"/>
      <c r="AF342" s="538"/>
      <c r="AG342" s="538"/>
      <c r="AH342" s="538"/>
      <c r="AI342" s="538"/>
      <c r="AJ342" s="538"/>
      <c r="AK342" s="538"/>
      <c r="AL342" s="538"/>
      <c r="AM342" s="538"/>
      <c r="AN342" s="538"/>
      <c r="AO342" s="538"/>
      <c r="AP342" s="538"/>
      <c r="AQ342" s="538"/>
      <c r="AR342" s="538"/>
      <c r="AS342" s="538"/>
      <c r="AT342" s="538"/>
      <c r="AU342" s="538"/>
      <c r="AV342" s="538"/>
      <c r="AW342" s="538"/>
      <c r="AX342" s="538"/>
      <c r="AY342" s="538"/>
      <c r="AZ342" s="538"/>
      <c r="BA342" s="538"/>
      <c r="BB342" s="538"/>
      <c r="BC342" s="538"/>
      <c r="BD342" s="538"/>
      <c r="BE342" s="538"/>
      <c r="BF342" s="538"/>
      <c r="BG342" s="538"/>
      <c r="BH342" s="538"/>
      <c r="BI342" s="538"/>
      <c r="BJ342" s="538"/>
      <c r="BK342" s="538"/>
      <c r="BL342" s="538"/>
      <c r="BM342" s="538"/>
      <c r="BN342" s="538"/>
      <c r="BO342" s="538"/>
      <c r="BP342" s="538"/>
      <c r="BQ342" s="538"/>
      <c r="BR342" s="538"/>
      <c r="BS342" s="538"/>
      <c r="BT342" s="538"/>
      <c r="BU342" s="538"/>
      <c r="BV342" s="538"/>
      <c r="BW342" s="538"/>
      <c r="BX342" s="538"/>
      <c r="BY342" s="538"/>
      <c r="BZ342" s="538"/>
      <c r="CA342" s="538"/>
      <c r="CB342" s="538"/>
      <c r="CC342" s="538"/>
      <c r="CD342" s="539"/>
      <c r="CE342" s="539"/>
      <c r="CF342" s="539"/>
      <c r="CG342" s="539"/>
      <c r="CH342" s="539"/>
      <c r="CI342" s="539"/>
      <c r="CJ342" s="539"/>
      <c r="CK342" s="539"/>
      <c r="CL342" s="539"/>
      <c r="CM342" s="539"/>
      <c r="CN342" s="539"/>
      <c r="CO342" s="539"/>
      <c r="CP342" s="539"/>
      <c r="CQ342" s="539"/>
      <c r="CR342" s="539"/>
      <c r="CS342" s="539"/>
      <c r="CT342" s="539"/>
      <c r="CU342" s="539"/>
      <c r="CV342" s="539"/>
      <c r="CW342" s="539"/>
      <c r="CX342" s="539"/>
      <c r="CY342" s="539"/>
      <c r="CZ342" s="539"/>
      <c r="DA342" s="539"/>
      <c r="DB342" s="539"/>
      <c r="DC342" s="539"/>
      <c r="DD342" s="539"/>
      <c r="DE342" s="539"/>
      <c r="DF342" s="539"/>
      <c r="DG342" s="539"/>
      <c r="DH342" s="539"/>
      <c r="DI342" s="539"/>
      <c r="DJ342" s="539"/>
      <c r="DK342" s="539"/>
      <c r="DL342" s="539"/>
      <c r="DM342" s="539"/>
      <c r="DN342" s="539"/>
      <c r="DO342" s="539"/>
      <c r="DP342" s="539"/>
      <c r="DQ342" s="539"/>
      <c r="DR342" s="539"/>
      <c r="DS342" s="539"/>
      <c r="DT342" s="539"/>
      <c r="DU342" s="539"/>
      <c r="DV342" s="539"/>
      <c r="DW342" s="539"/>
    </row>
    <row r="343" spans="2:127" x14ac:dyDescent="0.2">
      <c r="B343" s="692"/>
      <c r="C343" s="539"/>
      <c r="D343" s="539"/>
      <c r="E343" s="539"/>
      <c r="F343" s="693"/>
      <c r="G343" s="539"/>
      <c r="H343" s="539"/>
      <c r="I343" s="539"/>
      <c r="J343" s="539"/>
      <c r="K343" s="539"/>
      <c r="L343" s="539"/>
      <c r="M343" s="539"/>
      <c r="N343" s="539"/>
      <c r="O343" s="539"/>
      <c r="P343" s="539" t="s">
        <v>862</v>
      </c>
      <c r="Q343" s="539"/>
      <c r="R343" s="539"/>
      <c r="S343" s="539"/>
      <c r="T343" s="539"/>
      <c r="U343" s="539"/>
      <c r="V343" s="538"/>
      <c r="W343" s="538"/>
      <c r="X343" s="538"/>
      <c r="Y343" s="538"/>
      <c r="Z343" s="538"/>
      <c r="AA343" s="538"/>
      <c r="AB343" s="538"/>
      <c r="AC343" s="538"/>
      <c r="AD343" s="538"/>
      <c r="AE343" s="538"/>
      <c r="AF343" s="538"/>
      <c r="AG343" s="538"/>
      <c r="AH343" s="538"/>
      <c r="AI343" s="538"/>
      <c r="AJ343" s="538"/>
      <c r="AK343" s="538"/>
      <c r="AL343" s="538"/>
      <c r="AM343" s="538"/>
      <c r="AN343" s="538"/>
      <c r="AO343" s="538"/>
      <c r="AP343" s="538"/>
      <c r="AQ343" s="538"/>
      <c r="AR343" s="538"/>
      <c r="AS343" s="538"/>
      <c r="AT343" s="538"/>
      <c r="AU343" s="538"/>
      <c r="AV343" s="538"/>
      <c r="AW343" s="538"/>
      <c r="AX343" s="538"/>
      <c r="AY343" s="538"/>
      <c r="AZ343" s="538"/>
      <c r="BA343" s="538"/>
      <c r="BB343" s="538"/>
      <c r="BC343" s="538"/>
      <c r="BD343" s="538"/>
      <c r="BE343" s="538"/>
      <c r="BF343" s="538"/>
      <c r="BG343" s="538"/>
      <c r="BH343" s="538"/>
      <c r="BI343" s="538"/>
      <c r="BJ343" s="538"/>
      <c r="BK343" s="538"/>
      <c r="BL343" s="538"/>
      <c r="BM343" s="538"/>
      <c r="BN343" s="538"/>
      <c r="BO343" s="538"/>
      <c r="BP343" s="538"/>
      <c r="BQ343" s="538"/>
      <c r="BR343" s="538"/>
      <c r="BS343" s="538"/>
      <c r="BT343" s="538"/>
      <c r="BU343" s="538"/>
      <c r="BV343" s="538"/>
      <c r="BW343" s="538"/>
      <c r="BX343" s="538"/>
      <c r="BY343" s="538"/>
      <c r="BZ343" s="538"/>
      <c r="CA343" s="538"/>
      <c r="CB343" s="538"/>
      <c r="CC343" s="538"/>
      <c r="CD343" s="539"/>
      <c r="CE343" s="539"/>
      <c r="CF343" s="539"/>
      <c r="CG343" s="539"/>
      <c r="CH343" s="539"/>
      <c r="CI343" s="539"/>
      <c r="CJ343" s="539"/>
      <c r="CK343" s="539"/>
      <c r="CL343" s="539"/>
      <c r="CM343" s="539"/>
      <c r="CN343" s="539"/>
      <c r="CO343" s="539"/>
      <c r="CP343" s="539"/>
      <c r="CQ343" s="539"/>
      <c r="CR343" s="539"/>
      <c r="CS343" s="539"/>
      <c r="CT343" s="539"/>
      <c r="CU343" s="539"/>
      <c r="CV343" s="539"/>
      <c r="CW343" s="539"/>
      <c r="CX343" s="539"/>
      <c r="CY343" s="539"/>
      <c r="CZ343" s="539"/>
      <c r="DA343" s="539"/>
      <c r="DB343" s="539"/>
      <c r="DC343" s="539"/>
      <c r="DD343" s="539"/>
      <c r="DE343" s="539"/>
      <c r="DF343" s="539"/>
      <c r="DG343" s="539"/>
      <c r="DH343" s="539"/>
      <c r="DI343" s="539"/>
      <c r="DJ343" s="539"/>
      <c r="DK343" s="539"/>
      <c r="DL343" s="539"/>
      <c r="DM343" s="539"/>
      <c r="DN343" s="539"/>
      <c r="DO343" s="539"/>
      <c r="DP343" s="539"/>
      <c r="DQ343" s="539"/>
      <c r="DR343" s="539"/>
      <c r="DS343" s="539"/>
      <c r="DT343" s="539"/>
      <c r="DU343" s="539"/>
      <c r="DV343" s="539"/>
      <c r="DW343" s="539"/>
    </row>
    <row r="344" spans="2:127" x14ac:dyDescent="0.2">
      <c r="B344" s="692"/>
      <c r="C344" s="539"/>
      <c r="D344" s="539"/>
      <c r="E344" s="539"/>
      <c r="F344" s="539"/>
      <c r="G344" s="539"/>
      <c r="H344" s="539"/>
      <c r="I344" s="539"/>
      <c r="J344" s="539"/>
      <c r="K344" s="539"/>
      <c r="L344" s="539"/>
      <c r="M344" s="539"/>
      <c r="N344" s="539"/>
      <c r="O344" s="539"/>
      <c r="P344" s="539"/>
      <c r="Q344" s="539"/>
      <c r="R344" s="539"/>
      <c r="S344" s="539"/>
      <c r="T344" s="539"/>
      <c r="U344" s="539"/>
      <c r="V344" s="538"/>
      <c r="W344" s="538"/>
      <c r="X344" s="538"/>
      <c r="Y344" s="538"/>
      <c r="Z344" s="538"/>
      <c r="AA344" s="538"/>
      <c r="AB344" s="538"/>
      <c r="AC344" s="538"/>
      <c r="AD344" s="538"/>
      <c r="AE344" s="538"/>
      <c r="AF344" s="538"/>
      <c r="AG344" s="538"/>
      <c r="AH344" s="538"/>
      <c r="AI344" s="538"/>
      <c r="AJ344" s="538"/>
      <c r="AK344" s="538"/>
      <c r="AL344" s="538"/>
      <c r="AM344" s="538"/>
      <c r="AN344" s="538"/>
      <c r="AO344" s="538"/>
      <c r="AP344" s="538"/>
      <c r="AQ344" s="538"/>
      <c r="AR344" s="538"/>
      <c r="AS344" s="538"/>
      <c r="AT344" s="538"/>
      <c r="AU344" s="538"/>
      <c r="AV344" s="538"/>
      <c r="AW344" s="538"/>
      <c r="AX344" s="538"/>
      <c r="AY344" s="538"/>
      <c r="AZ344" s="538"/>
      <c r="BA344" s="538"/>
      <c r="BB344" s="538"/>
      <c r="BC344" s="538"/>
      <c r="BD344" s="538"/>
      <c r="BE344" s="538"/>
      <c r="BF344" s="538"/>
      <c r="BG344" s="538"/>
      <c r="BH344" s="538"/>
      <c r="BI344" s="538"/>
      <c r="BJ344" s="538"/>
      <c r="BK344" s="538"/>
      <c r="BL344" s="538"/>
      <c r="BM344" s="538"/>
      <c r="BN344" s="538"/>
      <c r="BO344" s="538"/>
      <c r="BP344" s="538"/>
      <c r="BQ344" s="538"/>
      <c r="BR344" s="538"/>
      <c r="BS344" s="538"/>
      <c r="BT344" s="538"/>
      <c r="BU344" s="538"/>
      <c r="BV344" s="538"/>
      <c r="BW344" s="538"/>
      <c r="BX344" s="538"/>
      <c r="BY344" s="538"/>
      <c r="BZ344" s="538"/>
      <c r="CA344" s="538"/>
      <c r="CB344" s="538"/>
      <c r="CC344" s="538"/>
      <c r="CD344" s="539"/>
      <c r="CE344" s="539"/>
      <c r="CF344" s="539"/>
      <c r="CG344" s="539"/>
      <c r="CH344" s="539"/>
      <c r="CI344" s="539"/>
      <c r="CJ344" s="539"/>
      <c r="CK344" s="539"/>
      <c r="CL344" s="539"/>
      <c r="CM344" s="539"/>
      <c r="CN344" s="539"/>
      <c r="CO344" s="539"/>
      <c r="CP344" s="539"/>
      <c r="CQ344" s="539"/>
      <c r="CR344" s="539"/>
      <c r="CS344" s="539"/>
      <c r="CT344" s="539"/>
      <c r="CU344" s="539"/>
      <c r="CV344" s="539"/>
      <c r="CW344" s="539"/>
      <c r="CX344" s="539"/>
      <c r="CY344" s="539"/>
      <c r="CZ344" s="539"/>
      <c r="DA344" s="539"/>
      <c r="DB344" s="539"/>
      <c r="DC344" s="539"/>
      <c r="DD344" s="539"/>
      <c r="DE344" s="539"/>
      <c r="DF344" s="539"/>
      <c r="DG344" s="539"/>
      <c r="DH344" s="539"/>
      <c r="DI344" s="539"/>
      <c r="DJ344" s="539"/>
      <c r="DK344" s="539"/>
      <c r="DL344" s="539"/>
      <c r="DM344" s="539"/>
      <c r="DN344" s="539"/>
      <c r="DO344" s="539"/>
      <c r="DP344" s="539"/>
      <c r="DQ344" s="539"/>
      <c r="DR344" s="539"/>
      <c r="DS344" s="539"/>
      <c r="DT344" s="539"/>
      <c r="DU344" s="539"/>
      <c r="DV344" s="539"/>
      <c r="DW344" s="539"/>
    </row>
    <row r="345" spans="2:127" x14ac:dyDescent="0.2">
      <c r="B345" s="692"/>
      <c r="C345" s="539"/>
      <c r="D345" s="539"/>
      <c r="E345" s="539"/>
      <c r="F345" s="539"/>
      <c r="G345" s="539"/>
      <c r="H345" s="539"/>
      <c r="I345" s="539"/>
      <c r="J345" s="539"/>
      <c r="K345" s="539"/>
      <c r="L345" s="539"/>
      <c r="M345" s="539"/>
      <c r="N345" s="539"/>
      <c r="O345" s="539"/>
      <c r="P345" s="539"/>
      <c r="Q345" s="539"/>
      <c r="R345" s="539"/>
      <c r="S345" s="539"/>
      <c r="T345" s="539"/>
      <c r="U345" s="539"/>
      <c r="V345" s="538"/>
      <c r="W345" s="538"/>
      <c r="X345" s="538"/>
      <c r="Y345" s="538"/>
      <c r="Z345" s="538"/>
      <c r="AA345" s="538"/>
      <c r="AB345" s="538"/>
      <c r="AC345" s="538"/>
      <c r="AD345" s="538"/>
      <c r="AE345" s="538"/>
      <c r="AF345" s="538"/>
      <c r="AG345" s="538"/>
      <c r="AH345" s="538"/>
      <c r="AI345" s="538"/>
      <c r="AJ345" s="538"/>
      <c r="AK345" s="538"/>
      <c r="AL345" s="538"/>
      <c r="AM345" s="538"/>
      <c r="AN345" s="538"/>
      <c r="AO345" s="538"/>
      <c r="AP345" s="538"/>
      <c r="AQ345" s="538"/>
      <c r="AR345" s="538"/>
      <c r="AS345" s="538"/>
      <c r="AT345" s="538"/>
      <c r="AU345" s="538"/>
      <c r="AV345" s="538"/>
      <c r="AW345" s="538"/>
      <c r="AX345" s="538"/>
      <c r="AY345" s="538"/>
      <c r="AZ345" s="538"/>
      <c r="BA345" s="538"/>
      <c r="BB345" s="538"/>
      <c r="BC345" s="538"/>
      <c r="BD345" s="538"/>
      <c r="BE345" s="538"/>
      <c r="BF345" s="538"/>
      <c r="BG345" s="538"/>
      <c r="BH345" s="538"/>
      <c r="BI345" s="538"/>
      <c r="BJ345" s="538"/>
      <c r="BK345" s="538"/>
      <c r="BL345" s="538"/>
      <c r="BM345" s="538"/>
      <c r="BN345" s="538"/>
      <c r="BO345" s="538"/>
      <c r="BP345" s="538"/>
      <c r="BQ345" s="538"/>
      <c r="BR345" s="538"/>
      <c r="BS345" s="538"/>
      <c r="BT345" s="538"/>
      <c r="BU345" s="538"/>
      <c r="BV345" s="538"/>
      <c r="BW345" s="538"/>
      <c r="BX345" s="538"/>
      <c r="BY345" s="538"/>
      <c r="BZ345" s="538"/>
      <c r="CA345" s="538"/>
      <c r="CB345" s="538"/>
      <c r="CC345" s="538"/>
      <c r="CD345" s="539"/>
      <c r="CE345" s="539"/>
      <c r="CF345" s="539"/>
      <c r="CG345" s="539"/>
      <c r="CH345" s="539"/>
      <c r="CI345" s="539"/>
      <c r="CJ345" s="539"/>
      <c r="CK345" s="539"/>
      <c r="CL345" s="539"/>
      <c r="CM345" s="539"/>
      <c r="CN345" s="539"/>
      <c r="CO345" s="539"/>
      <c r="CP345" s="539"/>
      <c r="CQ345" s="539"/>
      <c r="CR345" s="539"/>
      <c r="CS345" s="539"/>
      <c r="CT345" s="539"/>
      <c r="CU345" s="539"/>
      <c r="CV345" s="539"/>
      <c r="CW345" s="539"/>
      <c r="CX345" s="539"/>
      <c r="CY345" s="539"/>
      <c r="CZ345" s="539"/>
      <c r="DA345" s="539"/>
      <c r="DB345" s="539"/>
      <c r="DC345" s="539"/>
      <c r="DD345" s="539"/>
      <c r="DE345" s="539"/>
      <c r="DF345" s="539"/>
      <c r="DG345" s="539"/>
      <c r="DH345" s="539"/>
      <c r="DI345" s="539"/>
      <c r="DJ345" s="539"/>
      <c r="DK345" s="539"/>
      <c r="DL345" s="539"/>
      <c r="DM345" s="539"/>
      <c r="DN345" s="539"/>
      <c r="DO345" s="539"/>
      <c r="DP345" s="539"/>
      <c r="DQ345" s="539"/>
      <c r="DR345" s="539"/>
      <c r="DS345" s="539"/>
      <c r="DT345" s="539"/>
      <c r="DU345" s="539"/>
      <c r="DV345" s="539"/>
      <c r="DW345" s="539"/>
    </row>
    <row r="346" spans="2:127" x14ac:dyDescent="0.2">
      <c r="B346" s="692"/>
      <c r="C346" s="539"/>
      <c r="D346" s="539"/>
      <c r="E346" s="539"/>
      <c r="F346" s="539"/>
      <c r="G346" s="539"/>
      <c r="H346" s="539"/>
      <c r="I346" s="539"/>
      <c r="J346" s="539"/>
      <c r="K346" s="539"/>
      <c r="L346" s="539"/>
      <c r="M346" s="539"/>
      <c r="N346" s="539"/>
      <c r="O346" s="539"/>
      <c r="P346" s="539"/>
      <c r="Q346" s="539"/>
      <c r="R346" s="539"/>
      <c r="S346" s="539"/>
      <c r="T346" s="539"/>
      <c r="U346" s="539"/>
      <c r="V346" s="538"/>
      <c r="W346" s="538"/>
      <c r="X346" s="538"/>
      <c r="Y346" s="538"/>
      <c r="Z346" s="538"/>
      <c r="AA346" s="538"/>
      <c r="AB346" s="538"/>
      <c r="AC346" s="538"/>
      <c r="AD346" s="538"/>
      <c r="AE346" s="538"/>
      <c r="AF346" s="538"/>
      <c r="AG346" s="538"/>
      <c r="AH346" s="538"/>
      <c r="AI346" s="538"/>
      <c r="AJ346" s="538"/>
      <c r="AK346" s="538"/>
      <c r="AL346" s="538"/>
      <c r="AM346" s="538"/>
      <c r="AN346" s="538"/>
      <c r="AO346" s="538"/>
      <c r="AP346" s="538"/>
      <c r="AQ346" s="538"/>
      <c r="AR346" s="538"/>
      <c r="AS346" s="538"/>
      <c r="AT346" s="538"/>
      <c r="AU346" s="538"/>
      <c r="AV346" s="538"/>
      <c r="AW346" s="538"/>
      <c r="AX346" s="538"/>
      <c r="AY346" s="538"/>
      <c r="AZ346" s="538"/>
      <c r="BA346" s="538"/>
      <c r="BB346" s="538"/>
      <c r="BC346" s="538"/>
      <c r="BD346" s="538"/>
      <c r="BE346" s="538"/>
      <c r="BF346" s="538"/>
      <c r="BG346" s="538"/>
      <c r="BH346" s="538"/>
      <c r="BI346" s="538"/>
      <c r="BJ346" s="538"/>
      <c r="BK346" s="538"/>
      <c r="BL346" s="538"/>
      <c r="BM346" s="538"/>
      <c r="BN346" s="538"/>
      <c r="BO346" s="538"/>
      <c r="BP346" s="538"/>
      <c r="BQ346" s="538"/>
      <c r="BR346" s="538"/>
      <c r="BS346" s="538"/>
      <c r="BT346" s="538"/>
      <c r="BU346" s="538"/>
      <c r="BV346" s="538"/>
      <c r="BW346" s="538"/>
      <c r="BX346" s="538"/>
      <c r="BY346" s="538"/>
      <c r="BZ346" s="538"/>
      <c r="CA346" s="538"/>
      <c r="CB346" s="538"/>
      <c r="CC346" s="538"/>
      <c r="CD346" s="539"/>
      <c r="CE346" s="539"/>
      <c r="CF346" s="539"/>
      <c r="CG346" s="539"/>
      <c r="CH346" s="539"/>
      <c r="CI346" s="539"/>
      <c r="CJ346" s="539"/>
      <c r="CK346" s="539"/>
      <c r="CL346" s="539"/>
      <c r="CM346" s="539"/>
      <c r="CN346" s="539"/>
      <c r="CO346" s="539"/>
      <c r="CP346" s="539"/>
      <c r="CQ346" s="539"/>
      <c r="CR346" s="539"/>
      <c r="CS346" s="539"/>
      <c r="CT346" s="539"/>
      <c r="CU346" s="539"/>
      <c r="CV346" s="539"/>
      <c r="CW346" s="539"/>
      <c r="CX346" s="539"/>
      <c r="CY346" s="539"/>
      <c r="CZ346" s="539"/>
      <c r="DA346" s="539"/>
      <c r="DB346" s="539"/>
      <c r="DC346" s="539"/>
      <c r="DD346" s="539"/>
      <c r="DE346" s="539"/>
      <c r="DF346" s="539"/>
      <c r="DG346" s="539"/>
      <c r="DH346" s="539"/>
      <c r="DI346" s="539"/>
      <c r="DJ346" s="539"/>
      <c r="DK346" s="539"/>
      <c r="DL346" s="539"/>
      <c r="DM346" s="539"/>
      <c r="DN346" s="539"/>
      <c r="DO346" s="539"/>
      <c r="DP346" s="539"/>
      <c r="DQ346" s="539"/>
      <c r="DR346" s="539"/>
      <c r="DS346" s="539"/>
      <c r="DT346" s="539"/>
      <c r="DU346" s="539"/>
      <c r="DV346" s="539"/>
      <c r="DW346" s="539"/>
    </row>
    <row r="347" spans="2:127" x14ac:dyDescent="0.2">
      <c r="B347" s="692"/>
      <c r="C347" s="539"/>
      <c r="D347" s="539"/>
      <c r="E347" s="539"/>
      <c r="F347" s="539"/>
      <c r="G347" s="539"/>
      <c r="H347" s="539"/>
      <c r="I347" s="539"/>
      <c r="J347" s="539"/>
      <c r="K347" s="539"/>
      <c r="L347" s="539"/>
      <c r="M347" s="539"/>
      <c r="N347" s="539"/>
      <c r="O347" s="539"/>
      <c r="P347" s="539"/>
      <c r="Q347" s="539"/>
      <c r="R347" s="539"/>
      <c r="S347" s="539"/>
      <c r="T347" s="539"/>
      <c r="U347" s="539"/>
      <c r="V347" s="538"/>
      <c r="W347" s="538"/>
      <c r="X347" s="538"/>
      <c r="Y347" s="538"/>
      <c r="Z347" s="538"/>
      <c r="AA347" s="538"/>
      <c r="AB347" s="538"/>
      <c r="AC347" s="538"/>
      <c r="AD347" s="538"/>
      <c r="AE347" s="538"/>
      <c r="AF347" s="538"/>
      <c r="AG347" s="538"/>
      <c r="AH347" s="538"/>
      <c r="AI347" s="538"/>
      <c r="AJ347" s="538"/>
      <c r="AK347" s="538"/>
      <c r="AL347" s="538"/>
      <c r="AM347" s="538"/>
      <c r="AN347" s="538"/>
      <c r="AO347" s="538"/>
      <c r="AP347" s="538"/>
      <c r="AQ347" s="538"/>
      <c r="AR347" s="538"/>
      <c r="AS347" s="538"/>
      <c r="AT347" s="538"/>
      <c r="AU347" s="538"/>
      <c r="AV347" s="538"/>
      <c r="AW347" s="538"/>
      <c r="AX347" s="538"/>
      <c r="AY347" s="538"/>
      <c r="AZ347" s="538"/>
      <c r="BA347" s="538"/>
      <c r="BB347" s="538"/>
      <c r="BC347" s="538"/>
      <c r="BD347" s="538"/>
      <c r="BE347" s="538"/>
      <c r="BF347" s="538"/>
      <c r="BG347" s="538"/>
      <c r="BH347" s="538"/>
      <c r="BI347" s="538"/>
      <c r="BJ347" s="538"/>
      <c r="BK347" s="538"/>
      <c r="BL347" s="538"/>
      <c r="BM347" s="538"/>
      <c r="BN347" s="538"/>
      <c r="BO347" s="538"/>
      <c r="BP347" s="538"/>
      <c r="BQ347" s="538"/>
      <c r="BR347" s="538"/>
      <c r="BS347" s="538"/>
      <c r="BT347" s="538"/>
      <c r="BU347" s="538"/>
      <c r="BV347" s="538"/>
      <c r="BW347" s="538"/>
      <c r="BX347" s="538"/>
      <c r="BY347" s="538"/>
      <c r="BZ347" s="538"/>
      <c r="CA347" s="538"/>
      <c r="CB347" s="538"/>
      <c r="CC347" s="538"/>
      <c r="CD347" s="539"/>
      <c r="CE347" s="539"/>
      <c r="CF347" s="539"/>
      <c r="CG347" s="539"/>
      <c r="CH347" s="539"/>
      <c r="CI347" s="539"/>
      <c r="CJ347" s="539"/>
      <c r="CK347" s="539"/>
      <c r="CL347" s="539"/>
      <c r="CM347" s="539"/>
      <c r="CN347" s="539"/>
      <c r="CO347" s="539"/>
      <c r="CP347" s="539"/>
      <c r="CQ347" s="539"/>
      <c r="CR347" s="539"/>
      <c r="CS347" s="539"/>
      <c r="CT347" s="539"/>
      <c r="CU347" s="539"/>
      <c r="CV347" s="539"/>
      <c r="CW347" s="539"/>
      <c r="CX347" s="539"/>
      <c r="CY347" s="539"/>
      <c r="CZ347" s="539"/>
      <c r="DA347" s="539"/>
      <c r="DB347" s="539"/>
      <c r="DC347" s="539"/>
      <c r="DD347" s="539"/>
      <c r="DE347" s="539"/>
      <c r="DF347" s="539"/>
      <c r="DG347" s="539"/>
      <c r="DH347" s="539"/>
      <c r="DI347" s="539"/>
      <c r="DJ347" s="539"/>
      <c r="DK347" s="539"/>
      <c r="DL347" s="539"/>
      <c r="DM347" s="539"/>
      <c r="DN347" s="539"/>
      <c r="DO347" s="539"/>
      <c r="DP347" s="539"/>
      <c r="DQ347" s="539"/>
      <c r="DR347" s="539"/>
      <c r="DS347" s="539"/>
      <c r="DT347" s="539"/>
      <c r="DU347" s="539"/>
      <c r="DV347" s="539"/>
      <c r="DW347" s="539"/>
    </row>
    <row r="348" spans="2:127" x14ac:dyDescent="0.2">
      <c r="B348" s="692"/>
      <c r="C348" s="539"/>
      <c r="D348" s="539"/>
      <c r="E348" s="539"/>
      <c r="F348" s="539"/>
      <c r="G348" s="539"/>
      <c r="H348" s="539"/>
      <c r="I348" s="539"/>
      <c r="J348" s="539"/>
      <c r="K348" s="539"/>
      <c r="L348" s="539"/>
      <c r="M348" s="539"/>
      <c r="N348" s="539"/>
      <c r="O348" s="539"/>
      <c r="P348" s="539"/>
      <c r="Q348" s="539"/>
      <c r="R348" s="539"/>
      <c r="S348" s="539"/>
      <c r="T348" s="539"/>
      <c r="U348" s="539"/>
      <c r="V348" s="538"/>
      <c r="W348" s="538"/>
      <c r="X348" s="538"/>
      <c r="Y348" s="538"/>
      <c r="Z348" s="538"/>
      <c r="AA348" s="538"/>
      <c r="AB348" s="538"/>
      <c r="AC348" s="538"/>
      <c r="AD348" s="538"/>
      <c r="AE348" s="538"/>
      <c r="AF348" s="538"/>
      <c r="AG348" s="538"/>
      <c r="AH348" s="538"/>
      <c r="AI348" s="538"/>
      <c r="AJ348" s="538"/>
      <c r="AK348" s="538"/>
      <c r="AL348" s="538"/>
      <c r="AM348" s="538"/>
      <c r="AN348" s="538"/>
      <c r="AO348" s="538"/>
      <c r="AP348" s="538"/>
      <c r="AQ348" s="538"/>
      <c r="AR348" s="538"/>
      <c r="AS348" s="538"/>
      <c r="AT348" s="538"/>
      <c r="AU348" s="538"/>
      <c r="AV348" s="538"/>
      <c r="AW348" s="538"/>
      <c r="AX348" s="538"/>
      <c r="AY348" s="538"/>
      <c r="AZ348" s="538"/>
      <c r="BA348" s="538"/>
      <c r="BB348" s="538"/>
      <c r="BC348" s="538"/>
      <c r="BD348" s="538"/>
      <c r="BE348" s="538"/>
      <c r="BF348" s="538"/>
      <c r="BG348" s="538"/>
      <c r="BH348" s="538"/>
      <c r="BI348" s="538"/>
      <c r="BJ348" s="538"/>
      <c r="BK348" s="538"/>
      <c r="BL348" s="538"/>
      <c r="BM348" s="538"/>
      <c r="BN348" s="538"/>
      <c r="BO348" s="538"/>
      <c r="BP348" s="538"/>
      <c r="BQ348" s="538"/>
      <c r="BR348" s="538"/>
      <c r="BS348" s="538"/>
      <c r="BT348" s="538"/>
      <c r="BU348" s="538"/>
      <c r="BV348" s="538"/>
      <c r="BW348" s="538"/>
      <c r="BX348" s="538"/>
      <c r="BY348" s="538"/>
      <c r="BZ348" s="538"/>
      <c r="CA348" s="538"/>
      <c r="CB348" s="538"/>
      <c r="CC348" s="538"/>
      <c r="CD348" s="539"/>
      <c r="CE348" s="539"/>
      <c r="CF348" s="539"/>
      <c r="CG348" s="539"/>
      <c r="CH348" s="539"/>
      <c r="CI348" s="539"/>
      <c r="CJ348" s="539"/>
      <c r="CK348" s="539"/>
      <c r="CL348" s="539"/>
      <c r="CM348" s="539"/>
      <c r="CN348" s="539"/>
      <c r="CO348" s="539"/>
      <c r="CP348" s="539"/>
      <c r="CQ348" s="539"/>
      <c r="CR348" s="539"/>
      <c r="CS348" s="539"/>
      <c r="CT348" s="539"/>
      <c r="CU348" s="539"/>
      <c r="CV348" s="539"/>
      <c r="CW348" s="539"/>
      <c r="CX348" s="539"/>
      <c r="CY348" s="539"/>
      <c r="CZ348" s="539"/>
      <c r="DA348" s="539"/>
      <c r="DB348" s="539"/>
      <c r="DC348" s="539"/>
      <c r="DD348" s="539"/>
      <c r="DE348" s="539"/>
      <c r="DF348" s="539"/>
      <c r="DG348" s="539"/>
      <c r="DH348" s="539"/>
      <c r="DI348" s="539"/>
      <c r="DJ348" s="539"/>
      <c r="DK348" s="539"/>
      <c r="DL348" s="539"/>
      <c r="DM348" s="539"/>
      <c r="DN348" s="539"/>
      <c r="DO348" s="539"/>
      <c r="DP348" s="539"/>
      <c r="DQ348" s="539"/>
      <c r="DR348" s="539"/>
      <c r="DS348" s="539"/>
      <c r="DT348" s="539"/>
      <c r="DU348" s="539"/>
      <c r="DV348" s="539"/>
      <c r="DW348" s="539"/>
    </row>
    <row r="349" spans="2:127" x14ac:dyDescent="0.2">
      <c r="B349" s="692"/>
      <c r="C349" s="539"/>
      <c r="D349" s="539"/>
      <c r="E349" s="539"/>
      <c r="F349" s="539"/>
      <c r="G349" s="539"/>
      <c r="H349" s="539"/>
      <c r="I349" s="539"/>
      <c r="J349" s="539"/>
      <c r="K349" s="539"/>
      <c r="L349" s="539"/>
      <c r="M349" s="539"/>
      <c r="N349" s="539"/>
      <c r="O349" s="539"/>
      <c r="P349" s="539"/>
      <c r="Q349" s="539"/>
      <c r="R349" s="539"/>
      <c r="S349" s="539"/>
      <c r="T349" s="539"/>
      <c r="U349" s="539"/>
      <c r="V349" s="538"/>
      <c r="W349" s="538"/>
      <c r="X349" s="538"/>
      <c r="Y349" s="538"/>
      <c r="Z349" s="538"/>
      <c r="AA349" s="538"/>
      <c r="AB349" s="538"/>
      <c r="AC349" s="538"/>
      <c r="AD349" s="538"/>
      <c r="AE349" s="538"/>
      <c r="AF349" s="538"/>
      <c r="AG349" s="538"/>
      <c r="AH349" s="538"/>
      <c r="AI349" s="538"/>
      <c r="AJ349" s="538"/>
      <c r="AK349" s="538"/>
      <c r="AL349" s="538"/>
      <c r="AM349" s="538"/>
      <c r="AN349" s="538"/>
      <c r="AO349" s="538"/>
      <c r="AP349" s="538"/>
      <c r="AQ349" s="538"/>
      <c r="AR349" s="538"/>
      <c r="AS349" s="538"/>
      <c r="AT349" s="538"/>
      <c r="AU349" s="538"/>
      <c r="AV349" s="538"/>
      <c r="AW349" s="538"/>
      <c r="AX349" s="538"/>
      <c r="AY349" s="538"/>
      <c r="AZ349" s="538"/>
      <c r="BA349" s="538"/>
      <c r="BB349" s="538"/>
      <c r="BC349" s="538"/>
      <c r="BD349" s="538"/>
      <c r="BE349" s="538"/>
      <c r="BF349" s="538"/>
      <c r="BG349" s="538"/>
      <c r="BH349" s="538"/>
      <c r="BI349" s="538"/>
      <c r="BJ349" s="538"/>
      <c r="BK349" s="538"/>
      <c r="BL349" s="538"/>
      <c r="BM349" s="538"/>
      <c r="BN349" s="538"/>
      <c r="BO349" s="538"/>
      <c r="BP349" s="538"/>
      <c r="BQ349" s="538"/>
      <c r="BR349" s="538"/>
      <c r="BS349" s="538"/>
      <c r="BT349" s="538"/>
      <c r="BU349" s="538"/>
      <c r="BV349" s="538"/>
      <c r="BW349" s="538"/>
      <c r="BX349" s="538"/>
      <c r="BY349" s="538"/>
      <c r="BZ349" s="538"/>
      <c r="CA349" s="538"/>
      <c r="CB349" s="538"/>
      <c r="CC349" s="538"/>
      <c r="CD349" s="539"/>
      <c r="CE349" s="539"/>
      <c r="CF349" s="539"/>
      <c r="CG349" s="539"/>
      <c r="CH349" s="539"/>
      <c r="CI349" s="539"/>
      <c r="CJ349" s="539"/>
      <c r="CK349" s="539"/>
      <c r="CL349" s="539"/>
      <c r="CM349" s="539"/>
      <c r="CN349" s="539"/>
      <c r="CO349" s="539"/>
      <c r="CP349" s="539"/>
      <c r="CQ349" s="539"/>
      <c r="CR349" s="539"/>
      <c r="CS349" s="539"/>
      <c r="CT349" s="539"/>
      <c r="CU349" s="539"/>
      <c r="CV349" s="539"/>
      <c r="CW349" s="539"/>
      <c r="CX349" s="539"/>
      <c r="CY349" s="539"/>
      <c r="CZ349" s="539"/>
      <c r="DA349" s="539"/>
      <c r="DB349" s="539"/>
      <c r="DC349" s="539"/>
      <c r="DD349" s="539"/>
      <c r="DE349" s="539"/>
      <c r="DF349" s="539"/>
      <c r="DG349" s="539"/>
      <c r="DH349" s="539"/>
      <c r="DI349" s="539"/>
      <c r="DJ349" s="539"/>
      <c r="DK349" s="539"/>
      <c r="DL349" s="539"/>
      <c r="DM349" s="539"/>
      <c r="DN349" s="539"/>
      <c r="DO349" s="539"/>
      <c r="DP349" s="539"/>
      <c r="DQ349" s="539"/>
      <c r="DR349" s="539"/>
      <c r="DS349" s="539"/>
      <c r="DT349" s="539"/>
      <c r="DU349" s="539"/>
      <c r="DV349" s="539"/>
      <c r="DW349" s="539"/>
    </row>
    <row r="350" spans="2:127" x14ac:dyDescent="0.2">
      <c r="B350" s="692"/>
      <c r="C350" s="704" t="str">
        <f>'TITLE PAGE'!B9</f>
        <v>Company:</v>
      </c>
      <c r="D350" s="704" t="str">
        <f>'TITLE PAGE'!D9</f>
        <v>Severn Trent Water</v>
      </c>
      <c r="E350" s="539"/>
      <c r="F350" s="539"/>
      <c r="G350" s="539"/>
      <c r="H350" s="539"/>
      <c r="I350" s="539"/>
      <c r="J350" s="539"/>
      <c r="K350" s="539"/>
      <c r="L350" s="539"/>
      <c r="M350" s="539"/>
      <c r="N350" s="539"/>
      <c r="O350" s="539"/>
      <c r="P350" s="539"/>
      <c r="Q350" s="539"/>
      <c r="R350" s="539"/>
      <c r="S350" s="539"/>
      <c r="T350" s="539"/>
      <c r="U350" s="539"/>
      <c r="V350" s="539"/>
      <c r="W350" s="539"/>
      <c r="X350" s="539"/>
      <c r="Y350" s="539"/>
      <c r="Z350" s="539"/>
      <c r="AA350" s="539"/>
      <c r="AB350" s="539"/>
      <c r="AC350" s="539"/>
      <c r="AD350" s="539"/>
      <c r="AE350" s="539"/>
      <c r="AF350" s="539"/>
      <c r="AG350" s="539"/>
      <c r="AH350" s="539"/>
      <c r="AI350" s="539"/>
      <c r="AJ350" s="539"/>
      <c r="AK350" s="539"/>
      <c r="AL350" s="539"/>
      <c r="AM350" s="539"/>
      <c r="AN350" s="539"/>
      <c r="AO350" s="539"/>
      <c r="AP350" s="539"/>
      <c r="AQ350" s="539"/>
      <c r="AR350" s="539"/>
      <c r="AS350" s="539"/>
      <c r="AT350" s="539"/>
      <c r="AU350" s="539"/>
      <c r="AV350" s="539"/>
      <c r="AW350" s="539"/>
      <c r="AX350" s="539"/>
      <c r="AY350" s="539"/>
      <c r="AZ350" s="539"/>
      <c r="BA350" s="539"/>
      <c r="BB350" s="539"/>
      <c r="BC350" s="539"/>
      <c r="BD350" s="539"/>
      <c r="BE350" s="539"/>
      <c r="BF350" s="539"/>
      <c r="BG350" s="539"/>
      <c r="BH350" s="539"/>
      <c r="BI350" s="539"/>
      <c r="BJ350" s="539"/>
      <c r="BK350" s="539"/>
      <c r="BL350" s="539"/>
      <c r="BM350" s="539"/>
      <c r="BN350" s="539"/>
      <c r="BO350" s="539"/>
      <c r="BP350" s="539"/>
      <c r="BQ350" s="539"/>
      <c r="BR350" s="539"/>
      <c r="BS350" s="539"/>
      <c r="BT350" s="539"/>
      <c r="BU350" s="539"/>
      <c r="BV350" s="539"/>
      <c r="BW350" s="539"/>
      <c r="BX350" s="539"/>
      <c r="BY350" s="539"/>
      <c r="BZ350" s="539"/>
      <c r="CA350" s="539"/>
      <c r="CB350" s="539"/>
      <c r="CC350" s="539"/>
      <c r="CD350" s="539"/>
      <c r="CE350" s="539"/>
      <c r="CF350" s="539"/>
      <c r="CG350" s="539"/>
      <c r="CH350" s="539"/>
      <c r="CI350" s="539"/>
      <c r="CJ350" s="539"/>
      <c r="CK350" s="539"/>
      <c r="CL350" s="539"/>
      <c r="CM350" s="539"/>
      <c r="CN350" s="539"/>
      <c r="CO350" s="539"/>
      <c r="CP350" s="539"/>
      <c r="CQ350" s="539"/>
      <c r="CR350" s="539"/>
      <c r="CS350" s="539"/>
      <c r="CT350" s="539"/>
      <c r="CU350" s="539"/>
      <c r="CV350" s="539"/>
      <c r="CW350" s="539"/>
      <c r="CX350" s="539"/>
      <c r="CY350" s="539"/>
      <c r="CZ350" s="539"/>
      <c r="DA350" s="539"/>
      <c r="DB350" s="539"/>
      <c r="DC350" s="539"/>
      <c r="DD350" s="539"/>
      <c r="DE350" s="539"/>
      <c r="DF350" s="539"/>
      <c r="DG350" s="539"/>
      <c r="DH350" s="539"/>
      <c r="DI350" s="539"/>
      <c r="DJ350" s="539"/>
      <c r="DK350" s="539"/>
      <c r="DL350" s="539"/>
      <c r="DM350" s="539"/>
      <c r="DN350" s="539"/>
      <c r="DO350" s="539"/>
      <c r="DP350" s="539"/>
      <c r="DQ350" s="539"/>
      <c r="DR350" s="539"/>
      <c r="DS350" s="539"/>
      <c r="DT350" s="539"/>
      <c r="DU350" s="539"/>
      <c r="DV350" s="539"/>
      <c r="DW350" s="539"/>
    </row>
    <row r="351" spans="2:127" x14ac:dyDescent="0.2">
      <c r="B351" s="694"/>
      <c r="C351" s="704" t="str">
        <f>'TITLE PAGE'!B10</f>
        <v>Resource Zone Name:</v>
      </c>
      <c r="D351" s="704" t="str">
        <f>'TITLE PAGE'!D10</f>
        <v>North Staffordshire</v>
      </c>
      <c r="E351" s="538"/>
      <c r="F351" s="538"/>
      <c r="G351" s="538"/>
      <c r="H351" s="538"/>
      <c r="I351" s="538"/>
      <c r="J351" s="538"/>
      <c r="K351" s="538"/>
      <c r="L351" s="538"/>
      <c r="M351" s="538"/>
      <c r="N351" s="538"/>
      <c r="O351" s="538"/>
      <c r="P351" s="538"/>
      <c r="Q351" s="538"/>
      <c r="R351" s="538"/>
      <c r="S351" s="539"/>
      <c r="T351" s="539"/>
      <c r="U351" s="538"/>
      <c r="V351" s="538"/>
      <c r="W351" s="538"/>
      <c r="X351" s="538"/>
      <c r="Y351" s="538"/>
      <c r="Z351" s="538"/>
      <c r="AA351" s="538"/>
      <c r="AB351" s="538"/>
      <c r="AC351" s="538"/>
      <c r="AD351" s="538"/>
      <c r="AE351" s="538"/>
      <c r="AF351" s="538"/>
      <c r="AG351" s="538"/>
      <c r="AH351" s="538"/>
      <c r="AI351" s="538"/>
      <c r="AJ351" s="538"/>
      <c r="AK351" s="538"/>
      <c r="AL351" s="538"/>
      <c r="AM351" s="538"/>
      <c r="AN351" s="538"/>
      <c r="AO351" s="538"/>
      <c r="AP351" s="538"/>
      <c r="AQ351" s="538"/>
      <c r="AR351" s="538"/>
      <c r="AS351" s="538"/>
      <c r="AT351" s="538"/>
      <c r="AU351" s="538"/>
      <c r="AV351" s="538"/>
      <c r="AW351" s="538"/>
      <c r="AX351" s="538"/>
      <c r="AY351" s="538"/>
      <c r="AZ351" s="538"/>
      <c r="BA351" s="538"/>
      <c r="BB351" s="538"/>
      <c r="BC351" s="538"/>
      <c r="BD351" s="538"/>
      <c r="BE351" s="538"/>
      <c r="BF351" s="538"/>
      <c r="BG351" s="538"/>
      <c r="BH351" s="538"/>
      <c r="BI351" s="538"/>
      <c r="BJ351" s="538"/>
      <c r="BK351" s="538"/>
      <c r="BL351" s="538"/>
      <c r="BM351" s="538"/>
      <c r="BN351" s="538"/>
      <c r="BO351" s="538"/>
      <c r="BP351" s="538"/>
      <c r="BQ351" s="538"/>
      <c r="BR351" s="538"/>
      <c r="BS351" s="538"/>
      <c r="BT351" s="538"/>
      <c r="BU351" s="538"/>
      <c r="BV351" s="538"/>
      <c r="BW351" s="538"/>
      <c r="BX351" s="538"/>
      <c r="BY351" s="538"/>
      <c r="BZ351" s="538"/>
      <c r="CA351" s="538"/>
      <c r="CB351" s="538"/>
      <c r="CC351" s="538"/>
      <c r="CD351" s="539"/>
      <c r="CE351" s="539"/>
      <c r="CF351" s="539"/>
      <c r="CG351" s="539"/>
      <c r="CH351" s="539"/>
      <c r="CI351" s="539"/>
      <c r="CJ351" s="539"/>
      <c r="CK351" s="539"/>
      <c r="CL351" s="539"/>
      <c r="CM351" s="539"/>
      <c r="CN351" s="539"/>
      <c r="CO351" s="539"/>
      <c r="CP351" s="539"/>
      <c r="CQ351" s="539"/>
      <c r="CR351" s="539"/>
      <c r="CS351" s="539"/>
      <c r="CT351" s="539"/>
      <c r="CU351" s="539"/>
      <c r="CV351" s="539"/>
      <c r="CW351" s="539"/>
      <c r="CX351" s="539"/>
      <c r="CY351" s="539"/>
      <c r="CZ351" s="539"/>
      <c r="DA351" s="539"/>
      <c r="DB351" s="539"/>
      <c r="DC351" s="539"/>
      <c r="DD351" s="539"/>
      <c r="DE351" s="539"/>
      <c r="DF351" s="539"/>
      <c r="DG351" s="539"/>
      <c r="DH351" s="539"/>
      <c r="DI351" s="539"/>
      <c r="DJ351" s="539"/>
      <c r="DK351" s="539"/>
      <c r="DL351" s="539"/>
      <c r="DM351" s="539"/>
      <c r="DN351" s="539"/>
      <c r="DO351" s="539"/>
      <c r="DP351" s="539"/>
      <c r="DQ351" s="539"/>
      <c r="DR351" s="539"/>
      <c r="DS351" s="539"/>
      <c r="DT351" s="539"/>
      <c r="DU351" s="539"/>
      <c r="DV351" s="539"/>
      <c r="DW351" s="539"/>
    </row>
    <row r="352" spans="2:127" x14ac:dyDescent="0.2">
      <c r="B352" s="694"/>
      <c r="C352" s="704" t="str">
        <f>'TITLE PAGE'!B11</f>
        <v>Resource Zone Number:</v>
      </c>
      <c r="D352" s="705">
        <f>'TITLE PAGE'!D11</f>
        <v>7</v>
      </c>
      <c r="E352" s="538"/>
      <c r="F352" s="538"/>
      <c r="G352" s="538"/>
      <c r="H352" s="538"/>
      <c r="I352" s="538"/>
      <c r="J352" s="538"/>
      <c r="K352" s="538"/>
      <c r="L352" s="538"/>
      <c r="M352" s="538"/>
      <c r="N352" s="538"/>
      <c r="O352" s="538"/>
      <c r="P352" s="538"/>
      <c r="Q352" s="538"/>
      <c r="R352" s="538"/>
      <c r="S352" s="539"/>
      <c r="T352" s="539"/>
      <c r="U352" s="538"/>
      <c r="V352" s="538"/>
      <c r="W352" s="538"/>
      <c r="X352" s="538"/>
      <c r="Y352" s="538"/>
      <c r="Z352" s="538"/>
      <c r="AA352" s="538"/>
      <c r="AB352" s="538"/>
      <c r="AC352" s="538"/>
      <c r="AD352" s="538"/>
      <c r="AE352" s="538"/>
      <c r="AF352" s="538"/>
      <c r="AG352" s="538"/>
      <c r="AH352" s="538"/>
      <c r="AI352" s="538"/>
      <c r="AJ352" s="538"/>
      <c r="AK352" s="538"/>
      <c r="AL352" s="538"/>
      <c r="AM352" s="538"/>
      <c r="AN352" s="538"/>
      <c r="AO352" s="538"/>
      <c r="AP352" s="538"/>
      <c r="AQ352" s="538"/>
      <c r="AR352" s="538"/>
      <c r="AS352" s="538"/>
      <c r="AT352" s="538"/>
      <c r="AU352" s="538"/>
      <c r="AV352" s="538"/>
      <c r="AW352" s="538"/>
      <c r="AX352" s="538"/>
      <c r="AY352" s="538"/>
      <c r="AZ352" s="538"/>
      <c r="BA352" s="538"/>
      <c r="BB352" s="538"/>
      <c r="BC352" s="538"/>
      <c r="BD352" s="538"/>
      <c r="BE352" s="538"/>
      <c r="BF352" s="538"/>
      <c r="BG352" s="538"/>
      <c r="BH352" s="538"/>
      <c r="BI352" s="538"/>
      <c r="BJ352" s="538"/>
      <c r="BK352" s="538"/>
      <c r="BL352" s="538"/>
      <c r="BM352" s="538"/>
      <c r="BN352" s="538"/>
      <c r="BO352" s="538"/>
      <c r="BP352" s="538"/>
      <c r="BQ352" s="538"/>
      <c r="BR352" s="538"/>
      <c r="BS352" s="538"/>
      <c r="BT352" s="538"/>
      <c r="BU352" s="538"/>
      <c r="BV352" s="538"/>
      <c r="BW352" s="538"/>
      <c r="BX352" s="538"/>
      <c r="BY352" s="538"/>
      <c r="BZ352" s="538"/>
      <c r="CA352" s="538"/>
      <c r="CB352" s="538"/>
      <c r="CC352" s="538"/>
      <c r="CD352" s="539"/>
      <c r="CE352" s="539"/>
      <c r="CF352" s="539"/>
      <c r="CG352" s="539"/>
      <c r="CH352" s="539"/>
      <c r="CI352" s="539"/>
      <c r="CJ352" s="539"/>
      <c r="CK352" s="539"/>
      <c r="CL352" s="539"/>
      <c r="CM352" s="539"/>
      <c r="CN352" s="539"/>
      <c r="CO352" s="539"/>
      <c r="CP352" s="539"/>
      <c r="CQ352" s="539"/>
      <c r="CR352" s="539"/>
      <c r="CS352" s="539"/>
      <c r="CT352" s="539"/>
      <c r="CU352" s="539"/>
      <c r="CV352" s="539"/>
      <c r="CW352" s="539"/>
      <c r="CX352" s="539"/>
      <c r="CY352" s="539"/>
      <c r="CZ352" s="539"/>
      <c r="DA352" s="539"/>
      <c r="DB352" s="539"/>
      <c r="DC352" s="539"/>
      <c r="DD352" s="539"/>
      <c r="DE352" s="539"/>
      <c r="DF352" s="539"/>
      <c r="DG352" s="539"/>
      <c r="DH352" s="539"/>
      <c r="DI352" s="539"/>
      <c r="DJ352" s="539"/>
      <c r="DK352" s="539"/>
      <c r="DL352" s="539"/>
      <c r="DM352" s="539"/>
      <c r="DN352" s="539"/>
      <c r="DO352" s="539"/>
      <c r="DP352" s="539"/>
      <c r="DQ352" s="539"/>
      <c r="DR352" s="539"/>
      <c r="DS352" s="539"/>
      <c r="DT352" s="539"/>
      <c r="DU352" s="539"/>
      <c r="DV352" s="539"/>
      <c r="DW352" s="539"/>
    </row>
    <row r="353" spans="2:127" x14ac:dyDescent="0.2">
      <c r="B353" s="694"/>
      <c r="C353" s="704" t="str">
        <f>'TITLE PAGE'!B12</f>
        <v xml:space="preserve">Planning Scenario Name:                                                                     </v>
      </c>
      <c r="D353" s="704" t="str">
        <f>'TITLE PAGE'!D12</f>
        <v>Dry Year Annual Average</v>
      </c>
      <c r="E353" s="538"/>
      <c r="F353" s="538"/>
      <c r="G353" s="538"/>
      <c r="H353" s="538"/>
      <c r="I353" s="538"/>
      <c r="J353" s="538"/>
      <c r="K353" s="538"/>
      <c r="L353" s="538"/>
      <c r="M353" s="538"/>
      <c r="N353" s="538"/>
      <c r="O353" s="538"/>
      <c r="P353" s="538"/>
      <c r="Q353" s="538"/>
      <c r="R353" s="538"/>
      <c r="S353" s="539"/>
      <c r="T353" s="539"/>
      <c r="U353" s="538"/>
      <c r="V353" s="538"/>
      <c r="W353" s="538"/>
      <c r="X353" s="538"/>
      <c r="Y353" s="538"/>
      <c r="Z353" s="538"/>
      <c r="AA353" s="538"/>
      <c r="AB353" s="538"/>
      <c r="AC353" s="538"/>
      <c r="AD353" s="538"/>
      <c r="AE353" s="538"/>
      <c r="AF353" s="538"/>
      <c r="AG353" s="538"/>
      <c r="AH353" s="538"/>
      <c r="AI353" s="538"/>
      <c r="AJ353" s="538"/>
      <c r="AK353" s="538"/>
      <c r="AL353" s="538"/>
      <c r="AM353" s="538"/>
      <c r="AN353" s="538"/>
      <c r="AO353" s="538"/>
      <c r="AP353" s="538"/>
      <c r="AQ353" s="538"/>
      <c r="AR353" s="538"/>
      <c r="AS353" s="538"/>
      <c r="AT353" s="538"/>
      <c r="AU353" s="538"/>
      <c r="AV353" s="538"/>
      <c r="AW353" s="538"/>
      <c r="AX353" s="538"/>
      <c r="AY353" s="538"/>
      <c r="AZ353" s="538"/>
      <c r="BA353" s="538"/>
      <c r="BB353" s="538"/>
      <c r="BC353" s="538"/>
      <c r="BD353" s="538"/>
      <c r="BE353" s="538"/>
      <c r="BF353" s="538"/>
      <c r="BG353" s="538"/>
      <c r="BH353" s="538"/>
      <c r="BI353" s="538"/>
      <c r="BJ353" s="538"/>
      <c r="BK353" s="538"/>
      <c r="BL353" s="538"/>
      <c r="BM353" s="538"/>
      <c r="BN353" s="538"/>
      <c r="BO353" s="538"/>
      <c r="BP353" s="538"/>
      <c r="BQ353" s="538"/>
      <c r="BR353" s="538"/>
      <c r="BS353" s="538"/>
      <c r="BT353" s="538"/>
      <c r="BU353" s="538"/>
      <c r="BV353" s="538"/>
      <c r="BW353" s="538"/>
      <c r="BX353" s="538"/>
      <c r="BY353" s="538"/>
      <c r="BZ353" s="538"/>
      <c r="CA353" s="538"/>
      <c r="CB353" s="538"/>
      <c r="CC353" s="538"/>
      <c r="CD353" s="539"/>
      <c r="CE353" s="539"/>
      <c r="CF353" s="539"/>
      <c r="CG353" s="539"/>
      <c r="CH353" s="539"/>
      <c r="CI353" s="539"/>
      <c r="CJ353" s="539"/>
      <c r="CK353" s="539"/>
      <c r="CL353" s="539"/>
      <c r="CM353" s="539"/>
      <c r="CN353" s="539"/>
      <c r="CO353" s="539"/>
      <c r="CP353" s="539"/>
      <c r="CQ353" s="539"/>
      <c r="CR353" s="539"/>
      <c r="CS353" s="539"/>
      <c r="CT353" s="539"/>
      <c r="CU353" s="539"/>
      <c r="CV353" s="539"/>
      <c r="CW353" s="539"/>
      <c r="CX353" s="539"/>
      <c r="CY353" s="539"/>
      <c r="CZ353" s="539"/>
      <c r="DA353" s="539"/>
      <c r="DB353" s="539"/>
      <c r="DC353" s="539"/>
      <c r="DD353" s="539"/>
      <c r="DE353" s="539"/>
      <c r="DF353" s="539"/>
      <c r="DG353" s="539"/>
      <c r="DH353" s="539"/>
      <c r="DI353" s="539"/>
      <c r="DJ353" s="539"/>
      <c r="DK353" s="539"/>
      <c r="DL353" s="539"/>
      <c r="DM353" s="539"/>
      <c r="DN353" s="539"/>
      <c r="DO353" s="539"/>
      <c r="DP353" s="539"/>
      <c r="DQ353" s="539"/>
      <c r="DR353" s="539"/>
      <c r="DS353" s="539"/>
      <c r="DT353" s="539"/>
      <c r="DU353" s="539"/>
      <c r="DV353" s="539"/>
      <c r="DW353" s="539"/>
    </row>
    <row r="354" spans="2:127" x14ac:dyDescent="0.2">
      <c r="B354" s="694"/>
      <c r="C354" s="704" t="str">
        <f>'TITLE PAGE'!B13</f>
        <v xml:space="preserve">Chosen Level of Service:  </v>
      </c>
      <c r="D354" s="704" t="str">
        <f>'TITLE PAGE'!D13</f>
        <v>No more than 3 in 100 Temporary Use Bans</v>
      </c>
      <c r="E354" s="538"/>
      <c r="F354" s="538"/>
      <c r="G354" s="538"/>
      <c r="H354" s="538"/>
      <c r="I354" s="538"/>
      <c r="J354" s="538"/>
      <c r="K354" s="538"/>
      <c r="L354" s="538"/>
      <c r="M354" s="538"/>
      <c r="N354" s="538"/>
      <c r="O354" s="538"/>
      <c r="P354" s="538"/>
      <c r="Q354" s="538"/>
      <c r="R354" s="538"/>
      <c r="S354" s="539"/>
      <c r="T354" s="539"/>
      <c r="U354" s="538"/>
      <c r="V354" s="538"/>
      <c r="W354" s="538"/>
      <c r="X354" s="538"/>
      <c r="Y354" s="538"/>
      <c r="Z354" s="538"/>
      <c r="AA354" s="538"/>
      <c r="AB354" s="538"/>
      <c r="AC354" s="538"/>
      <c r="AD354" s="538"/>
      <c r="AE354" s="538"/>
      <c r="AF354" s="538"/>
      <c r="AG354" s="538"/>
      <c r="AH354" s="538"/>
      <c r="AI354" s="538"/>
      <c r="AJ354" s="538"/>
      <c r="AK354" s="538"/>
      <c r="AL354" s="538"/>
      <c r="AM354" s="538"/>
      <c r="AN354" s="538"/>
      <c r="AO354" s="538"/>
      <c r="AP354" s="538"/>
      <c r="AQ354" s="538"/>
      <c r="AR354" s="538"/>
      <c r="AS354" s="538"/>
      <c r="AT354" s="538"/>
      <c r="AU354" s="538"/>
      <c r="AV354" s="538"/>
      <c r="AW354" s="538"/>
      <c r="AX354" s="538"/>
      <c r="AY354" s="538"/>
      <c r="AZ354" s="538"/>
      <c r="BA354" s="538"/>
      <c r="BB354" s="538"/>
      <c r="BC354" s="538"/>
      <c r="BD354" s="538"/>
      <c r="BE354" s="538"/>
      <c r="BF354" s="538"/>
      <c r="BG354" s="538"/>
      <c r="BH354" s="538"/>
      <c r="BI354" s="538"/>
      <c r="BJ354" s="538"/>
      <c r="BK354" s="538"/>
      <c r="BL354" s="538"/>
      <c r="BM354" s="538"/>
      <c r="BN354" s="538"/>
      <c r="BO354" s="538"/>
      <c r="BP354" s="538"/>
      <c r="BQ354" s="538"/>
      <c r="BR354" s="538"/>
      <c r="BS354" s="538"/>
      <c r="BT354" s="538"/>
      <c r="BU354" s="538"/>
      <c r="BV354" s="538"/>
      <c r="BW354" s="538"/>
      <c r="BX354" s="538"/>
      <c r="BY354" s="538"/>
      <c r="BZ354" s="538"/>
      <c r="CA354" s="538"/>
      <c r="CB354" s="538"/>
      <c r="CC354" s="538"/>
      <c r="CD354" s="539"/>
      <c r="CE354" s="539"/>
      <c r="CF354" s="539"/>
      <c r="CG354" s="539"/>
      <c r="CH354" s="539"/>
      <c r="CI354" s="539"/>
      <c r="CJ354" s="539"/>
      <c r="CK354" s="539"/>
      <c r="CL354" s="539"/>
      <c r="CM354" s="539"/>
      <c r="CN354" s="539"/>
      <c r="CO354" s="539"/>
      <c r="CP354" s="539"/>
      <c r="CQ354" s="539"/>
      <c r="CR354" s="539"/>
      <c r="CS354" s="539"/>
      <c r="CT354" s="539"/>
      <c r="CU354" s="539"/>
      <c r="CV354" s="539"/>
      <c r="CW354" s="539"/>
      <c r="CX354" s="539"/>
      <c r="CY354" s="539"/>
      <c r="CZ354" s="539"/>
      <c r="DA354" s="539"/>
      <c r="DB354" s="539"/>
      <c r="DC354" s="539"/>
      <c r="DD354" s="539"/>
      <c r="DE354" s="539"/>
      <c r="DF354" s="539"/>
      <c r="DG354" s="539"/>
      <c r="DH354" s="539"/>
      <c r="DI354" s="539"/>
      <c r="DJ354" s="539"/>
      <c r="DK354" s="539"/>
      <c r="DL354" s="539"/>
      <c r="DM354" s="539"/>
      <c r="DN354" s="539"/>
      <c r="DO354" s="539"/>
      <c r="DP354" s="539"/>
      <c r="DQ354" s="539"/>
      <c r="DR354" s="539"/>
      <c r="DS354" s="539"/>
      <c r="DT354" s="539"/>
      <c r="DU354" s="539"/>
      <c r="DV354" s="539"/>
      <c r="DW354" s="539"/>
    </row>
    <row r="355" spans="2:127" x14ac:dyDescent="0.2">
      <c r="B355" s="694"/>
      <c r="C355" s="695"/>
      <c r="D355" s="696"/>
      <c r="E355" s="539"/>
      <c r="F355" s="539"/>
      <c r="G355" s="539"/>
      <c r="H355" s="539"/>
      <c r="I355" s="539"/>
      <c r="J355" s="539"/>
      <c r="K355" s="539"/>
      <c r="L355" s="539"/>
      <c r="M355" s="539"/>
      <c r="N355" s="539"/>
      <c r="O355" s="539"/>
      <c r="P355" s="539"/>
      <c r="Q355" s="539"/>
      <c r="R355" s="539"/>
      <c r="S355" s="539"/>
      <c r="T355" s="539"/>
      <c r="U355" s="539"/>
      <c r="V355" s="539"/>
      <c r="W355" s="539"/>
      <c r="X355" s="539"/>
      <c r="Y355" s="539"/>
      <c r="Z355" s="539"/>
      <c r="AA355" s="539"/>
      <c r="AB355" s="539"/>
      <c r="AC355" s="539"/>
      <c r="AD355" s="539"/>
      <c r="AE355" s="539"/>
      <c r="AF355" s="539"/>
      <c r="AG355" s="539"/>
      <c r="AH355" s="539"/>
      <c r="AI355" s="539"/>
      <c r="AJ355" s="539"/>
      <c r="AK355" s="539"/>
      <c r="AL355" s="539"/>
      <c r="AM355" s="539"/>
      <c r="AN355" s="539"/>
      <c r="AO355" s="539"/>
      <c r="AP355" s="539"/>
      <c r="AQ355" s="539"/>
      <c r="AR355" s="539"/>
      <c r="AS355" s="539"/>
      <c r="AT355" s="539"/>
      <c r="AU355" s="539"/>
      <c r="AV355" s="539"/>
      <c r="AW355" s="539"/>
      <c r="AX355" s="539"/>
      <c r="AY355" s="539"/>
      <c r="AZ355" s="539"/>
      <c r="BA355" s="539"/>
      <c r="BB355" s="539"/>
      <c r="BC355" s="539"/>
      <c r="BD355" s="539"/>
      <c r="BE355" s="539"/>
      <c r="BF355" s="539"/>
      <c r="BG355" s="539"/>
      <c r="BH355" s="539"/>
      <c r="BI355" s="539"/>
      <c r="BJ355" s="539"/>
      <c r="BK355" s="539"/>
      <c r="BL355" s="539"/>
      <c r="BM355" s="539"/>
      <c r="BN355" s="539"/>
      <c r="BO355" s="539"/>
      <c r="BP355" s="539"/>
      <c r="BQ355" s="539"/>
      <c r="BR355" s="539"/>
      <c r="BS355" s="539"/>
      <c r="BT355" s="539"/>
      <c r="BU355" s="539"/>
      <c r="BV355" s="539"/>
      <c r="BW355" s="539"/>
      <c r="BX355" s="539"/>
      <c r="BY355" s="539"/>
      <c r="BZ355" s="539"/>
      <c r="CA355" s="539"/>
      <c r="CB355" s="539"/>
      <c r="CC355" s="539"/>
      <c r="CD355" s="539"/>
      <c r="CE355" s="539"/>
      <c r="CF355" s="539"/>
      <c r="CG355" s="539"/>
      <c r="CH355" s="539"/>
      <c r="CI355" s="539"/>
      <c r="CJ355" s="539"/>
      <c r="CK355" s="539"/>
      <c r="CL355" s="539"/>
      <c r="CM355" s="539"/>
      <c r="CN355" s="539"/>
      <c r="CO355" s="539"/>
      <c r="CP355" s="539"/>
      <c r="CQ355" s="539"/>
      <c r="CR355" s="539"/>
      <c r="CS355" s="539"/>
      <c r="CT355" s="539"/>
      <c r="CU355" s="539"/>
      <c r="CV355" s="539"/>
      <c r="CW355" s="539"/>
      <c r="CX355" s="539"/>
      <c r="CY355" s="539"/>
      <c r="CZ355" s="539"/>
      <c r="DA355" s="539"/>
      <c r="DB355" s="539"/>
      <c r="DC355" s="539"/>
      <c r="DD355" s="539"/>
      <c r="DE355" s="539"/>
      <c r="DF355" s="539"/>
      <c r="DG355" s="539"/>
      <c r="DH355" s="539"/>
      <c r="DI355" s="539"/>
      <c r="DJ355" s="539"/>
      <c r="DK355" s="539"/>
      <c r="DL355" s="539"/>
      <c r="DM355" s="539"/>
      <c r="DN355" s="539"/>
      <c r="DO355" s="539"/>
      <c r="DP355" s="539"/>
      <c r="DQ355" s="539"/>
      <c r="DR355" s="539"/>
      <c r="DS355" s="539"/>
      <c r="DT355" s="539"/>
      <c r="DU355" s="539"/>
      <c r="DV355" s="539"/>
      <c r="DW355" s="539"/>
    </row>
    <row r="356" spans="2:127" x14ac:dyDescent="0.2">
      <c r="B356" s="694"/>
      <c r="C356" s="695"/>
      <c r="D356" s="696"/>
      <c r="E356" s="538"/>
      <c r="F356" s="538"/>
      <c r="G356" s="538"/>
      <c r="H356" s="538"/>
      <c r="I356" s="538"/>
      <c r="J356" s="538"/>
      <c r="K356" s="538"/>
      <c r="L356" s="538"/>
      <c r="M356" s="538"/>
      <c r="N356" s="538"/>
      <c r="O356" s="538"/>
      <c r="P356" s="538"/>
      <c r="Q356" s="538"/>
      <c r="R356" s="538"/>
      <c r="S356" s="539"/>
      <c r="T356" s="539"/>
      <c r="U356" s="538"/>
      <c r="V356" s="538"/>
      <c r="W356" s="538"/>
      <c r="X356" s="538"/>
      <c r="Y356" s="538"/>
      <c r="Z356" s="538"/>
      <c r="AA356" s="538"/>
      <c r="AB356" s="538"/>
      <c r="AC356" s="538"/>
      <c r="AD356" s="538"/>
      <c r="AE356" s="538"/>
      <c r="AF356" s="538"/>
      <c r="AG356" s="538"/>
      <c r="AH356" s="538"/>
      <c r="AI356" s="538"/>
      <c r="AJ356" s="538"/>
      <c r="AK356" s="538"/>
      <c r="AL356" s="538"/>
      <c r="AM356" s="538"/>
      <c r="AN356" s="538"/>
      <c r="AO356" s="538"/>
      <c r="AP356" s="538"/>
      <c r="AQ356" s="538"/>
      <c r="AR356" s="538"/>
      <c r="AS356" s="538"/>
      <c r="AT356" s="538"/>
      <c r="AU356" s="538"/>
      <c r="AV356" s="538"/>
      <c r="AW356" s="538"/>
      <c r="AX356" s="538"/>
      <c r="AY356" s="538"/>
      <c r="AZ356" s="538"/>
      <c r="BA356" s="538"/>
      <c r="BB356" s="538"/>
      <c r="BC356" s="538"/>
      <c r="BD356" s="538"/>
      <c r="BE356" s="538"/>
      <c r="BF356" s="538"/>
      <c r="BG356" s="538"/>
      <c r="BH356" s="538"/>
      <c r="BI356" s="538"/>
      <c r="BJ356" s="538"/>
      <c r="BK356" s="538"/>
      <c r="BL356" s="538"/>
      <c r="BM356" s="538"/>
      <c r="BN356" s="538"/>
      <c r="BO356" s="538"/>
      <c r="BP356" s="538"/>
      <c r="BQ356" s="538"/>
      <c r="BR356" s="538"/>
      <c r="BS356" s="538"/>
      <c r="BT356" s="538"/>
      <c r="BU356" s="538"/>
      <c r="BV356" s="538"/>
      <c r="BW356" s="538"/>
      <c r="BX356" s="538"/>
      <c r="BY356" s="538"/>
      <c r="BZ356" s="538"/>
      <c r="CA356" s="538"/>
      <c r="CB356" s="538"/>
      <c r="CC356" s="538"/>
      <c r="CD356" s="539"/>
      <c r="CE356" s="539"/>
      <c r="CF356" s="539"/>
      <c r="CG356" s="539"/>
      <c r="CH356" s="539"/>
      <c r="CI356" s="539"/>
      <c r="CJ356" s="539"/>
      <c r="CK356" s="539"/>
      <c r="CL356" s="539"/>
      <c r="CM356" s="539"/>
      <c r="CN356" s="539"/>
      <c r="CO356" s="539"/>
      <c r="CP356" s="539"/>
      <c r="CQ356" s="539"/>
      <c r="CR356" s="539"/>
      <c r="CS356" s="539"/>
      <c r="CT356" s="539"/>
      <c r="CU356" s="539"/>
      <c r="CV356" s="539"/>
      <c r="CW356" s="539"/>
      <c r="CX356" s="539"/>
      <c r="CY356" s="539"/>
      <c r="CZ356" s="539"/>
      <c r="DA356" s="539"/>
      <c r="DB356" s="539"/>
      <c r="DC356" s="539"/>
      <c r="DD356" s="539"/>
      <c r="DE356" s="539"/>
      <c r="DF356" s="539"/>
      <c r="DG356" s="539"/>
      <c r="DH356" s="539"/>
      <c r="DI356" s="539"/>
      <c r="DJ356" s="539"/>
      <c r="DK356" s="539"/>
      <c r="DL356" s="539"/>
      <c r="DM356" s="539"/>
      <c r="DN356" s="539"/>
      <c r="DO356" s="539"/>
      <c r="DP356" s="539"/>
      <c r="DQ356" s="539"/>
      <c r="DR356" s="539"/>
      <c r="DS356" s="539"/>
      <c r="DT356" s="539"/>
      <c r="DU356" s="539"/>
      <c r="DV356" s="539"/>
      <c r="DW356" s="539"/>
    </row>
    <row r="357" spans="2:127" x14ac:dyDescent="0.2">
      <c r="B357" s="697"/>
      <c r="C357" s="666"/>
      <c r="D357" s="666"/>
      <c r="E357" s="666"/>
      <c r="F357" s="666"/>
      <c r="G357" s="666"/>
      <c r="H357" s="666"/>
      <c r="I357" s="666"/>
      <c r="J357" s="666"/>
      <c r="K357" s="666"/>
      <c r="L357" s="666"/>
      <c r="M357" s="666"/>
      <c r="N357" s="666"/>
      <c r="O357" s="666"/>
      <c r="P357" s="666"/>
      <c r="Q357" s="666"/>
      <c r="R357" s="666"/>
      <c r="S357" s="666"/>
      <c r="T357" s="666"/>
      <c r="U357" s="666"/>
      <c r="V357" s="666"/>
      <c r="W357" s="666"/>
      <c r="X357" s="666"/>
      <c r="Y357" s="666"/>
      <c r="Z357" s="666"/>
      <c r="AA357" s="666"/>
      <c r="AB357" s="666"/>
      <c r="AC357" s="666"/>
      <c r="AD357" s="666"/>
      <c r="AE357" s="666"/>
      <c r="AF357" s="666"/>
      <c r="AG357" s="666"/>
      <c r="AH357" s="666"/>
      <c r="AI357" s="666"/>
      <c r="AJ357" s="666"/>
      <c r="AK357" s="666"/>
      <c r="AL357" s="666"/>
      <c r="AM357" s="666"/>
      <c r="AN357" s="666"/>
      <c r="AO357" s="666"/>
      <c r="AP357" s="666"/>
      <c r="AQ357" s="666"/>
      <c r="AR357" s="666"/>
      <c r="AS357" s="666"/>
      <c r="AT357" s="666"/>
      <c r="AU357" s="666"/>
      <c r="AV357" s="666"/>
      <c r="AW357" s="666"/>
      <c r="AX357" s="666"/>
      <c r="AY357" s="666"/>
      <c r="AZ357" s="666"/>
      <c r="BA357" s="666"/>
      <c r="BB357" s="666"/>
      <c r="BC357" s="666"/>
      <c r="BD357" s="666"/>
      <c r="BE357" s="666"/>
      <c r="BF357" s="666"/>
      <c r="BG357" s="666"/>
      <c r="BH357" s="666"/>
      <c r="BI357" s="666"/>
      <c r="BJ357" s="666"/>
      <c r="BK357" s="666"/>
      <c r="BL357" s="666"/>
      <c r="BM357" s="666"/>
      <c r="BN357" s="666"/>
      <c r="BO357" s="666"/>
      <c r="BP357" s="666"/>
      <c r="BQ357" s="666"/>
      <c r="BR357" s="666"/>
      <c r="BS357" s="666"/>
      <c r="BT357" s="666"/>
      <c r="BU357" s="666"/>
      <c r="BV357" s="666"/>
      <c r="BW357" s="666"/>
      <c r="BX357" s="666"/>
      <c r="BY357" s="666"/>
      <c r="BZ357" s="666"/>
      <c r="CA357" s="666"/>
      <c r="CB357" s="666"/>
      <c r="CC357" s="666"/>
      <c r="CD357" s="666"/>
      <c r="CE357" s="666"/>
      <c r="CF357" s="666"/>
      <c r="CG357" s="666"/>
      <c r="CH357" s="666"/>
      <c r="CI357" s="666"/>
      <c r="CJ357" s="666"/>
      <c r="CK357" s="666"/>
      <c r="CL357" s="666"/>
      <c r="CM357" s="666"/>
      <c r="CN357" s="666"/>
      <c r="CO357" s="666"/>
      <c r="CP357" s="666"/>
      <c r="CQ357" s="666"/>
      <c r="CR357" s="666"/>
      <c r="CS357" s="666"/>
      <c r="CT357" s="666"/>
      <c r="CU357" s="666"/>
      <c r="CV357" s="666"/>
      <c r="CW357" s="666"/>
      <c r="CX357" s="666"/>
      <c r="CY357" s="666"/>
      <c r="CZ357" s="666"/>
      <c r="DA357" s="666"/>
      <c r="DB357" s="666"/>
      <c r="DC357" s="666"/>
      <c r="DD357" s="666"/>
      <c r="DE357" s="666"/>
      <c r="DF357" s="666"/>
      <c r="DG357" s="666"/>
      <c r="DH357" s="666"/>
      <c r="DI357" s="666"/>
      <c r="DJ357" s="666"/>
      <c r="DK357" s="666"/>
      <c r="DL357" s="666"/>
      <c r="DM357" s="666"/>
      <c r="DN357" s="666"/>
      <c r="DO357" s="666"/>
      <c r="DP357" s="666"/>
      <c r="DQ357" s="666"/>
      <c r="DR357" s="666"/>
      <c r="DS357" s="666"/>
      <c r="DT357" s="666"/>
      <c r="DU357" s="666"/>
      <c r="DV357" s="666"/>
      <c r="DW357" s="666"/>
    </row>
    <row r="358" spans="2:127" x14ac:dyDescent="0.2">
      <c r="B358" s="697"/>
      <c r="C358" s="666"/>
      <c r="D358" s="666"/>
      <c r="E358" s="666"/>
      <c r="F358" s="666"/>
      <c r="G358" s="666"/>
      <c r="H358" s="666"/>
      <c r="I358" s="666"/>
      <c r="J358" s="666"/>
      <c r="K358" s="666"/>
      <c r="L358" s="666"/>
      <c r="M358" s="666"/>
      <c r="N358" s="666"/>
      <c r="O358" s="666"/>
      <c r="P358" s="666"/>
      <c r="Q358" s="666"/>
      <c r="R358" s="666"/>
      <c r="S358" s="666"/>
      <c r="T358" s="666"/>
      <c r="U358" s="666"/>
      <c r="V358" s="666"/>
      <c r="W358" s="666"/>
      <c r="X358" s="666"/>
      <c r="Y358" s="666"/>
      <c r="Z358" s="666"/>
      <c r="AA358" s="666"/>
      <c r="AB358" s="666"/>
      <c r="AC358" s="666"/>
      <c r="AD358" s="666"/>
      <c r="AE358" s="666"/>
      <c r="AF358" s="666"/>
      <c r="AG358" s="666"/>
      <c r="AH358" s="666"/>
      <c r="AI358" s="666"/>
      <c r="AJ358" s="666"/>
      <c r="AK358" s="666"/>
      <c r="AL358" s="666"/>
      <c r="AM358" s="666"/>
      <c r="AN358" s="666"/>
      <c r="AO358" s="666"/>
      <c r="AP358" s="666"/>
      <c r="AQ358" s="666"/>
      <c r="AR358" s="666"/>
      <c r="AS358" s="666"/>
      <c r="AT358" s="666"/>
      <c r="AU358" s="666"/>
      <c r="AV358" s="666"/>
      <c r="AW358" s="666"/>
      <c r="AX358" s="666"/>
      <c r="AY358" s="666"/>
      <c r="AZ358" s="666"/>
      <c r="BA358" s="666"/>
      <c r="BB358" s="666"/>
      <c r="BC358" s="666"/>
      <c r="BD358" s="666"/>
      <c r="BE358" s="666"/>
      <c r="BF358" s="666"/>
      <c r="BG358" s="666"/>
      <c r="BH358" s="666"/>
      <c r="BI358" s="666"/>
      <c r="BJ358" s="666"/>
      <c r="BK358" s="666"/>
      <c r="BL358" s="666"/>
      <c r="BM358" s="666"/>
      <c r="BN358" s="666"/>
      <c r="BO358" s="666"/>
      <c r="BP358" s="666"/>
      <c r="BQ358" s="666"/>
      <c r="BR358" s="666"/>
      <c r="BS358" s="666"/>
      <c r="BT358" s="666"/>
      <c r="BU358" s="666"/>
      <c r="BV358" s="666"/>
      <c r="BW358" s="666"/>
      <c r="BX358" s="666"/>
      <c r="BY358" s="666"/>
      <c r="BZ358" s="666"/>
      <c r="CA358" s="666"/>
      <c r="CB358" s="666"/>
      <c r="CC358" s="666"/>
      <c r="CD358" s="666"/>
      <c r="CE358" s="666"/>
      <c r="CF358" s="666"/>
      <c r="CG358" s="666"/>
      <c r="CH358" s="666"/>
      <c r="CI358" s="666"/>
      <c r="CJ358" s="666"/>
      <c r="CK358" s="666"/>
      <c r="CL358" s="666"/>
      <c r="CM358" s="666"/>
      <c r="CN358" s="666"/>
      <c r="CO358" s="666"/>
      <c r="CP358" s="666"/>
      <c r="CQ358" s="666"/>
      <c r="CR358" s="666"/>
      <c r="CS358" s="666"/>
      <c r="CT358" s="666"/>
      <c r="CU358" s="666"/>
      <c r="CV358" s="666"/>
      <c r="CW358" s="666"/>
      <c r="CX358" s="666"/>
      <c r="CY358" s="666"/>
      <c r="CZ358" s="666"/>
      <c r="DA358" s="666"/>
      <c r="DB358" s="666"/>
      <c r="DC358" s="666"/>
      <c r="DD358" s="666"/>
      <c r="DE358" s="666"/>
      <c r="DF358" s="666"/>
      <c r="DG358" s="666"/>
      <c r="DH358" s="666"/>
      <c r="DI358" s="666"/>
      <c r="DJ358" s="666"/>
      <c r="DK358" s="666"/>
      <c r="DL358" s="666"/>
      <c r="DM358" s="666"/>
      <c r="DN358" s="666"/>
      <c r="DO358" s="666"/>
      <c r="DP358" s="666"/>
      <c r="DQ358" s="666"/>
      <c r="DR358" s="666"/>
      <c r="DS358" s="666"/>
      <c r="DT358" s="666"/>
      <c r="DU358" s="666"/>
      <c r="DV358" s="666"/>
      <c r="DW358" s="666"/>
    </row>
    <row r="359" spans="2:127" x14ac:dyDescent="0.2">
      <c r="B359" s="697" t="s">
        <v>533</v>
      </c>
      <c r="C359" s="698" t="s">
        <v>534</v>
      </c>
      <c r="D359" s="666"/>
      <c r="E359" s="666"/>
      <c r="F359" s="666"/>
      <c r="G359" s="666"/>
      <c r="H359" s="666"/>
      <c r="I359" s="666"/>
      <c r="J359" s="666"/>
      <c r="K359" s="666"/>
      <c r="L359" s="666"/>
      <c r="M359" s="666"/>
      <c r="N359" s="666"/>
      <c r="O359" s="666"/>
      <c r="P359" s="666"/>
      <c r="Q359" s="666"/>
      <c r="R359" s="666"/>
      <c r="S359" s="666"/>
      <c r="T359" s="666"/>
      <c r="U359" s="666"/>
      <c r="V359" s="666"/>
      <c r="W359" s="666"/>
      <c r="X359" s="666"/>
      <c r="Y359" s="666"/>
      <c r="Z359" s="666"/>
      <c r="AA359" s="666"/>
      <c r="AB359" s="666"/>
      <c r="AC359" s="666"/>
      <c r="AD359" s="666"/>
      <c r="AE359" s="666"/>
      <c r="AF359" s="666"/>
      <c r="AG359" s="666"/>
      <c r="AH359" s="666"/>
      <c r="AI359" s="666"/>
      <c r="AJ359" s="666"/>
      <c r="AK359" s="666"/>
      <c r="AL359" s="666"/>
      <c r="AM359" s="666"/>
      <c r="AN359" s="666"/>
      <c r="AO359" s="666"/>
      <c r="AP359" s="666"/>
      <c r="AQ359" s="666"/>
      <c r="AR359" s="666"/>
      <c r="AS359" s="666"/>
      <c r="AT359" s="666"/>
      <c r="AU359" s="666"/>
      <c r="AV359" s="666"/>
      <c r="AW359" s="666"/>
      <c r="AX359" s="666"/>
      <c r="AY359" s="666"/>
      <c r="AZ359" s="666"/>
      <c r="BA359" s="666"/>
      <c r="BB359" s="666"/>
      <c r="BC359" s="666"/>
      <c r="BD359" s="666"/>
      <c r="BE359" s="666"/>
      <c r="BF359" s="666"/>
      <c r="BG359" s="666"/>
      <c r="BH359" s="666"/>
      <c r="BI359" s="666"/>
      <c r="BJ359" s="666"/>
      <c r="BK359" s="666"/>
      <c r="BL359" s="666"/>
      <c r="BM359" s="666"/>
      <c r="BN359" s="666"/>
      <c r="BO359" s="666"/>
      <c r="BP359" s="666"/>
      <c r="BQ359" s="666"/>
      <c r="BR359" s="666"/>
      <c r="BS359" s="666"/>
      <c r="BT359" s="666"/>
      <c r="BU359" s="666"/>
      <c r="BV359" s="666"/>
      <c r="BW359" s="666"/>
      <c r="BX359" s="666"/>
      <c r="BY359" s="666"/>
      <c r="BZ359" s="666"/>
      <c r="CA359" s="666"/>
      <c r="CB359" s="666"/>
      <c r="CC359" s="666"/>
      <c r="CD359" s="666"/>
      <c r="CE359" s="666"/>
      <c r="CF359" s="666"/>
      <c r="CG359" s="666"/>
      <c r="CH359" s="666"/>
      <c r="CI359" s="666"/>
      <c r="CJ359" s="666"/>
      <c r="CK359" s="666"/>
      <c r="CL359" s="666"/>
      <c r="CM359" s="666"/>
      <c r="CN359" s="666"/>
      <c r="CO359" s="666"/>
      <c r="CP359" s="666"/>
      <c r="CQ359" s="666"/>
      <c r="CR359" s="666"/>
      <c r="CS359" s="666"/>
      <c r="CT359" s="666"/>
      <c r="CU359" s="666"/>
      <c r="CV359" s="666"/>
      <c r="CW359" s="666"/>
      <c r="CX359" s="666"/>
      <c r="CY359" s="666"/>
      <c r="CZ359" s="666"/>
      <c r="DA359" s="666"/>
      <c r="DB359" s="666"/>
      <c r="DC359" s="666"/>
      <c r="DD359" s="666"/>
      <c r="DE359" s="666"/>
      <c r="DF359" s="666"/>
      <c r="DG359" s="666"/>
      <c r="DH359" s="666"/>
      <c r="DI359" s="666"/>
      <c r="DJ359" s="666"/>
      <c r="DK359" s="666"/>
      <c r="DL359" s="666"/>
      <c r="DM359" s="666"/>
      <c r="DN359" s="666"/>
      <c r="DO359" s="666"/>
      <c r="DP359" s="666"/>
      <c r="DQ359" s="666"/>
      <c r="DR359" s="666"/>
      <c r="DS359" s="666"/>
      <c r="DT359" s="666"/>
      <c r="DU359" s="666"/>
      <c r="DV359" s="666"/>
      <c r="DW359" s="666"/>
    </row>
    <row r="360" spans="2:127" x14ac:dyDescent="0.2">
      <c r="B360" s="699" t="s">
        <v>54</v>
      </c>
      <c r="C360" s="666" t="s">
        <v>535</v>
      </c>
      <c r="D360" s="666"/>
      <c r="E360" s="666"/>
      <c r="F360" s="666"/>
      <c r="G360" s="666"/>
      <c r="H360" s="666"/>
      <c r="I360" s="666"/>
      <c r="J360" s="666"/>
      <c r="K360" s="666"/>
      <c r="L360" s="666"/>
      <c r="M360" s="666"/>
      <c r="N360" s="666"/>
      <c r="O360" s="666"/>
      <c r="P360" s="666"/>
      <c r="Q360" s="666"/>
      <c r="R360" s="666"/>
      <c r="S360" s="666"/>
      <c r="T360" s="666"/>
      <c r="U360" s="666"/>
      <c r="V360" s="666"/>
      <c r="W360" s="666"/>
      <c r="X360" s="666"/>
      <c r="Y360" s="666"/>
      <c r="Z360" s="666"/>
      <c r="AA360" s="666"/>
      <c r="AB360" s="666"/>
      <c r="AC360" s="666"/>
      <c r="AD360" s="666"/>
      <c r="AE360" s="666"/>
      <c r="AF360" s="666"/>
      <c r="AG360" s="666"/>
      <c r="AH360" s="666"/>
      <c r="AI360" s="666"/>
      <c r="AJ360" s="666"/>
      <c r="AK360" s="666"/>
      <c r="AL360" s="666"/>
      <c r="AM360" s="666"/>
      <c r="AN360" s="666"/>
      <c r="AO360" s="666"/>
      <c r="AP360" s="666"/>
      <c r="AQ360" s="666"/>
      <c r="AR360" s="666"/>
      <c r="AS360" s="666"/>
      <c r="AT360" s="666"/>
      <c r="AU360" s="666"/>
      <c r="AV360" s="666"/>
      <c r="AW360" s="666"/>
      <c r="AX360" s="666"/>
      <c r="AY360" s="666"/>
      <c r="AZ360" s="666"/>
      <c r="BA360" s="666"/>
      <c r="BB360" s="666"/>
      <c r="BC360" s="666"/>
      <c r="BD360" s="666"/>
      <c r="BE360" s="666"/>
      <c r="BF360" s="666"/>
      <c r="BG360" s="666"/>
      <c r="BH360" s="666"/>
      <c r="BI360" s="666"/>
      <c r="BJ360" s="666"/>
      <c r="BK360" s="666"/>
      <c r="BL360" s="666"/>
      <c r="BM360" s="666"/>
      <c r="BN360" s="666"/>
      <c r="BO360" s="666"/>
      <c r="BP360" s="666"/>
      <c r="BQ360" s="666"/>
      <c r="BR360" s="666"/>
      <c r="BS360" s="666"/>
      <c r="BT360" s="666"/>
      <c r="BU360" s="666"/>
      <c r="BV360" s="666"/>
      <c r="BW360" s="666"/>
      <c r="BX360" s="666"/>
      <c r="BY360" s="666"/>
      <c r="BZ360" s="666"/>
      <c r="CA360" s="666"/>
      <c r="CB360" s="666"/>
      <c r="CC360" s="666"/>
      <c r="CD360" s="666"/>
      <c r="CE360" s="666"/>
      <c r="CF360" s="666"/>
      <c r="CG360" s="666"/>
      <c r="CH360" s="666"/>
      <c r="CI360" s="666"/>
      <c r="CJ360" s="666"/>
      <c r="CK360" s="666"/>
      <c r="CL360" s="666"/>
      <c r="CM360" s="666"/>
      <c r="CN360" s="666"/>
      <c r="CO360" s="666"/>
      <c r="CP360" s="666"/>
      <c r="CQ360" s="666"/>
      <c r="CR360" s="666"/>
      <c r="CS360" s="666"/>
      <c r="CT360" s="666"/>
      <c r="CU360" s="666"/>
      <c r="CV360" s="666"/>
      <c r="CW360" s="666"/>
      <c r="CX360" s="666"/>
      <c r="CY360" s="666"/>
      <c r="CZ360" s="666"/>
      <c r="DA360" s="666"/>
      <c r="DB360" s="666"/>
      <c r="DC360" s="666"/>
      <c r="DD360" s="666"/>
      <c r="DE360" s="666"/>
      <c r="DF360" s="666"/>
      <c r="DG360" s="666"/>
      <c r="DH360" s="666"/>
      <c r="DI360" s="666"/>
      <c r="DJ360" s="666"/>
      <c r="DK360" s="666"/>
      <c r="DL360" s="666"/>
      <c r="DM360" s="666"/>
      <c r="DN360" s="666"/>
      <c r="DO360" s="666"/>
      <c r="DP360" s="666"/>
      <c r="DQ360" s="666"/>
      <c r="DR360" s="666"/>
      <c r="DS360" s="666"/>
      <c r="DT360" s="666"/>
      <c r="DU360" s="666"/>
      <c r="DV360" s="666"/>
      <c r="DW360" s="666"/>
    </row>
    <row r="361" spans="2:127" x14ac:dyDescent="0.2">
      <c r="B361" s="699" t="s">
        <v>55</v>
      </c>
      <c r="C361" s="666" t="s">
        <v>536</v>
      </c>
      <c r="D361" s="666"/>
      <c r="E361" s="666"/>
      <c r="F361" s="666"/>
      <c r="G361" s="666"/>
      <c r="H361" s="666"/>
      <c r="I361" s="666"/>
      <c r="J361" s="666"/>
      <c r="K361" s="666"/>
      <c r="L361" s="666"/>
      <c r="M361" s="666"/>
      <c r="N361" s="666"/>
      <c r="O361" s="666"/>
      <c r="P361" s="666"/>
      <c r="Q361" s="666"/>
      <c r="R361" s="666"/>
      <c r="S361" s="666"/>
      <c r="T361" s="666"/>
      <c r="U361" s="666"/>
      <c r="V361" s="666"/>
      <c r="W361" s="666"/>
      <c r="X361" s="666"/>
      <c r="Y361" s="666"/>
      <c r="Z361" s="666"/>
      <c r="AA361" s="666"/>
      <c r="AB361" s="666"/>
      <c r="AC361" s="666"/>
      <c r="AD361" s="666"/>
      <c r="AE361" s="666"/>
      <c r="AF361" s="666"/>
      <c r="AG361" s="666"/>
      <c r="AH361" s="666"/>
      <c r="AI361" s="666"/>
      <c r="AJ361" s="666"/>
      <c r="AK361" s="666"/>
      <c r="AL361" s="666"/>
      <c r="AM361" s="666"/>
      <c r="AN361" s="666"/>
      <c r="AO361" s="666"/>
      <c r="AP361" s="666"/>
      <c r="AQ361" s="666"/>
      <c r="AR361" s="666"/>
      <c r="AS361" s="666"/>
      <c r="AT361" s="666"/>
      <c r="AU361" s="666"/>
      <c r="AV361" s="666"/>
      <c r="AW361" s="666"/>
      <c r="AX361" s="666"/>
      <c r="AY361" s="666"/>
      <c r="AZ361" s="666"/>
      <c r="BA361" s="666"/>
      <c r="BB361" s="666"/>
      <c r="BC361" s="666"/>
      <c r="BD361" s="666"/>
      <c r="BE361" s="666"/>
      <c r="BF361" s="666"/>
      <c r="BG361" s="666"/>
      <c r="BH361" s="666"/>
      <c r="BI361" s="666"/>
      <c r="BJ361" s="666"/>
      <c r="BK361" s="666"/>
      <c r="BL361" s="666"/>
      <c r="BM361" s="666"/>
      <c r="BN361" s="666"/>
      <c r="BO361" s="666"/>
      <c r="BP361" s="666"/>
      <c r="BQ361" s="666"/>
      <c r="BR361" s="666"/>
      <c r="BS361" s="666"/>
      <c r="BT361" s="666"/>
      <c r="BU361" s="666"/>
      <c r="BV361" s="666"/>
      <c r="BW361" s="666"/>
      <c r="BX361" s="666"/>
      <c r="BY361" s="666"/>
      <c r="BZ361" s="666"/>
      <c r="CA361" s="666"/>
      <c r="CB361" s="666"/>
      <c r="CC361" s="666"/>
      <c r="CD361" s="666"/>
      <c r="CE361" s="666"/>
      <c r="CF361" s="666"/>
      <c r="CG361" s="666"/>
      <c r="CH361" s="666"/>
      <c r="CI361" s="666"/>
      <c r="CJ361" s="666"/>
      <c r="CK361" s="666"/>
      <c r="CL361" s="666"/>
      <c r="CM361" s="666"/>
      <c r="CN361" s="666"/>
      <c r="CO361" s="666"/>
      <c r="CP361" s="666"/>
      <c r="CQ361" s="666"/>
      <c r="CR361" s="666"/>
      <c r="CS361" s="666"/>
      <c r="CT361" s="666"/>
      <c r="CU361" s="666"/>
      <c r="CV361" s="666"/>
      <c r="CW361" s="666"/>
      <c r="CX361" s="666"/>
      <c r="CY361" s="666"/>
      <c r="CZ361" s="666"/>
      <c r="DA361" s="666"/>
      <c r="DB361" s="666"/>
      <c r="DC361" s="666"/>
      <c r="DD361" s="666"/>
      <c r="DE361" s="666"/>
      <c r="DF361" s="666"/>
      <c r="DG361" s="666"/>
      <c r="DH361" s="666"/>
      <c r="DI361" s="666"/>
      <c r="DJ361" s="666"/>
      <c r="DK361" s="666"/>
      <c r="DL361" s="666"/>
      <c r="DM361" s="666"/>
      <c r="DN361" s="666"/>
      <c r="DO361" s="666"/>
      <c r="DP361" s="666"/>
      <c r="DQ361" s="666"/>
      <c r="DR361" s="666"/>
      <c r="DS361" s="666"/>
      <c r="DT361" s="666"/>
      <c r="DU361" s="666"/>
      <c r="DV361" s="666"/>
      <c r="DW361" s="666"/>
    </row>
    <row r="362" spans="2:127" x14ac:dyDescent="0.2">
      <c r="B362" s="699" t="s">
        <v>56</v>
      </c>
      <c r="C362" s="666" t="s">
        <v>537</v>
      </c>
      <c r="D362" s="666"/>
      <c r="E362" s="666"/>
      <c r="F362" s="666"/>
      <c r="G362" s="666"/>
      <c r="H362" s="666"/>
      <c r="I362" s="666"/>
      <c r="J362" s="666"/>
      <c r="K362" s="666"/>
      <c r="L362" s="666"/>
      <c r="M362" s="666"/>
      <c r="N362" s="666"/>
      <c r="O362" s="666"/>
      <c r="P362" s="666"/>
      <c r="Q362" s="666"/>
      <c r="R362" s="666"/>
      <c r="S362" s="666"/>
      <c r="T362" s="666"/>
      <c r="U362" s="666"/>
      <c r="V362" s="666"/>
      <c r="W362" s="666"/>
      <c r="X362" s="666"/>
      <c r="Y362" s="666"/>
      <c r="Z362" s="666"/>
      <c r="AA362" s="666"/>
      <c r="AB362" s="666"/>
      <c r="AC362" s="666"/>
      <c r="AD362" s="666"/>
      <c r="AE362" s="666"/>
      <c r="AF362" s="666"/>
      <c r="AG362" s="666"/>
      <c r="AH362" s="666"/>
      <c r="AI362" s="666"/>
      <c r="AJ362" s="666"/>
      <c r="AK362" s="666"/>
      <c r="AL362" s="666"/>
      <c r="AM362" s="666"/>
      <c r="AN362" s="666"/>
      <c r="AO362" s="666"/>
      <c r="AP362" s="666"/>
      <c r="AQ362" s="666"/>
      <c r="AR362" s="666"/>
      <c r="AS362" s="666"/>
      <c r="AT362" s="666"/>
      <c r="AU362" s="666"/>
      <c r="AV362" s="666"/>
      <c r="AW362" s="666"/>
      <c r="AX362" s="666"/>
      <c r="AY362" s="666"/>
      <c r="AZ362" s="666"/>
      <c r="BA362" s="666"/>
      <c r="BB362" s="666"/>
      <c r="BC362" s="666"/>
      <c r="BD362" s="666"/>
      <c r="BE362" s="666"/>
      <c r="BF362" s="666"/>
      <c r="BG362" s="666"/>
      <c r="BH362" s="666"/>
      <c r="BI362" s="666"/>
      <c r="BJ362" s="666"/>
      <c r="BK362" s="666"/>
      <c r="BL362" s="666"/>
      <c r="BM362" s="666"/>
      <c r="BN362" s="666"/>
      <c r="BO362" s="666"/>
      <c r="BP362" s="666"/>
      <c r="BQ362" s="666"/>
      <c r="BR362" s="666"/>
      <c r="BS362" s="666"/>
      <c r="BT362" s="666"/>
      <c r="BU362" s="666"/>
      <c r="BV362" s="666"/>
      <c r="BW362" s="666"/>
      <c r="BX362" s="666"/>
      <c r="BY362" s="666"/>
      <c r="BZ362" s="666"/>
      <c r="CA362" s="666"/>
      <c r="CB362" s="666"/>
      <c r="CC362" s="666"/>
      <c r="CD362" s="666"/>
      <c r="CE362" s="666"/>
      <c r="CF362" s="666"/>
      <c r="CG362" s="666"/>
      <c r="CH362" s="666"/>
      <c r="CI362" s="666"/>
      <c r="CJ362" s="666"/>
      <c r="CK362" s="666"/>
      <c r="CL362" s="666"/>
      <c r="CM362" s="666"/>
      <c r="CN362" s="666"/>
      <c r="CO362" s="666"/>
      <c r="CP362" s="666"/>
      <c r="CQ362" s="666"/>
      <c r="CR362" s="666"/>
      <c r="CS362" s="666"/>
      <c r="CT362" s="666"/>
      <c r="CU362" s="666"/>
      <c r="CV362" s="666"/>
      <c r="CW362" s="666"/>
      <c r="CX362" s="666"/>
      <c r="CY362" s="666"/>
      <c r="CZ362" s="666"/>
      <c r="DA362" s="666"/>
      <c r="DB362" s="666"/>
      <c r="DC362" s="666"/>
      <c r="DD362" s="666"/>
      <c r="DE362" s="666"/>
      <c r="DF362" s="666"/>
      <c r="DG362" s="666"/>
      <c r="DH362" s="666"/>
      <c r="DI362" s="666"/>
      <c r="DJ362" s="666"/>
      <c r="DK362" s="666"/>
      <c r="DL362" s="666"/>
      <c r="DM362" s="666"/>
      <c r="DN362" s="666"/>
      <c r="DO362" s="666"/>
      <c r="DP362" s="666"/>
      <c r="DQ362" s="666"/>
      <c r="DR362" s="666"/>
      <c r="DS362" s="666"/>
      <c r="DT362" s="666"/>
      <c r="DU362" s="666"/>
      <c r="DV362" s="666"/>
      <c r="DW362" s="666"/>
    </row>
    <row r="363" spans="2:127" x14ac:dyDescent="0.2">
      <c r="B363" s="699" t="s">
        <v>57</v>
      </c>
      <c r="C363" s="666" t="s">
        <v>538</v>
      </c>
      <c r="D363" s="666"/>
      <c r="E363" s="666"/>
      <c r="F363" s="666"/>
      <c r="G363" s="666"/>
      <c r="H363" s="666"/>
      <c r="I363" s="666"/>
      <c r="J363" s="666"/>
      <c r="K363" s="666"/>
      <c r="L363" s="666"/>
      <c r="M363" s="666"/>
      <c r="N363" s="666"/>
      <c r="O363" s="666"/>
      <c r="P363" s="666"/>
      <c r="Q363" s="666"/>
      <c r="R363" s="666"/>
      <c r="S363" s="666"/>
      <c r="T363" s="666"/>
      <c r="U363" s="666"/>
      <c r="V363" s="666"/>
      <c r="W363" s="666"/>
      <c r="X363" s="666"/>
      <c r="Y363" s="666"/>
      <c r="Z363" s="666"/>
      <c r="AA363" s="666"/>
      <c r="AB363" s="666"/>
      <c r="AC363" s="666"/>
      <c r="AD363" s="666"/>
      <c r="AE363" s="666"/>
      <c r="AF363" s="666"/>
      <c r="AG363" s="666"/>
      <c r="AH363" s="666"/>
      <c r="AI363" s="666"/>
      <c r="AJ363" s="666"/>
      <c r="AK363" s="666"/>
      <c r="AL363" s="666"/>
      <c r="AM363" s="666"/>
      <c r="AN363" s="666"/>
      <c r="AO363" s="666"/>
      <c r="AP363" s="666"/>
      <c r="AQ363" s="666"/>
      <c r="AR363" s="666"/>
      <c r="AS363" s="666"/>
      <c r="AT363" s="666"/>
      <c r="AU363" s="666"/>
      <c r="AV363" s="666"/>
      <c r="AW363" s="666"/>
      <c r="AX363" s="666"/>
      <c r="AY363" s="666"/>
      <c r="AZ363" s="666"/>
      <c r="BA363" s="666"/>
      <c r="BB363" s="666"/>
      <c r="BC363" s="666"/>
      <c r="BD363" s="666"/>
      <c r="BE363" s="666"/>
      <c r="BF363" s="666"/>
      <c r="BG363" s="666"/>
      <c r="BH363" s="666"/>
      <c r="BI363" s="666"/>
      <c r="BJ363" s="666"/>
      <c r="BK363" s="666"/>
      <c r="BL363" s="666"/>
      <c r="BM363" s="666"/>
      <c r="BN363" s="666"/>
      <c r="BO363" s="666"/>
      <c r="BP363" s="666"/>
      <c r="BQ363" s="666"/>
      <c r="BR363" s="666"/>
      <c r="BS363" s="666"/>
      <c r="BT363" s="666"/>
      <c r="BU363" s="666"/>
      <c r="BV363" s="666"/>
      <c r="BW363" s="666"/>
      <c r="BX363" s="666"/>
      <c r="BY363" s="666"/>
      <c r="BZ363" s="666"/>
      <c r="CA363" s="666"/>
      <c r="CB363" s="666"/>
      <c r="CC363" s="666"/>
      <c r="CD363" s="666"/>
      <c r="CE363" s="666"/>
      <c r="CF363" s="666"/>
      <c r="CG363" s="666"/>
      <c r="CH363" s="666"/>
      <c r="CI363" s="666"/>
      <c r="CJ363" s="666"/>
      <c r="CK363" s="666"/>
      <c r="CL363" s="666"/>
      <c r="CM363" s="666"/>
      <c r="CN363" s="666"/>
      <c r="CO363" s="666"/>
      <c r="CP363" s="666"/>
      <c r="CQ363" s="666"/>
      <c r="CR363" s="666"/>
      <c r="CS363" s="666"/>
      <c r="CT363" s="666"/>
      <c r="CU363" s="666"/>
      <c r="CV363" s="666"/>
      <c r="CW363" s="666"/>
      <c r="CX363" s="666"/>
      <c r="CY363" s="666"/>
      <c r="CZ363" s="666"/>
      <c r="DA363" s="666"/>
      <c r="DB363" s="666"/>
      <c r="DC363" s="666"/>
      <c r="DD363" s="666"/>
      <c r="DE363" s="666"/>
      <c r="DF363" s="666"/>
      <c r="DG363" s="666"/>
      <c r="DH363" s="666"/>
      <c r="DI363" s="666"/>
      <c r="DJ363" s="666"/>
      <c r="DK363" s="666"/>
      <c r="DL363" s="666"/>
      <c r="DM363" s="666"/>
      <c r="DN363" s="666"/>
      <c r="DO363" s="666"/>
      <c r="DP363" s="666"/>
      <c r="DQ363" s="666"/>
      <c r="DR363" s="666"/>
      <c r="DS363" s="666"/>
      <c r="DT363" s="666"/>
      <c r="DU363" s="666"/>
      <c r="DV363" s="666"/>
      <c r="DW363" s="666"/>
    </row>
    <row r="364" spans="2:127" x14ac:dyDescent="0.2">
      <c r="B364" s="699" t="s">
        <v>58</v>
      </c>
      <c r="C364" s="666" t="s">
        <v>539</v>
      </c>
      <c r="D364" s="666"/>
      <c r="E364" s="666"/>
      <c r="F364" s="666"/>
      <c r="G364" s="666"/>
      <c r="H364" s="666"/>
      <c r="I364" s="666"/>
      <c r="J364" s="666"/>
      <c r="K364" s="666"/>
      <c r="L364" s="666"/>
      <c r="M364" s="666"/>
      <c r="N364" s="666"/>
      <c r="O364" s="666"/>
      <c r="P364" s="666"/>
      <c r="Q364" s="666"/>
      <c r="R364" s="666"/>
      <c r="S364" s="666"/>
      <c r="T364" s="666"/>
      <c r="U364" s="666"/>
      <c r="V364" s="666"/>
      <c r="W364" s="666"/>
      <c r="X364" s="666"/>
      <c r="Y364" s="666"/>
      <c r="Z364" s="666"/>
      <c r="AA364" s="666"/>
      <c r="AB364" s="666"/>
      <c r="AC364" s="666"/>
      <c r="AD364" s="666"/>
      <c r="AE364" s="666"/>
      <c r="AF364" s="666"/>
      <c r="AG364" s="666"/>
      <c r="AH364" s="666"/>
      <c r="AI364" s="666"/>
      <c r="AJ364" s="666"/>
      <c r="AK364" s="666"/>
      <c r="AL364" s="666"/>
      <c r="AM364" s="666"/>
      <c r="AN364" s="666"/>
      <c r="AO364" s="666"/>
      <c r="AP364" s="666"/>
      <c r="AQ364" s="666"/>
      <c r="AR364" s="666"/>
      <c r="AS364" s="666"/>
      <c r="AT364" s="666"/>
      <c r="AU364" s="666"/>
      <c r="AV364" s="666"/>
      <c r="AW364" s="666"/>
      <c r="AX364" s="666"/>
      <c r="AY364" s="666"/>
      <c r="AZ364" s="666"/>
      <c r="BA364" s="666"/>
      <c r="BB364" s="666"/>
      <c r="BC364" s="666"/>
      <c r="BD364" s="666"/>
      <c r="BE364" s="666"/>
      <c r="BF364" s="666"/>
      <c r="BG364" s="666"/>
      <c r="BH364" s="666"/>
      <c r="BI364" s="666"/>
      <c r="BJ364" s="666"/>
      <c r="BK364" s="666"/>
      <c r="BL364" s="666"/>
      <c r="BM364" s="666"/>
      <c r="BN364" s="666"/>
      <c r="BO364" s="666"/>
      <c r="BP364" s="666"/>
      <c r="BQ364" s="666"/>
      <c r="BR364" s="666"/>
      <c r="BS364" s="666"/>
      <c r="BT364" s="666"/>
      <c r="BU364" s="666"/>
      <c r="BV364" s="666"/>
      <c r="BW364" s="666"/>
      <c r="BX364" s="666"/>
      <c r="BY364" s="666"/>
      <c r="BZ364" s="666"/>
      <c r="CA364" s="666"/>
      <c r="CB364" s="666"/>
      <c r="CC364" s="666"/>
      <c r="CD364" s="666"/>
      <c r="CE364" s="666"/>
      <c r="CF364" s="666"/>
      <c r="CG364" s="666"/>
      <c r="CH364" s="666"/>
      <c r="CI364" s="666"/>
      <c r="CJ364" s="666"/>
      <c r="CK364" s="666"/>
      <c r="CL364" s="666"/>
      <c r="CM364" s="666"/>
      <c r="CN364" s="666"/>
      <c r="CO364" s="666"/>
      <c r="CP364" s="666"/>
      <c r="CQ364" s="666"/>
      <c r="CR364" s="666"/>
      <c r="CS364" s="666"/>
      <c r="CT364" s="666"/>
      <c r="CU364" s="666"/>
      <c r="CV364" s="666"/>
      <c r="CW364" s="666"/>
      <c r="CX364" s="666"/>
      <c r="CY364" s="666"/>
      <c r="CZ364" s="666"/>
      <c r="DA364" s="666"/>
      <c r="DB364" s="666"/>
      <c r="DC364" s="666"/>
      <c r="DD364" s="666"/>
      <c r="DE364" s="666"/>
      <c r="DF364" s="666"/>
      <c r="DG364" s="666"/>
      <c r="DH364" s="666"/>
      <c r="DI364" s="666"/>
      <c r="DJ364" s="666"/>
      <c r="DK364" s="666"/>
      <c r="DL364" s="666"/>
      <c r="DM364" s="666"/>
      <c r="DN364" s="666"/>
      <c r="DO364" s="666"/>
      <c r="DP364" s="666"/>
      <c r="DQ364" s="666"/>
      <c r="DR364" s="666"/>
      <c r="DS364" s="666"/>
      <c r="DT364" s="666"/>
      <c r="DU364" s="666"/>
      <c r="DV364" s="666"/>
      <c r="DW364" s="666"/>
    </row>
    <row r="365" spans="2:127" x14ac:dyDescent="0.2">
      <c r="B365" s="699" t="s">
        <v>59</v>
      </c>
      <c r="C365" s="666" t="s">
        <v>540</v>
      </c>
      <c r="D365" s="666"/>
      <c r="E365" s="666"/>
      <c r="F365" s="666"/>
      <c r="G365" s="666"/>
      <c r="H365" s="666"/>
      <c r="I365" s="666"/>
      <c r="J365" s="666"/>
      <c r="K365" s="666"/>
      <c r="L365" s="666"/>
      <c r="M365" s="666"/>
      <c r="N365" s="666"/>
      <c r="O365" s="666"/>
      <c r="P365" s="666"/>
      <c r="Q365" s="666"/>
      <c r="R365" s="666"/>
      <c r="S365" s="666"/>
      <c r="T365" s="666"/>
      <c r="U365" s="666"/>
      <c r="V365" s="666"/>
      <c r="W365" s="666"/>
      <c r="X365" s="666"/>
      <c r="Y365" s="666"/>
      <c r="Z365" s="666"/>
      <c r="AA365" s="666"/>
      <c r="AB365" s="666"/>
      <c r="AC365" s="666"/>
      <c r="AD365" s="666"/>
      <c r="AE365" s="666"/>
      <c r="AF365" s="666"/>
      <c r="AG365" s="666"/>
      <c r="AH365" s="666"/>
      <c r="AI365" s="666"/>
      <c r="AJ365" s="666"/>
      <c r="AK365" s="666"/>
      <c r="AL365" s="666"/>
      <c r="AM365" s="666"/>
      <c r="AN365" s="666"/>
      <c r="AO365" s="666"/>
      <c r="AP365" s="666"/>
      <c r="AQ365" s="666"/>
      <c r="AR365" s="666"/>
      <c r="AS365" s="666"/>
      <c r="AT365" s="666"/>
      <c r="AU365" s="666"/>
      <c r="AV365" s="666"/>
      <c r="AW365" s="666"/>
      <c r="AX365" s="666"/>
      <c r="AY365" s="666"/>
      <c r="AZ365" s="666"/>
      <c r="BA365" s="666"/>
      <c r="BB365" s="666"/>
      <c r="BC365" s="666"/>
      <c r="BD365" s="666"/>
      <c r="BE365" s="666"/>
      <c r="BF365" s="666"/>
      <c r="BG365" s="666"/>
      <c r="BH365" s="666"/>
      <c r="BI365" s="666"/>
      <c r="BJ365" s="666"/>
      <c r="BK365" s="666"/>
      <c r="BL365" s="666"/>
      <c r="BM365" s="666"/>
      <c r="BN365" s="666"/>
      <c r="BO365" s="666"/>
      <c r="BP365" s="666"/>
      <c r="BQ365" s="666"/>
      <c r="BR365" s="666"/>
      <c r="BS365" s="666"/>
      <c r="BT365" s="666"/>
      <c r="BU365" s="666"/>
      <c r="BV365" s="666"/>
      <c r="BW365" s="666"/>
      <c r="BX365" s="666"/>
      <c r="BY365" s="666"/>
      <c r="BZ365" s="666"/>
      <c r="CA365" s="666"/>
      <c r="CB365" s="666"/>
      <c r="CC365" s="666"/>
      <c r="CD365" s="666"/>
      <c r="CE365" s="666"/>
      <c r="CF365" s="666"/>
      <c r="CG365" s="666"/>
      <c r="CH365" s="666"/>
      <c r="CI365" s="666"/>
      <c r="CJ365" s="666"/>
      <c r="CK365" s="666"/>
      <c r="CL365" s="666"/>
      <c r="CM365" s="666"/>
      <c r="CN365" s="666"/>
      <c r="CO365" s="666"/>
      <c r="CP365" s="666"/>
      <c r="CQ365" s="666"/>
      <c r="CR365" s="666"/>
      <c r="CS365" s="666"/>
      <c r="CT365" s="666"/>
      <c r="CU365" s="666"/>
      <c r="CV365" s="666"/>
      <c r="CW365" s="666"/>
      <c r="CX365" s="666"/>
      <c r="CY365" s="666"/>
      <c r="CZ365" s="666"/>
      <c r="DA365" s="666"/>
      <c r="DB365" s="666"/>
      <c r="DC365" s="666"/>
      <c r="DD365" s="666"/>
      <c r="DE365" s="666"/>
      <c r="DF365" s="666"/>
      <c r="DG365" s="666"/>
      <c r="DH365" s="666"/>
      <c r="DI365" s="666"/>
      <c r="DJ365" s="666"/>
      <c r="DK365" s="666"/>
      <c r="DL365" s="666"/>
      <c r="DM365" s="666"/>
      <c r="DN365" s="666"/>
      <c r="DO365" s="666"/>
      <c r="DP365" s="666"/>
      <c r="DQ365" s="666"/>
      <c r="DR365" s="666"/>
      <c r="DS365" s="666"/>
      <c r="DT365" s="666"/>
      <c r="DU365" s="666"/>
      <c r="DV365" s="666"/>
      <c r="DW365" s="666"/>
    </row>
    <row r="366" spans="2:127" x14ac:dyDescent="0.2">
      <c r="B366" s="699" t="s">
        <v>60</v>
      </c>
      <c r="C366" s="666" t="s">
        <v>541</v>
      </c>
      <c r="D366" s="666"/>
      <c r="E366" s="666"/>
      <c r="F366" s="666"/>
      <c r="G366" s="666"/>
      <c r="H366" s="666"/>
      <c r="I366" s="666"/>
      <c r="J366" s="666"/>
      <c r="K366" s="666"/>
      <c r="L366" s="666"/>
      <c r="M366" s="666"/>
      <c r="N366" s="666"/>
      <c r="O366" s="666"/>
      <c r="P366" s="666"/>
      <c r="Q366" s="666"/>
      <c r="R366" s="666"/>
      <c r="S366" s="666"/>
      <c r="T366" s="666"/>
      <c r="U366" s="666"/>
      <c r="V366" s="666"/>
      <c r="W366" s="666"/>
      <c r="X366" s="666"/>
      <c r="Y366" s="666"/>
      <c r="Z366" s="666"/>
      <c r="AA366" s="666"/>
      <c r="AB366" s="666"/>
      <c r="AC366" s="666"/>
      <c r="AD366" s="666"/>
      <c r="AE366" s="666"/>
      <c r="AF366" s="666"/>
      <c r="AG366" s="666"/>
      <c r="AH366" s="666"/>
      <c r="AI366" s="666"/>
      <c r="AJ366" s="666"/>
      <c r="AK366" s="666"/>
      <c r="AL366" s="666"/>
      <c r="AM366" s="666"/>
      <c r="AN366" s="666"/>
      <c r="AO366" s="666"/>
      <c r="AP366" s="666"/>
      <c r="AQ366" s="666"/>
      <c r="AR366" s="666"/>
      <c r="AS366" s="666"/>
      <c r="AT366" s="666"/>
      <c r="AU366" s="666"/>
      <c r="AV366" s="666"/>
      <c r="AW366" s="666"/>
      <c r="AX366" s="666"/>
      <c r="AY366" s="666"/>
      <c r="AZ366" s="666"/>
      <c r="BA366" s="666"/>
      <c r="BB366" s="666"/>
      <c r="BC366" s="666"/>
      <c r="BD366" s="666"/>
      <c r="BE366" s="666"/>
      <c r="BF366" s="666"/>
      <c r="BG366" s="666"/>
      <c r="BH366" s="666"/>
      <c r="BI366" s="666"/>
      <c r="BJ366" s="666"/>
      <c r="BK366" s="666"/>
      <c r="BL366" s="666"/>
      <c r="BM366" s="666"/>
      <c r="BN366" s="666"/>
      <c r="BO366" s="666"/>
      <c r="BP366" s="666"/>
      <c r="BQ366" s="666"/>
      <c r="BR366" s="666"/>
      <c r="BS366" s="666"/>
      <c r="BT366" s="666"/>
      <c r="BU366" s="666"/>
      <c r="BV366" s="666"/>
      <c r="BW366" s="666"/>
      <c r="BX366" s="666"/>
      <c r="BY366" s="666"/>
      <c r="BZ366" s="666"/>
      <c r="CA366" s="666"/>
      <c r="CB366" s="666"/>
      <c r="CC366" s="666"/>
      <c r="CD366" s="666"/>
      <c r="CE366" s="666"/>
      <c r="CF366" s="666"/>
      <c r="CG366" s="666"/>
      <c r="CH366" s="666"/>
      <c r="CI366" s="666"/>
      <c r="CJ366" s="666"/>
      <c r="CK366" s="666"/>
      <c r="CL366" s="666"/>
      <c r="CM366" s="666"/>
      <c r="CN366" s="666"/>
      <c r="CO366" s="666"/>
      <c r="CP366" s="666"/>
      <c r="CQ366" s="666"/>
      <c r="CR366" s="666"/>
      <c r="CS366" s="666"/>
      <c r="CT366" s="666"/>
      <c r="CU366" s="666"/>
      <c r="CV366" s="666"/>
      <c r="CW366" s="666"/>
      <c r="CX366" s="666"/>
      <c r="CY366" s="666"/>
      <c r="CZ366" s="666"/>
      <c r="DA366" s="666"/>
      <c r="DB366" s="666"/>
      <c r="DC366" s="666"/>
      <c r="DD366" s="666"/>
      <c r="DE366" s="666"/>
      <c r="DF366" s="666"/>
      <c r="DG366" s="666"/>
      <c r="DH366" s="666"/>
      <c r="DI366" s="666"/>
      <c r="DJ366" s="666"/>
      <c r="DK366" s="666"/>
      <c r="DL366" s="666"/>
      <c r="DM366" s="666"/>
      <c r="DN366" s="666"/>
      <c r="DO366" s="666"/>
      <c r="DP366" s="666"/>
      <c r="DQ366" s="666"/>
      <c r="DR366" s="666"/>
      <c r="DS366" s="666"/>
      <c r="DT366" s="666"/>
      <c r="DU366" s="666"/>
      <c r="DV366" s="666"/>
      <c r="DW366" s="666"/>
    </row>
    <row r="367" spans="2:127" x14ac:dyDescent="0.2">
      <c r="B367" s="699" t="s">
        <v>61</v>
      </c>
      <c r="C367" s="666" t="s">
        <v>542</v>
      </c>
      <c r="D367" s="666"/>
      <c r="E367" s="666"/>
      <c r="F367" s="666"/>
      <c r="G367" s="666"/>
      <c r="H367" s="666"/>
      <c r="I367" s="666"/>
      <c r="J367" s="666"/>
      <c r="K367" s="666"/>
      <c r="L367" s="666"/>
      <c r="M367" s="666"/>
      <c r="N367" s="666"/>
      <c r="O367" s="666"/>
      <c r="P367" s="666"/>
      <c r="Q367" s="666"/>
      <c r="R367" s="666"/>
      <c r="S367" s="666"/>
      <c r="T367" s="666"/>
      <c r="U367" s="666"/>
      <c r="V367" s="666"/>
      <c r="W367" s="666"/>
      <c r="X367" s="666"/>
      <c r="Y367" s="666"/>
      <c r="Z367" s="666"/>
      <c r="AA367" s="666"/>
      <c r="AB367" s="666"/>
      <c r="AC367" s="666"/>
      <c r="AD367" s="666"/>
      <c r="AE367" s="666"/>
      <c r="AF367" s="666"/>
      <c r="AG367" s="666"/>
      <c r="AH367" s="666"/>
      <c r="AI367" s="666"/>
      <c r="AJ367" s="666"/>
      <c r="AK367" s="666"/>
      <c r="AL367" s="666"/>
      <c r="AM367" s="666"/>
      <c r="AN367" s="666"/>
      <c r="AO367" s="666"/>
      <c r="AP367" s="666"/>
      <c r="AQ367" s="666"/>
      <c r="AR367" s="666"/>
      <c r="AS367" s="666"/>
      <c r="AT367" s="666"/>
      <c r="AU367" s="666"/>
      <c r="AV367" s="666"/>
      <c r="AW367" s="666"/>
      <c r="AX367" s="666"/>
      <c r="AY367" s="666"/>
      <c r="AZ367" s="666"/>
      <c r="BA367" s="666"/>
      <c r="BB367" s="666"/>
      <c r="BC367" s="666"/>
      <c r="BD367" s="666"/>
      <c r="BE367" s="666"/>
      <c r="BF367" s="666"/>
      <c r="BG367" s="666"/>
      <c r="BH367" s="666"/>
      <c r="BI367" s="666"/>
      <c r="BJ367" s="666"/>
      <c r="BK367" s="666"/>
      <c r="BL367" s="666"/>
      <c r="BM367" s="666"/>
      <c r="BN367" s="666"/>
      <c r="BO367" s="666"/>
      <c r="BP367" s="666"/>
      <c r="BQ367" s="666"/>
      <c r="BR367" s="666"/>
      <c r="BS367" s="666"/>
      <c r="BT367" s="666"/>
      <c r="BU367" s="666"/>
      <c r="BV367" s="666"/>
      <c r="BW367" s="666"/>
      <c r="BX367" s="666"/>
      <c r="BY367" s="666"/>
      <c r="BZ367" s="666"/>
      <c r="CA367" s="666"/>
      <c r="CB367" s="666"/>
      <c r="CC367" s="666"/>
      <c r="CD367" s="666"/>
      <c r="CE367" s="666"/>
      <c r="CF367" s="666"/>
      <c r="CG367" s="666"/>
      <c r="CH367" s="666"/>
      <c r="CI367" s="666"/>
      <c r="CJ367" s="666"/>
      <c r="CK367" s="666"/>
      <c r="CL367" s="666"/>
      <c r="CM367" s="666"/>
      <c r="CN367" s="666"/>
      <c r="CO367" s="666"/>
      <c r="CP367" s="666"/>
      <c r="CQ367" s="666"/>
      <c r="CR367" s="666"/>
      <c r="CS367" s="666"/>
      <c r="CT367" s="666"/>
      <c r="CU367" s="666"/>
      <c r="CV367" s="666"/>
      <c r="CW367" s="666"/>
      <c r="CX367" s="666"/>
      <c r="CY367" s="666"/>
      <c r="CZ367" s="666"/>
      <c r="DA367" s="666"/>
      <c r="DB367" s="666"/>
      <c r="DC367" s="666"/>
      <c r="DD367" s="666"/>
      <c r="DE367" s="666"/>
      <c r="DF367" s="666"/>
      <c r="DG367" s="666"/>
      <c r="DH367" s="666"/>
      <c r="DI367" s="666"/>
      <c r="DJ367" s="666"/>
      <c r="DK367" s="666"/>
      <c r="DL367" s="666"/>
      <c r="DM367" s="666"/>
      <c r="DN367" s="666"/>
      <c r="DO367" s="666"/>
      <c r="DP367" s="666"/>
      <c r="DQ367" s="666"/>
      <c r="DR367" s="666"/>
      <c r="DS367" s="666"/>
      <c r="DT367" s="666"/>
      <c r="DU367" s="666"/>
      <c r="DV367" s="666"/>
      <c r="DW367" s="666"/>
    </row>
    <row r="368" spans="2:127" x14ac:dyDescent="0.2">
      <c r="B368" s="699" t="s">
        <v>62</v>
      </c>
      <c r="C368" s="666" t="s">
        <v>543</v>
      </c>
      <c r="D368" s="666"/>
      <c r="E368" s="666"/>
      <c r="F368" s="666"/>
      <c r="G368" s="666"/>
      <c r="H368" s="666"/>
      <c r="I368" s="666"/>
      <c r="J368" s="666"/>
      <c r="K368" s="666"/>
      <c r="L368" s="666"/>
      <c r="M368" s="666"/>
      <c r="N368" s="666"/>
      <c r="O368" s="666"/>
      <c r="P368" s="666"/>
      <c r="Q368" s="666"/>
      <c r="R368" s="666"/>
      <c r="S368" s="666"/>
      <c r="T368" s="666"/>
      <c r="U368" s="666"/>
      <c r="V368" s="666"/>
      <c r="W368" s="666"/>
      <c r="X368" s="666"/>
      <c r="Y368" s="666"/>
      <c r="Z368" s="666"/>
      <c r="AA368" s="666"/>
      <c r="AB368" s="666"/>
      <c r="AC368" s="666"/>
      <c r="AD368" s="666"/>
      <c r="AE368" s="666"/>
      <c r="AF368" s="666"/>
      <c r="AG368" s="666"/>
      <c r="AH368" s="666"/>
      <c r="AI368" s="666"/>
      <c r="AJ368" s="666"/>
      <c r="AK368" s="666"/>
      <c r="AL368" s="666"/>
      <c r="AM368" s="666"/>
      <c r="AN368" s="666"/>
      <c r="AO368" s="666"/>
      <c r="AP368" s="666"/>
      <c r="AQ368" s="666"/>
      <c r="AR368" s="666"/>
      <c r="AS368" s="666"/>
      <c r="AT368" s="666"/>
      <c r="AU368" s="666"/>
      <c r="AV368" s="666"/>
      <c r="AW368" s="666"/>
      <c r="AX368" s="666"/>
      <c r="AY368" s="666"/>
      <c r="AZ368" s="666"/>
      <c r="BA368" s="666"/>
      <c r="BB368" s="666"/>
      <c r="BC368" s="666"/>
      <c r="BD368" s="666"/>
      <c r="BE368" s="666"/>
      <c r="BF368" s="666"/>
      <c r="BG368" s="666"/>
      <c r="BH368" s="666"/>
      <c r="BI368" s="666"/>
      <c r="BJ368" s="666"/>
      <c r="BK368" s="666"/>
      <c r="BL368" s="666"/>
      <c r="BM368" s="666"/>
      <c r="BN368" s="666"/>
      <c r="BO368" s="666"/>
      <c r="BP368" s="666"/>
      <c r="BQ368" s="666"/>
      <c r="BR368" s="666"/>
      <c r="BS368" s="666"/>
      <c r="BT368" s="666"/>
      <c r="BU368" s="666"/>
      <c r="BV368" s="666"/>
      <c r="BW368" s="666"/>
      <c r="BX368" s="666"/>
      <c r="BY368" s="666"/>
      <c r="BZ368" s="666"/>
      <c r="CA368" s="666"/>
      <c r="CB368" s="666"/>
      <c r="CC368" s="666"/>
      <c r="CD368" s="666"/>
      <c r="CE368" s="666"/>
      <c r="CF368" s="666"/>
      <c r="CG368" s="666"/>
      <c r="CH368" s="666"/>
      <c r="CI368" s="666"/>
      <c r="CJ368" s="666"/>
      <c r="CK368" s="666"/>
      <c r="CL368" s="666"/>
      <c r="CM368" s="666"/>
      <c r="CN368" s="666"/>
      <c r="CO368" s="666"/>
      <c r="CP368" s="666"/>
      <c r="CQ368" s="666"/>
      <c r="CR368" s="666"/>
      <c r="CS368" s="666"/>
      <c r="CT368" s="666"/>
      <c r="CU368" s="666"/>
      <c r="CV368" s="666"/>
      <c r="CW368" s="666"/>
      <c r="CX368" s="666"/>
      <c r="CY368" s="666"/>
      <c r="CZ368" s="666"/>
      <c r="DA368" s="666"/>
      <c r="DB368" s="666"/>
      <c r="DC368" s="666"/>
      <c r="DD368" s="666"/>
      <c r="DE368" s="666"/>
      <c r="DF368" s="666"/>
      <c r="DG368" s="666"/>
      <c r="DH368" s="666"/>
      <c r="DI368" s="666"/>
      <c r="DJ368" s="666"/>
      <c r="DK368" s="666"/>
      <c r="DL368" s="666"/>
      <c r="DM368" s="666"/>
      <c r="DN368" s="666"/>
      <c r="DO368" s="666"/>
      <c r="DP368" s="666"/>
      <c r="DQ368" s="666"/>
      <c r="DR368" s="666"/>
      <c r="DS368" s="666"/>
      <c r="DT368" s="666"/>
      <c r="DU368" s="666"/>
      <c r="DV368" s="666"/>
      <c r="DW368" s="666"/>
    </row>
    <row r="369" spans="2:127" x14ac:dyDescent="0.2">
      <c r="B369" s="699" t="s">
        <v>544</v>
      </c>
      <c r="C369" s="666" t="s">
        <v>545</v>
      </c>
      <c r="D369" s="666"/>
      <c r="E369" s="666"/>
      <c r="F369" s="666"/>
      <c r="G369" s="666"/>
      <c r="H369" s="666"/>
      <c r="I369" s="666"/>
      <c r="J369" s="666"/>
      <c r="K369" s="666"/>
      <c r="L369" s="666"/>
      <c r="M369" s="666"/>
      <c r="N369" s="666"/>
      <c r="O369" s="666"/>
      <c r="P369" s="666"/>
      <c r="Q369" s="666"/>
      <c r="R369" s="666"/>
      <c r="S369" s="666"/>
      <c r="T369" s="666"/>
      <c r="U369" s="666"/>
      <c r="V369" s="666"/>
      <c r="W369" s="666"/>
      <c r="X369" s="666"/>
      <c r="Y369" s="666"/>
      <c r="Z369" s="666"/>
      <c r="AA369" s="666"/>
      <c r="AB369" s="666"/>
      <c r="AC369" s="666"/>
      <c r="AD369" s="666"/>
      <c r="AE369" s="666"/>
      <c r="AF369" s="666"/>
      <c r="AG369" s="666"/>
      <c r="AH369" s="666"/>
      <c r="AI369" s="666"/>
      <c r="AJ369" s="666"/>
      <c r="AK369" s="666"/>
      <c r="AL369" s="666"/>
      <c r="AM369" s="666"/>
      <c r="AN369" s="666"/>
      <c r="AO369" s="666"/>
      <c r="AP369" s="666"/>
      <c r="AQ369" s="666"/>
      <c r="AR369" s="666"/>
      <c r="AS369" s="666"/>
      <c r="AT369" s="666"/>
      <c r="AU369" s="666"/>
      <c r="AV369" s="666"/>
      <c r="AW369" s="666"/>
      <c r="AX369" s="666"/>
      <c r="AY369" s="666"/>
      <c r="AZ369" s="666"/>
      <c r="BA369" s="666"/>
      <c r="BB369" s="666"/>
      <c r="BC369" s="666"/>
      <c r="BD369" s="666"/>
      <c r="BE369" s="666"/>
      <c r="BF369" s="666"/>
      <c r="BG369" s="666"/>
      <c r="BH369" s="666"/>
      <c r="BI369" s="666"/>
      <c r="BJ369" s="666"/>
      <c r="BK369" s="666"/>
      <c r="BL369" s="666"/>
      <c r="BM369" s="666"/>
      <c r="BN369" s="666"/>
      <c r="BO369" s="666"/>
      <c r="BP369" s="666"/>
      <c r="BQ369" s="666"/>
      <c r="BR369" s="666"/>
      <c r="BS369" s="666"/>
      <c r="BT369" s="666"/>
      <c r="BU369" s="666"/>
      <c r="BV369" s="666"/>
      <c r="BW369" s="666"/>
      <c r="BX369" s="666"/>
      <c r="BY369" s="666"/>
      <c r="BZ369" s="666"/>
      <c r="CA369" s="666"/>
      <c r="CB369" s="666"/>
      <c r="CC369" s="666"/>
      <c r="CD369" s="666"/>
      <c r="CE369" s="666"/>
      <c r="CF369" s="666"/>
      <c r="CG369" s="666"/>
      <c r="CH369" s="666"/>
      <c r="CI369" s="666"/>
      <c r="CJ369" s="666"/>
      <c r="CK369" s="666"/>
      <c r="CL369" s="666"/>
      <c r="CM369" s="666"/>
      <c r="CN369" s="666"/>
      <c r="CO369" s="666"/>
      <c r="CP369" s="666"/>
      <c r="CQ369" s="666"/>
      <c r="CR369" s="666"/>
      <c r="CS369" s="666"/>
      <c r="CT369" s="666"/>
      <c r="CU369" s="666"/>
      <c r="CV369" s="666"/>
      <c r="CW369" s="666"/>
      <c r="CX369" s="666"/>
      <c r="CY369" s="666"/>
      <c r="CZ369" s="666"/>
      <c r="DA369" s="666"/>
      <c r="DB369" s="666"/>
      <c r="DC369" s="666"/>
      <c r="DD369" s="666"/>
      <c r="DE369" s="666"/>
      <c r="DF369" s="666"/>
      <c r="DG369" s="666"/>
      <c r="DH369" s="666"/>
      <c r="DI369" s="666"/>
      <c r="DJ369" s="666"/>
      <c r="DK369" s="666"/>
      <c r="DL369" s="666"/>
      <c r="DM369" s="666"/>
      <c r="DN369" s="666"/>
      <c r="DO369" s="666"/>
      <c r="DP369" s="666"/>
      <c r="DQ369" s="666"/>
      <c r="DR369" s="666"/>
      <c r="DS369" s="666"/>
      <c r="DT369" s="666"/>
      <c r="DU369" s="666"/>
      <c r="DV369" s="666"/>
      <c r="DW369" s="666"/>
    </row>
    <row r="370" spans="2:127" x14ac:dyDescent="0.2">
      <c r="B370" s="699" t="s">
        <v>546</v>
      </c>
      <c r="C370" s="666" t="s">
        <v>547</v>
      </c>
      <c r="D370" s="666"/>
      <c r="E370" s="666"/>
      <c r="F370" s="666"/>
      <c r="G370" s="666"/>
      <c r="H370" s="666"/>
      <c r="I370" s="666"/>
      <c r="J370" s="666"/>
      <c r="K370" s="666"/>
      <c r="L370" s="666"/>
      <c r="M370" s="666"/>
      <c r="N370" s="666"/>
      <c r="O370" s="666"/>
      <c r="P370" s="666"/>
      <c r="Q370" s="666"/>
      <c r="R370" s="666"/>
      <c r="S370" s="666"/>
      <c r="T370" s="666"/>
      <c r="U370" s="666"/>
      <c r="V370" s="666"/>
      <c r="W370" s="666"/>
      <c r="X370" s="666"/>
      <c r="Y370" s="666"/>
      <c r="Z370" s="666"/>
      <c r="AA370" s="666"/>
      <c r="AB370" s="666"/>
      <c r="AC370" s="666"/>
      <c r="AD370" s="666"/>
      <c r="AE370" s="666"/>
      <c r="AF370" s="666"/>
      <c r="AG370" s="666"/>
      <c r="AH370" s="666"/>
      <c r="AI370" s="666"/>
      <c r="AJ370" s="666"/>
      <c r="AK370" s="666"/>
      <c r="AL370" s="666"/>
      <c r="AM370" s="666"/>
      <c r="AN370" s="666"/>
      <c r="AO370" s="666"/>
      <c r="AP370" s="666"/>
      <c r="AQ370" s="666"/>
      <c r="AR370" s="666"/>
      <c r="AS370" s="666"/>
      <c r="AT370" s="666"/>
      <c r="AU370" s="666"/>
      <c r="AV370" s="666"/>
      <c r="AW370" s="666"/>
      <c r="AX370" s="666"/>
      <c r="AY370" s="666"/>
      <c r="AZ370" s="666"/>
      <c r="BA370" s="666"/>
      <c r="BB370" s="666"/>
      <c r="BC370" s="666"/>
      <c r="BD370" s="666"/>
      <c r="BE370" s="666"/>
      <c r="BF370" s="666"/>
      <c r="BG370" s="666"/>
      <c r="BH370" s="666"/>
      <c r="BI370" s="666"/>
      <c r="BJ370" s="666"/>
      <c r="BK370" s="666"/>
      <c r="BL370" s="666"/>
      <c r="BM370" s="666"/>
      <c r="BN370" s="666"/>
      <c r="BO370" s="666"/>
      <c r="BP370" s="666"/>
      <c r="BQ370" s="666"/>
      <c r="BR370" s="666"/>
      <c r="BS370" s="666"/>
      <c r="BT370" s="666"/>
      <c r="BU370" s="666"/>
      <c r="BV370" s="666"/>
      <c r="BW370" s="666"/>
      <c r="BX370" s="666"/>
      <c r="BY370" s="666"/>
      <c r="BZ370" s="666"/>
      <c r="CA370" s="666"/>
      <c r="CB370" s="666"/>
      <c r="CC370" s="666"/>
      <c r="CD370" s="666"/>
      <c r="CE370" s="666"/>
      <c r="CF370" s="666"/>
      <c r="CG370" s="666"/>
      <c r="CH370" s="666"/>
      <c r="CI370" s="666"/>
      <c r="CJ370" s="666"/>
      <c r="CK370" s="666"/>
      <c r="CL370" s="666"/>
      <c r="CM370" s="666"/>
      <c r="CN370" s="666"/>
      <c r="CO370" s="666"/>
      <c r="CP370" s="666"/>
      <c r="CQ370" s="666"/>
      <c r="CR370" s="666"/>
      <c r="CS370" s="666"/>
      <c r="CT370" s="666"/>
      <c r="CU370" s="666"/>
      <c r="CV370" s="666"/>
      <c r="CW370" s="666"/>
      <c r="CX370" s="666"/>
      <c r="CY370" s="666"/>
      <c r="CZ370" s="666"/>
      <c r="DA370" s="666"/>
      <c r="DB370" s="666"/>
      <c r="DC370" s="666"/>
      <c r="DD370" s="666"/>
      <c r="DE370" s="666"/>
      <c r="DF370" s="666"/>
      <c r="DG370" s="666"/>
      <c r="DH370" s="666"/>
      <c r="DI370" s="666"/>
      <c r="DJ370" s="666"/>
      <c r="DK370" s="666"/>
      <c r="DL370" s="666"/>
      <c r="DM370" s="666"/>
      <c r="DN370" s="666"/>
      <c r="DO370" s="666"/>
      <c r="DP370" s="666"/>
      <c r="DQ370" s="666"/>
      <c r="DR370" s="666"/>
      <c r="DS370" s="666"/>
      <c r="DT370" s="666"/>
      <c r="DU370" s="666"/>
      <c r="DV370" s="666"/>
      <c r="DW370" s="666"/>
    </row>
    <row r="371" spans="2:127" x14ac:dyDescent="0.2">
      <c r="B371" s="699" t="s">
        <v>548</v>
      </c>
      <c r="C371" s="666"/>
      <c r="D371" s="666"/>
      <c r="E371" s="666"/>
      <c r="F371" s="666"/>
      <c r="G371" s="666"/>
      <c r="H371" s="666"/>
      <c r="I371" s="666"/>
      <c r="J371" s="666"/>
      <c r="K371" s="666"/>
      <c r="L371" s="666"/>
      <c r="M371" s="666"/>
      <c r="N371" s="666"/>
      <c r="O371" s="666"/>
      <c r="P371" s="666"/>
      <c r="Q371" s="666"/>
      <c r="R371" s="666"/>
      <c r="S371" s="666"/>
      <c r="T371" s="666"/>
      <c r="U371" s="666"/>
      <c r="V371" s="666"/>
      <c r="W371" s="666"/>
      <c r="X371" s="666"/>
      <c r="Y371" s="666"/>
      <c r="Z371" s="666"/>
      <c r="AA371" s="666"/>
      <c r="AB371" s="666"/>
      <c r="AC371" s="666"/>
      <c r="AD371" s="666"/>
      <c r="AE371" s="666"/>
      <c r="AF371" s="666"/>
      <c r="AG371" s="666"/>
      <c r="AH371" s="666"/>
      <c r="AI371" s="666"/>
      <c r="AJ371" s="666"/>
      <c r="AK371" s="666"/>
      <c r="AL371" s="666"/>
      <c r="AM371" s="666"/>
      <c r="AN371" s="666"/>
      <c r="AO371" s="666"/>
      <c r="AP371" s="666"/>
      <c r="AQ371" s="666"/>
      <c r="AR371" s="666"/>
      <c r="AS371" s="666"/>
      <c r="AT371" s="666"/>
      <c r="AU371" s="666"/>
      <c r="AV371" s="666"/>
      <c r="AW371" s="666"/>
      <c r="AX371" s="666"/>
      <c r="AY371" s="666"/>
      <c r="AZ371" s="666"/>
      <c r="BA371" s="666"/>
      <c r="BB371" s="666"/>
      <c r="BC371" s="666"/>
      <c r="BD371" s="666"/>
      <c r="BE371" s="666"/>
      <c r="BF371" s="666"/>
      <c r="BG371" s="666"/>
      <c r="BH371" s="666"/>
      <c r="BI371" s="666"/>
      <c r="BJ371" s="666"/>
      <c r="BK371" s="666"/>
      <c r="BL371" s="666"/>
      <c r="BM371" s="666"/>
      <c r="BN371" s="666"/>
      <c r="BO371" s="666"/>
      <c r="BP371" s="666"/>
      <c r="BQ371" s="666"/>
      <c r="BR371" s="666"/>
      <c r="BS371" s="666"/>
      <c r="BT371" s="666"/>
      <c r="BU371" s="666"/>
      <c r="BV371" s="666"/>
      <c r="BW371" s="666"/>
      <c r="BX371" s="666"/>
      <c r="BY371" s="666"/>
      <c r="BZ371" s="666"/>
      <c r="CA371" s="666"/>
      <c r="CB371" s="666"/>
      <c r="CC371" s="666"/>
      <c r="CD371" s="666"/>
      <c r="CE371" s="666"/>
      <c r="CF371" s="666"/>
      <c r="CG371" s="666"/>
      <c r="CH371" s="666"/>
      <c r="CI371" s="666"/>
      <c r="CJ371" s="666"/>
      <c r="CK371" s="666"/>
      <c r="CL371" s="666"/>
      <c r="CM371" s="666"/>
      <c r="CN371" s="666"/>
      <c r="CO371" s="666"/>
      <c r="CP371" s="666"/>
      <c r="CQ371" s="666"/>
      <c r="CR371" s="666"/>
      <c r="CS371" s="666"/>
      <c r="CT371" s="666"/>
      <c r="CU371" s="666"/>
      <c r="CV371" s="666"/>
      <c r="CW371" s="666"/>
      <c r="CX371" s="666"/>
      <c r="CY371" s="666"/>
      <c r="CZ371" s="666"/>
      <c r="DA371" s="666"/>
      <c r="DB371" s="666"/>
      <c r="DC371" s="666"/>
      <c r="DD371" s="666"/>
      <c r="DE371" s="666"/>
      <c r="DF371" s="666"/>
      <c r="DG371" s="666"/>
      <c r="DH371" s="666"/>
      <c r="DI371" s="666"/>
      <c r="DJ371" s="666"/>
      <c r="DK371" s="666"/>
      <c r="DL371" s="666"/>
      <c r="DM371" s="666"/>
      <c r="DN371" s="666"/>
      <c r="DO371" s="666"/>
      <c r="DP371" s="666"/>
      <c r="DQ371" s="666"/>
      <c r="DR371" s="666"/>
      <c r="DS371" s="666"/>
      <c r="DT371" s="666"/>
      <c r="DU371" s="666"/>
      <c r="DV371" s="666"/>
      <c r="DW371" s="666"/>
    </row>
    <row r="372" spans="2:127" x14ac:dyDescent="0.2">
      <c r="B372" s="699" t="s">
        <v>63</v>
      </c>
      <c r="C372" s="666"/>
      <c r="D372" s="666"/>
      <c r="E372" s="666"/>
      <c r="F372" s="666"/>
      <c r="G372" s="666"/>
      <c r="H372" s="666"/>
      <c r="I372" s="666"/>
      <c r="J372" s="666"/>
      <c r="K372" s="666"/>
      <c r="L372" s="666"/>
      <c r="M372" s="666"/>
      <c r="N372" s="666"/>
      <c r="O372" s="666"/>
      <c r="P372" s="666"/>
      <c r="Q372" s="666"/>
      <c r="R372" s="666"/>
      <c r="S372" s="666"/>
      <c r="T372" s="666"/>
      <c r="U372" s="666"/>
      <c r="V372" s="666"/>
      <c r="W372" s="666"/>
      <c r="X372" s="666"/>
      <c r="Y372" s="666"/>
      <c r="Z372" s="666"/>
      <c r="AA372" s="666"/>
      <c r="AB372" s="666"/>
      <c r="AC372" s="666"/>
      <c r="AD372" s="666"/>
      <c r="AE372" s="666"/>
      <c r="AF372" s="666"/>
      <c r="AG372" s="666"/>
      <c r="AH372" s="666"/>
      <c r="AI372" s="666"/>
      <c r="AJ372" s="666"/>
      <c r="AK372" s="666"/>
      <c r="AL372" s="666"/>
      <c r="AM372" s="666"/>
      <c r="AN372" s="666"/>
      <c r="AO372" s="666"/>
      <c r="AP372" s="666"/>
      <c r="AQ372" s="666"/>
      <c r="AR372" s="666"/>
      <c r="AS372" s="666"/>
      <c r="AT372" s="666"/>
      <c r="AU372" s="666"/>
      <c r="AV372" s="666"/>
      <c r="AW372" s="666"/>
      <c r="AX372" s="666"/>
      <c r="AY372" s="666"/>
      <c r="AZ372" s="666"/>
      <c r="BA372" s="666"/>
      <c r="BB372" s="666"/>
      <c r="BC372" s="666"/>
      <c r="BD372" s="666"/>
      <c r="BE372" s="666"/>
      <c r="BF372" s="666"/>
      <c r="BG372" s="666"/>
      <c r="BH372" s="666"/>
      <c r="BI372" s="666"/>
      <c r="BJ372" s="666"/>
      <c r="BK372" s="666"/>
      <c r="BL372" s="666"/>
      <c r="BM372" s="666"/>
      <c r="BN372" s="666"/>
      <c r="BO372" s="666"/>
      <c r="BP372" s="666"/>
      <c r="BQ372" s="666"/>
      <c r="BR372" s="666"/>
      <c r="BS372" s="666"/>
      <c r="BT372" s="666"/>
      <c r="BU372" s="666"/>
      <c r="BV372" s="666"/>
      <c r="BW372" s="666"/>
      <c r="BX372" s="666"/>
      <c r="BY372" s="666"/>
      <c r="BZ372" s="666"/>
      <c r="CA372" s="666"/>
      <c r="CB372" s="666"/>
      <c r="CC372" s="666"/>
      <c r="CD372" s="666"/>
      <c r="CE372" s="666"/>
      <c r="CF372" s="666"/>
      <c r="CG372" s="666"/>
      <c r="CH372" s="666"/>
      <c r="CI372" s="666"/>
      <c r="CJ372" s="666"/>
      <c r="CK372" s="666"/>
      <c r="CL372" s="666"/>
      <c r="CM372" s="666"/>
      <c r="CN372" s="666"/>
      <c r="CO372" s="666"/>
      <c r="CP372" s="666"/>
      <c r="CQ372" s="666"/>
      <c r="CR372" s="666"/>
      <c r="CS372" s="666"/>
      <c r="CT372" s="666"/>
      <c r="CU372" s="666"/>
      <c r="CV372" s="666"/>
      <c r="CW372" s="666"/>
      <c r="CX372" s="666"/>
      <c r="CY372" s="666"/>
      <c r="CZ372" s="666"/>
      <c r="DA372" s="666"/>
      <c r="DB372" s="666"/>
      <c r="DC372" s="666"/>
      <c r="DD372" s="666"/>
      <c r="DE372" s="666"/>
      <c r="DF372" s="666"/>
      <c r="DG372" s="666"/>
      <c r="DH372" s="666"/>
      <c r="DI372" s="666"/>
      <c r="DJ372" s="666"/>
      <c r="DK372" s="666"/>
      <c r="DL372" s="666"/>
      <c r="DM372" s="666"/>
      <c r="DN372" s="666"/>
      <c r="DO372" s="666"/>
      <c r="DP372" s="666"/>
      <c r="DQ372" s="666"/>
      <c r="DR372" s="666"/>
      <c r="DS372" s="666"/>
      <c r="DT372" s="666"/>
      <c r="DU372" s="666"/>
      <c r="DV372" s="666"/>
      <c r="DW372" s="666"/>
    </row>
    <row r="373" spans="2:127" x14ac:dyDescent="0.2">
      <c r="B373" s="699" t="s">
        <v>64</v>
      </c>
      <c r="C373" s="666" t="s">
        <v>549</v>
      </c>
      <c r="D373" s="666"/>
      <c r="E373" s="666"/>
      <c r="F373" s="666"/>
      <c r="G373" s="666"/>
      <c r="H373" s="666"/>
      <c r="I373" s="666"/>
      <c r="J373" s="666"/>
      <c r="K373" s="666"/>
      <c r="L373" s="666"/>
      <c r="M373" s="666"/>
      <c r="N373" s="666"/>
      <c r="O373" s="666"/>
      <c r="P373" s="666"/>
      <c r="Q373" s="666"/>
      <c r="R373" s="666"/>
      <c r="S373" s="666"/>
      <c r="T373" s="666"/>
      <c r="U373" s="666"/>
      <c r="V373" s="666"/>
      <c r="W373" s="666"/>
      <c r="X373" s="666"/>
      <c r="Y373" s="666"/>
      <c r="Z373" s="666"/>
      <c r="AA373" s="666"/>
      <c r="AB373" s="666"/>
      <c r="AC373" s="666"/>
      <c r="AD373" s="666"/>
      <c r="AE373" s="666"/>
      <c r="AF373" s="666"/>
      <c r="AG373" s="666"/>
      <c r="AH373" s="666"/>
      <c r="AI373" s="666"/>
      <c r="AJ373" s="666"/>
      <c r="AK373" s="666"/>
      <c r="AL373" s="666"/>
      <c r="AM373" s="666"/>
      <c r="AN373" s="666"/>
      <c r="AO373" s="666"/>
      <c r="AP373" s="666"/>
      <c r="AQ373" s="666"/>
      <c r="AR373" s="666"/>
      <c r="AS373" s="666"/>
      <c r="AT373" s="666"/>
      <c r="AU373" s="666"/>
      <c r="AV373" s="666"/>
      <c r="AW373" s="666"/>
      <c r="AX373" s="666"/>
      <c r="AY373" s="666"/>
      <c r="AZ373" s="666"/>
      <c r="BA373" s="666"/>
      <c r="BB373" s="666"/>
      <c r="BC373" s="666"/>
      <c r="BD373" s="666"/>
      <c r="BE373" s="666"/>
      <c r="BF373" s="666"/>
      <c r="BG373" s="666"/>
      <c r="BH373" s="666"/>
      <c r="BI373" s="666"/>
      <c r="BJ373" s="666"/>
      <c r="BK373" s="666"/>
      <c r="BL373" s="666"/>
      <c r="BM373" s="666"/>
      <c r="BN373" s="666"/>
      <c r="BO373" s="666"/>
      <c r="BP373" s="666"/>
      <c r="BQ373" s="666"/>
      <c r="BR373" s="666"/>
      <c r="BS373" s="666"/>
      <c r="BT373" s="666"/>
      <c r="BU373" s="666"/>
      <c r="BV373" s="666"/>
      <c r="BW373" s="666"/>
      <c r="BX373" s="666"/>
      <c r="BY373" s="666"/>
      <c r="BZ373" s="666"/>
      <c r="CA373" s="666"/>
      <c r="CB373" s="666"/>
      <c r="CC373" s="666"/>
      <c r="CD373" s="666"/>
      <c r="CE373" s="666"/>
      <c r="CF373" s="666"/>
      <c r="CG373" s="666"/>
      <c r="CH373" s="666"/>
      <c r="CI373" s="666"/>
      <c r="CJ373" s="666"/>
      <c r="CK373" s="666"/>
      <c r="CL373" s="666"/>
      <c r="CM373" s="666"/>
      <c r="CN373" s="666"/>
      <c r="CO373" s="666"/>
      <c r="CP373" s="666"/>
      <c r="CQ373" s="666"/>
      <c r="CR373" s="666"/>
      <c r="CS373" s="666"/>
      <c r="CT373" s="666"/>
      <c r="CU373" s="666"/>
      <c r="CV373" s="666"/>
      <c r="CW373" s="666"/>
      <c r="CX373" s="666"/>
      <c r="CY373" s="666"/>
      <c r="CZ373" s="666"/>
      <c r="DA373" s="666"/>
      <c r="DB373" s="666"/>
      <c r="DC373" s="666"/>
      <c r="DD373" s="666"/>
      <c r="DE373" s="666"/>
      <c r="DF373" s="666"/>
      <c r="DG373" s="666"/>
      <c r="DH373" s="666"/>
      <c r="DI373" s="666"/>
      <c r="DJ373" s="666"/>
      <c r="DK373" s="666"/>
      <c r="DL373" s="666"/>
      <c r="DM373" s="666"/>
      <c r="DN373" s="666"/>
      <c r="DO373" s="666"/>
      <c r="DP373" s="666"/>
      <c r="DQ373" s="666"/>
      <c r="DR373" s="666"/>
      <c r="DS373" s="666"/>
      <c r="DT373" s="666"/>
      <c r="DU373" s="666"/>
      <c r="DV373" s="666"/>
      <c r="DW373" s="666"/>
    </row>
    <row r="374" spans="2:127" x14ac:dyDescent="0.2">
      <c r="B374" s="699" t="s">
        <v>65</v>
      </c>
      <c r="C374" s="666" t="s">
        <v>491</v>
      </c>
      <c r="D374" s="666"/>
      <c r="E374" s="666"/>
      <c r="F374" s="666"/>
      <c r="G374" s="666"/>
      <c r="H374" s="666"/>
      <c r="I374" s="666"/>
      <c r="J374" s="666"/>
      <c r="K374" s="666"/>
      <c r="L374" s="666"/>
      <c r="M374" s="666"/>
      <c r="N374" s="666"/>
      <c r="O374" s="666"/>
      <c r="P374" s="666"/>
      <c r="Q374" s="666"/>
      <c r="R374" s="666"/>
      <c r="S374" s="666"/>
      <c r="T374" s="666"/>
      <c r="U374" s="666"/>
      <c r="V374" s="666"/>
      <c r="W374" s="666"/>
      <c r="X374" s="666"/>
      <c r="Y374" s="666"/>
      <c r="Z374" s="666"/>
      <c r="AA374" s="666"/>
      <c r="AB374" s="666"/>
      <c r="AC374" s="666"/>
      <c r="AD374" s="666"/>
      <c r="AE374" s="666"/>
      <c r="AF374" s="666"/>
      <c r="AG374" s="666"/>
      <c r="AH374" s="666"/>
      <c r="AI374" s="666"/>
      <c r="AJ374" s="666"/>
      <c r="AK374" s="666"/>
      <c r="AL374" s="666"/>
      <c r="AM374" s="666"/>
      <c r="AN374" s="666"/>
      <c r="AO374" s="666"/>
      <c r="AP374" s="666"/>
      <c r="AQ374" s="666"/>
      <c r="AR374" s="666"/>
      <c r="AS374" s="666"/>
      <c r="AT374" s="666"/>
      <c r="AU374" s="666"/>
      <c r="AV374" s="666"/>
      <c r="AW374" s="666"/>
      <c r="AX374" s="666"/>
      <c r="AY374" s="666"/>
      <c r="AZ374" s="666"/>
      <c r="BA374" s="666"/>
      <c r="BB374" s="666"/>
      <c r="BC374" s="666"/>
      <c r="BD374" s="666"/>
      <c r="BE374" s="666"/>
      <c r="BF374" s="666"/>
      <c r="BG374" s="666"/>
      <c r="BH374" s="666"/>
      <c r="BI374" s="666"/>
      <c r="BJ374" s="666"/>
      <c r="BK374" s="666"/>
      <c r="BL374" s="666"/>
      <c r="BM374" s="666"/>
      <c r="BN374" s="666"/>
      <c r="BO374" s="666"/>
      <c r="BP374" s="666"/>
      <c r="BQ374" s="666"/>
      <c r="BR374" s="666"/>
      <c r="BS374" s="666"/>
      <c r="BT374" s="666"/>
      <c r="BU374" s="666"/>
      <c r="BV374" s="666"/>
      <c r="BW374" s="666"/>
      <c r="BX374" s="666"/>
      <c r="BY374" s="666"/>
      <c r="BZ374" s="666"/>
      <c r="CA374" s="666"/>
      <c r="CB374" s="666"/>
      <c r="CC374" s="666"/>
      <c r="CD374" s="666"/>
      <c r="CE374" s="666"/>
      <c r="CF374" s="666"/>
      <c r="CG374" s="666"/>
      <c r="CH374" s="666"/>
      <c r="CI374" s="666"/>
      <c r="CJ374" s="666"/>
      <c r="CK374" s="666"/>
      <c r="CL374" s="666"/>
      <c r="CM374" s="666"/>
      <c r="CN374" s="666"/>
      <c r="CO374" s="666"/>
      <c r="CP374" s="666"/>
      <c r="CQ374" s="666"/>
      <c r="CR374" s="666"/>
      <c r="CS374" s="666"/>
      <c r="CT374" s="666"/>
      <c r="CU374" s="666"/>
      <c r="CV374" s="666"/>
      <c r="CW374" s="666"/>
      <c r="CX374" s="666"/>
      <c r="CY374" s="666"/>
      <c r="CZ374" s="666"/>
      <c r="DA374" s="666"/>
      <c r="DB374" s="666"/>
      <c r="DC374" s="666"/>
      <c r="DD374" s="666"/>
      <c r="DE374" s="666"/>
      <c r="DF374" s="666"/>
      <c r="DG374" s="666"/>
      <c r="DH374" s="666"/>
      <c r="DI374" s="666"/>
      <c r="DJ374" s="666"/>
      <c r="DK374" s="666"/>
      <c r="DL374" s="666"/>
      <c r="DM374" s="666"/>
      <c r="DN374" s="666"/>
      <c r="DO374" s="666"/>
      <c r="DP374" s="666"/>
      <c r="DQ374" s="666"/>
      <c r="DR374" s="666"/>
      <c r="DS374" s="666"/>
      <c r="DT374" s="666"/>
      <c r="DU374" s="666"/>
      <c r="DV374" s="666"/>
      <c r="DW374" s="666"/>
    </row>
    <row r="375" spans="2:127" x14ac:dyDescent="0.2">
      <c r="B375" s="699" t="s">
        <v>66</v>
      </c>
      <c r="C375" s="666" t="s">
        <v>550</v>
      </c>
      <c r="D375" s="666"/>
      <c r="E375" s="666"/>
      <c r="F375" s="666"/>
      <c r="G375" s="666"/>
      <c r="H375" s="666"/>
      <c r="I375" s="666"/>
      <c r="J375" s="666"/>
      <c r="K375" s="666"/>
      <c r="L375" s="666"/>
      <c r="M375" s="666"/>
      <c r="N375" s="666"/>
      <c r="O375" s="666"/>
      <c r="P375" s="666"/>
      <c r="Q375" s="666"/>
      <c r="R375" s="666"/>
      <c r="S375" s="666"/>
      <c r="T375" s="666"/>
      <c r="U375" s="666"/>
      <c r="V375" s="666"/>
      <c r="W375" s="666"/>
      <c r="X375" s="666"/>
      <c r="Y375" s="666"/>
      <c r="Z375" s="666"/>
      <c r="AA375" s="666"/>
      <c r="AB375" s="666"/>
      <c r="AC375" s="666"/>
      <c r="AD375" s="666"/>
      <c r="AE375" s="666"/>
      <c r="AF375" s="666"/>
      <c r="AG375" s="666"/>
      <c r="AH375" s="666"/>
      <c r="AI375" s="666"/>
      <c r="AJ375" s="666"/>
      <c r="AK375" s="666"/>
      <c r="AL375" s="666"/>
      <c r="AM375" s="666"/>
      <c r="AN375" s="666"/>
      <c r="AO375" s="666"/>
      <c r="AP375" s="666"/>
      <c r="AQ375" s="666"/>
      <c r="AR375" s="666"/>
      <c r="AS375" s="666"/>
      <c r="AT375" s="666"/>
      <c r="AU375" s="666"/>
      <c r="AV375" s="666"/>
      <c r="AW375" s="666"/>
      <c r="AX375" s="666"/>
      <c r="AY375" s="666"/>
      <c r="AZ375" s="666"/>
      <c r="BA375" s="666"/>
      <c r="BB375" s="666"/>
      <c r="BC375" s="666"/>
      <c r="BD375" s="666"/>
      <c r="BE375" s="666"/>
      <c r="BF375" s="666"/>
      <c r="BG375" s="666"/>
      <c r="BH375" s="666"/>
      <c r="BI375" s="666"/>
      <c r="BJ375" s="666"/>
      <c r="BK375" s="666"/>
      <c r="BL375" s="666"/>
      <c r="BM375" s="666"/>
      <c r="BN375" s="666"/>
      <c r="BO375" s="666"/>
      <c r="BP375" s="666"/>
      <c r="BQ375" s="666"/>
      <c r="BR375" s="666"/>
      <c r="BS375" s="666"/>
      <c r="BT375" s="666"/>
      <c r="BU375" s="666"/>
      <c r="BV375" s="666"/>
      <c r="BW375" s="666"/>
      <c r="BX375" s="666"/>
      <c r="BY375" s="666"/>
      <c r="BZ375" s="666"/>
      <c r="CA375" s="666"/>
      <c r="CB375" s="666"/>
      <c r="CC375" s="666"/>
      <c r="CD375" s="666"/>
      <c r="CE375" s="666"/>
      <c r="CF375" s="666"/>
      <c r="CG375" s="666"/>
      <c r="CH375" s="666"/>
      <c r="CI375" s="666"/>
      <c r="CJ375" s="666"/>
      <c r="CK375" s="666"/>
      <c r="CL375" s="666"/>
      <c r="CM375" s="666"/>
      <c r="CN375" s="666"/>
      <c r="CO375" s="666"/>
      <c r="CP375" s="666"/>
      <c r="CQ375" s="666"/>
      <c r="CR375" s="666"/>
      <c r="CS375" s="666"/>
      <c r="CT375" s="666"/>
      <c r="CU375" s="666"/>
      <c r="CV375" s="666"/>
      <c r="CW375" s="666"/>
      <c r="CX375" s="666"/>
      <c r="CY375" s="666"/>
      <c r="CZ375" s="666"/>
      <c r="DA375" s="666"/>
      <c r="DB375" s="666"/>
      <c r="DC375" s="666"/>
      <c r="DD375" s="666"/>
      <c r="DE375" s="666"/>
      <c r="DF375" s="666"/>
      <c r="DG375" s="666"/>
      <c r="DH375" s="666"/>
      <c r="DI375" s="666"/>
      <c r="DJ375" s="666"/>
      <c r="DK375" s="666"/>
      <c r="DL375" s="666"/>
      <c r="DM375" s="666"/>
      <c r="DN375" s="666"/>
      <c r="DO375" s="666"/>
      <c r="DP375" s="666"/>
      <c r="DQ375" s="666"/>
      <c r="DR375" s="666"/>
      <c r="DS375" s="666"/>
      <c r="DT375" s="666"/>
      <c r="DU375" s="666"/>
      <c r="DV375" s="666"/>
      <c r="DW375" s="666"/>
    </row>
    <row r="376" spans="2:127" x14ac:dyDescent="0.2">
      <c r="B376" s="699" t="s">
        <v>67</v>
      </c>
      <c r="C376" s="666" t="s">
        <v>551</v>
      </c>
      <c r="D376" s="666"/>
      <c r="E376" s="666"/>
      <c r="F376" s="666"/>
      <c r="G376" s="666"/>
      <c r="H376" s="666"/>
      <c r="I376" s="666"/>
      <c r="J376" s="666"/>
      <c r="K376" s="666"/>
      <c r="L376" s="666"/>
      <c r="M376" s="666"/>
      <c r="N376" s="666"/>
      <c r="O376" s="666"/>
      <c r="P376" s="666"/>
      <c r="Q376" s="666"/>
      <c r="R376" s="666"/>
      <c r="S376" s="666"/>
      <c r="T376" s="666"/>
      <c r="U376" s="666"/>
      <c r="V376" s="666"/>
      <c r="W376" s="666"/>
      <c r="X376" s="666"/>
      <c r="Y376" s="666"/>
      <c r="Z376" s="666"/>
      <c r="AA376" s="666"/>
      <c r="AB376" s="666"/>
      <c r="AC376" s="666"/>
      <c r="AD376" s="666"/>
      <c r="AE376" s="666"/>
      <c r="AF376" s="666"/>
      <c r="AG376" s="666"/>
      <c r="AH376" s="666"/>
      <c r="AI376" s="666"/>
      <c r="AJ376" s="666"/>
      <c r="AK376" s="666"/>
      <c r="AL376" s="666"/>
      <c r="AM376" s="666"/>
      <c r="AN376" s="666"/>
      <c r="AO376" s="666"/>
      <c r="AP376" s="666"/>
      <c r="AQ376" s="666"/>
      <c r="AR376" s="666"/>
      <c r="AS376" s="666"/>
      <c r="AT376" s="666"/>
      <c r="AU376" s="666"/>
      <c r="AV376" s="666"/>
      <c r="AW376" s="666"/>
      <c r="AX376" s="666"/>
      <c r="AY376" s="666"/>
      <c r="AZ376" s="666"/>
      <c r="BA376" s="666"/>
      <c r="BB376" s="666"/>
      <c r="BC376" s="666"/>
      <c r="BD376" s="666"/>
      <c r="BE376" s="666"/>
      <c r="BF376" s="666"/>
      <c r="BG376" s="666"/>
      <c r="BH376" s="666"/>
      <c r="BI376" s="666"/>
      <c r="BJ376" s="666"/>
      <c r="BK376" s="666"/>
      <c r="BL376" s="666"/>
      <c r="BM376" s="666"/>
      <c r="BN376" s="666"/>
      <c r="BO376" s="666"/>
      <c r="BP376" s="666"/>
      <c r="BQ376" s="666"/>
      <c r="BR376" s="666"/>
      <c r="BS376" s="666"/>
      <c r="BT376" s="666"/>
      <c r="BU376" s="666"/>
      <c r="BV376" s="666"/>
      <c r="BW376" s="666"/>
      <c r="BX376" s="666"/>
      <c r="BY376" s="666"/>
      <c r="BZ376" s="666"/>
      <c r="CA376" s="666"/>
      <c r="CB376" s="666"/>
      <c r="CC376" s="666"/>
      <c r="CD376" s="666"/>
      <c r="CE376" s="666"/>
      <c r="CF376" s="666"/>
      <c r="CG376" s="666"/>
      <c r="CH376" s="666"/>
      <c r="CI376" s="666"/>
      <c r="CJ376" s="666"/>
      <c r="CK376" s="666"/>
      <c r="CL376" s="666"/>
      <c r="CM376" s="666"/>
      <c r="CN376" s="666"/>
      <c r="CO376" s="666"/>
      <c r="CP376" s="666"/>
      <c r="CQ376" s="666"/>
      <c r="CR376" s="666"/>
      <c r="CS376" s="666"/>
      <c r="CT376" s="666"/>
      <c r="CU376" s="666"/>
      <c r="CV376" s="666"/>
      <c r="CW376" s="666"/>
      <c r="CX376" s="666"/>
      <c r="CY376" s="666"/>
      <c r="CZ376" s="666"/>
      <c r="DA376" s="666"/>
      <c r="DB376" s="666"/>
      <c r="DC376" s="666"/>
      <c r="DD376" s="666"/>
      <c r="DE376" s="666"/>
      <c r="DF376" s="666"/>
      <c r="DG376" s="666"/>
      <c r="DH376" s="666"/>
      <c r="DI376" s="666"/>
      <c r="DJ376" s="666"/>
      <c r="DK376" s="666"/>
      <c r="DL376" s="666"/>
      <c r="DM376" s="666"/>
      <c r="DN376" s="666"/>
      <c r="DO376" s="666"/>
      <c r="DP376" s="666"/>
      <c r="DQ376" s="666"/>
      <c r="DR376" s="666"/>
      <c r="DS376" s="666"/>
      <c r="DT376" s="666"/>
      <c r="DU376" s="666"/>
      <c r="DV376" s="666"/>
      <c r="DW376" s="666"/>
    </row>
    <row r="377" spans="2:127" x14ac:dyDescent="0.2">
      <c r="B377" s="699" t="s">
        <v>68</v>
      </c>
      <c r="C377" s="666" t="s">
        <v>552</v>
      </c>
      <c r="D377" s="666"/>
      <c r="E377" s="666"/>
      <c r="F377" s="666"/>
      <c r="G377" s="666"/>
      <c r="H377" s="666"/>
      <c r="I377" s="666"/>
      <c r="J377" s="666"/>
      <c r="K377" s="666"/>
      <c r="L377" s="666"/>
      <c r="M377" s="666"/>
      <c r="N377" s="666"/>
      <c r="O377" s="666"/>
      <c r="P377" s="666"/>
      <c r="Q377" s="666"/>
      <c r="R377" s="666"/>
      <c r="S377" s="666"/>
      <c r="T377" s="666"/>
      <c r="U377" s="666"/>
      <c r="V377" s="666"/>
      <c r="W377" s="666"/>
      <c r="X377" s="666"/>
      <c r="Y377" s="666"/>
      <c r="Z377" s="666"/>
      <c r="AA377" s="666"/>
      <c r="AB377" s="666"/>
      <c r="AC377" s="666"/>
      <c r="AD377" s="666"/>
      <c r="AE377" s="666"/>
      <c r="AF377" s="666"/>
      <c r="AG377" s="666"/>
      <c r="AH377" s="666"/>
      <c r="AI377" s="666"/>
      <c r="AJ377" s="666"/>
      <c r="AK377" s="666"/>
      <c r="AL377" s="666"/>
      <c r="AM377" s="666"/>
      <c r="AN377" s="666"/>
      <c r="AO377" s="666"/>
      <c r="AP377" s="666"/>
      <c r="AQ377" s="666"/>
      <c r="AR377" s="666"/>
      <c r="AS377" s="666"/>
      <c r="AT377" s="666"/>
      <c r="AU377" s="666"/>
      <c r="AV377" s="666"/>
      <c r="AW377" s="666"/>
      <c r="AX377" s="666"/>
      <c r="AY377" s="666"/>
      <c r="AZ377" s="666"/>
      <c r="BA377" s="666"/>
      <c r="BB377" s="666"/>
      <c r="BC377" s="666"/>
      <c r="BD377" s="666"/>
      <c r="BE377" s="666"/>
      <c r="BF377" s="666"/>
      <c r="BG377" s="666"/>
      <c r="BH377" s="666"/>
      <c r="BI377" s="666"/>
      <c r="BJ377" s="666"/>
      <c r="BK377" s="666"/>
      <c r="BL377" s="666"/>
      <c r="BM377" s="666"/>
      <c r="BN377" s="666"/>
      <c r="BO377" s="666"/>
      <c r="BP377" s="666"/>
      <c r="BQ377" s="666"/>
      <c r="BR377" s="666"/>
      <c r="BS377" s="666"/>
      <c r="BT377" s="666"/>
      <c r="BU377" s="666"/>
      <c r="BV377" s="666"/>
      <c r="BW377" s="666"/>
      <c r="BX377" s="666"/>
      <c r="BY377" s="666"/>
      <c r="BZ377" s="666"/>
      <c r="CA377" s="666"/>
      <c r="CB377" s="666"/>
      <c r="CC377" s="666"/>
      <c r="CD377" s="666"/>
      <c r="CE377" s="666"/>
      <c r="CF377" s="666"/>
      <c r="CG377" s="666"/>
      <c r="CH377" s="666"/>
      <c r="CI377" s="666"/>
      <c r="CJ377" s="666"/>
      <c r="CK377" s="666"/>
      <c r="CL377" s="666"/>
      <c r="CM377" s="666"/>
      <c r="CN377" s="666"/>
      <c r="CO377" s="666"/>
      <c r="CP377" s="666"/>
      <c r="CQ377" s="666"/>
      <c r="CR377" s="666"/>
      <c r="CS377" s="666"/>
      <c r="CT377" s="666"/>
      <c r="CU377" s="666"/>
      <c r="CV377" s="666"/>
      <c r="CW377" s="666"/>
      <c r="CX377" s="666"/>
      <c r="CY377" s="666"/>
      <c r="CZ377" s="666"/>
      <c r="DA377" s="666"/>
      <c r="DB377" s="666"/>
      <c r="DC377" s="666"/>
      <c r="DD377" s="666"/>
      <c r="DE377" s="666"/>
      <c r="DF377" s="666"/>
      <c r="DG377" s="666"/>
      <c r="DH377" s="666"/>
      <c r="DI377" s="666"/>
      <c r="DJ377" s="666"/>
      <c r="DK377" s="666"/>
      <c r="DL377" s="666"/>
      <c r="DM377" s="666"/>
      <c r="DN377" s="666"/>
      <c r="DO377" s="666"/>
      <c r="DP377" s="666"/>
      <c r="DQ377" s="666"/>
      <c r="DR377" s="666"/>
      <c r="DS377" s="666"/>
      <c r="DT377" s="666"/>
      <c r="DU377" s="666"/>
      <c r="DV377" s="666"/>
      <c r="DW377" s="666"/>
    </row>
    <row r="378" spans="2:127" x14ac:dyDescent="0.2">
      <c r="B378" s="699" t="s">
        <v>69</v>
      </c>
      <c r="C378" s="666" t="s">
        <v>553</v>
      </c>
      <c r="D378" s="666"/>
      <c r="E378" s="666"/>
      <c r="F378" s="666"/>
      <c r="G378" s="666"/>
      <c r="H378" s="666"/>
      <c r="I378" s="666"/>
      <c r="J378" s="666"/>
      <c r="K378" s="666"/>
      <c r="L378" s="666"/>
      <c r="M378" s="666"/>
      <c r="N378" s="666"/>
      <c r="O378" s="666"/>
      <c r="P378" s="666"/>
      <c r="Q378" s="666"/>
      <c r="R378" s="666"/>
      <c r="S378" s="666"/>
      <c r="T378" s="666"/>
      <c r="U378" s="666"/>
      <c r="V378" s="666"/>
      <c r="W378" s="666"/>
      <c r="X378" s="666"/>
      <c r="Y378" s="666"/>
      <c r="Z378" s="666"/>
      <c r="AA378" s="666"/>
      <c r="AB378" s="666"/>
      <c r="AC378" s="666"/>
      <c r="AD378" s="666"/>
      <c r="AE378" s="666"/>
      <c r="AF378" s="666"/>
      <c r="AG378" s="666"/>
      <c r="AH378" s="666"/>
      <c r="AI378" s="666"/>
      <c r="AJ378" s="666"/>
      <c r="AK378" s="666"/>
      <c r="AL378" s="666"/>
      <c r="AM378" s="666"/>
      <c r="AN378" s="666"/>
      <c r="AO378" s="666"/>
      <c r="AP378" s="666"/>
      <c r="AQ378" s="666"/>
      <c r="AR378" s="666"/>
      <c r="AS378" s="666"/>
      <c r="AT378" s="666"/>
      <c r="AU378" s="666"/>
      <c r="AV378" s="666"/>
      <c r="AW378" s="666"/>
      <c r="AX378" s="666"/>
      <c r="AY378" s="666"/>
      <c r="AZ378" s="666"/>
      <c r="BA378" s="666"/>
      <c r="BB378" s="666"/>
      <c r="BC378" s="666"/>
      <c r="BD378" s="666"/>
      <c r="BE378" s="666"/>
      <c r="BF378" s="666"/>
      <c r="BG378" s="666"/>
      <c r="BH378" s="666"/>
      <c r="BI378" s="666"/>
      <c r="BJ378" s="666"/>
      <c r="BK378" s="666"/>
      <c r="BL378" s="666"/>
      <c r="BM378" s="666"/>
      <c r="BN378" s="666"/>
      <c r="BO378" s="666"/>
      <c r="BP378" s="666"/>
      <c r="BQ378" s="666"/>
      <c r="BR378" s="666"/>
      <c r="BS378" s="666"/>
      <c r="BT378" s="666"/>
      <c r="BU378" s="666"/>
      <c r="BV378" s="666"/>
      <c r="BW378" s="666"/>
      <c r="BX378" s="666"/>
      <c r="BY378" s="666"/>
      <c r="BZ378" s="666"/>
      <c r="CA378" s="666"/>
      <c r="CB378" s="666"/>
      <c r="CC378" s="666"/>
      <c r="CD378" s="666"/>
      <c r="CE378" s="666"/>
      <c r="CF378" s="666"/>
      <c r="CG378" s="666"/>
      <c r="CH378" s="666"/>
      <c r="CI378" s="666"/>
      <c r="CJ378" s="666"/>
      <c r="CK378" s="666"/>
      <c r="CL378" s="666"/>
      <c r="CM378" s="666"/>
      <c r="CN378" s="666"/>
      <c r="CO378" s="666"/>
      <c r="CP378" s="666"/>
      <c r="CQ378" s="666"/>
      <c r="CR378" s="666"/>
      <c r="CS378" s="666"/>
      <c r="CT378" s="666"/>
      <c r="CU378" s="666"/>
      <c r="CV378" s="666"/>
      <c r="CW378" s="666"/>
      <c r="CX378" s="666"/>
      <c r="CY378" s="666"/>
      <c r="CZ378" s="666"/>
      <c r="DA378" s="666"/>
      <c r="DB378" s="666"/>
      <c r="DC378" s="666"/>
      <c r="DD378" s="666"/>
      <c r="DE378" s="666"/>
      <c r="DF378" s="666"/>
      <c r="DG378" s="666"/>
      <c r="DH378" s="666"/>
      <c r="DI378" s="666"/>
      <c r="DJ378" s="666"/>
      <c r="DK378" s="666"/>
      <c r="DL378" s="666"/>
      <c r="DM378" s="666"/>
      <c r="DN378" s="666"/>
      <c r="DO378" s="666"/>
      <c r="DP378" s="666"/>
      <c r="DQ378" s="666"/>
      <c r="DR378" s="666"/>
      <c r="DS378" s="666"/>
      <c r="DT378" s="666"/>
      <c r="DU378" s="666"/>
      <c r="DV378" s="666"/>
      <c r="DW378" s="666"/>
    </row>
    <row r="379" spans="2:127" x14ac:dyDescent="0.2">
      <c r="B379" s="699" t="s">
        <v>70</v>
      </c>
      <c r="C379" s="666" t="s">
        <v>554</v>
      </c>
      <c r="D379" s="666"/>
      <c r="E379" s="666"/>
      <c r="F379" s="666"/>
      <c r="G379" s="666"/>
      <c r="H379" s="666"/>
      <c r="I379" s="666"/>
      <c r="J379" s="666"/>
      <c r="K379" s="666"/>
      <c r="L379" s="666"/>
      <c r="M379" s="666"/>
      <c r="N379" s="666"/>
      <c r="O379" s="666"/>
      <c r="P379" s="666"/>
      <c r="Q379" s="666"/>
      <c r="R379" s="666"/>
      <c r="S379" s="666"/>
      <c r="T379" s="666"/>
      <c r="U379" s="666"/>
      <c r="V379" s="666"/>
      <c r="W379" s="666"/>
      <c r="X379" s="666"/>
      <c r="Y379" s="666"/>
      <c r="Z379" s="666"/>
      <c r="AA379" s="666"/>
      <c r="AB379" s="666"/>
      <c r="AC379" s="666"/>
      <c r="AD379" s="666"/>
      <c r="AE379" s="666"/>
      <c r="AF379" s="666"/>
      <c r="AG379" s="666"/>
      <c r="AH379" s="666"/>
      <c r="AI379" s="666"/>
      <c r="AJ379" s="666"/>
      <c r="AK379" s="666"/>
      <c r="AL379" s="666"/>
      <c r="AM379" s="666"/>
      <c r="AN379" s="666"/>
      <c r="AO379" s="666"/>
      <c r="AP379" s="666"/>
      <c r="AQ379" s="666"/>
      <c r="AR379" s="666"/>
      <c r="AS379" s="666"/>
      <c r="AT379" s="666"/>
      <c r="AU379" s="666"/>
      <c r="AV379" s="666"/>
      <c r="AW379" s="666"/>
      <c r="AX379" s="666"/>
      <c r="AY379" s="666"/>
      <c r="AZ379" s="666"/>
      <c r="BA379" s="666"/>
      <c r="BB379" s="666"/>
      <c r="BC379" s="666"/>
      <c r="BD379" s="666"/>
      <c r="BE379" s="666"/>
      <c r="BF379" s="666"/>
      <c r="BG379" s="666"/>
      <c r="BH379" s="666"/>
      <c r="BI379" s="666"/>
      <c r="BJ379" s="666"/>
      <c r="BK379" s="666"/>
      <c r="BL379" s="666"/>
      <c r="BM379" s="666"/>
      <c r="BN379" s="666"/>
      <c r="BO379" s="666"/>
      <c r="BP379" s="666"/>
      <c r="BQ379" s="666"/>
      <c r="BR379" s="666"/>
      <c r="BS379" s="666"/>
      <c r="BT379" s="666"/>
      <c r="BU379" s="666"/>
      <c r="BV379" s="666"/>
      <c r="BW379" s="666"/>
      <c r="BX379" s="666"/>
      <c r="BY379" s="666"/>
      <c r="BZ379" s="666"/>
      <c r="CA379" s="666"/>
      <c r="CB379" s="666"/>
      <c r="CC379" s="666"/>
      <c r="CD379" s="666"/>
      <c r="CE379" s="666"/>
      <c r="CF379" s="666"/>
      <c r="CG379" s="666"/>
      <c r="CH379" s="666"/>
      <c r="CI379" s="666"/>
      <c r="CJ379" s="666"/>
      <c r="CK379" s="666"/>
      <c r="CL379" s="666"/>
      <c r="CM379" s="666"/>
      <c r="CN379" s="666"/>
      <c r="CO379" s="666"/>
      <c r="CP379" s="666"/>
      <c r="CQ379" s="666"/>
      <c r="CR379" s="666"/>
      <c r="CS379" s="666"/>
      <c r="CT379" s="666"/>
      <c r="CU379" s="666"/>
      <c r="CV379" s="666"/>
      <c r="CW379" s="666"/>
      <c r="CX379" s="666"/>
      <c r="CY379" s="666"/>
      <c r="CZ379" s="666"/>
      <c r="DA379" s="666"/>
      <c r="DB379" s="666"/>
      <c r="DC379" s="666"/>
      <c r="DD379" s="666"/>
      <c r="DE379" s="666"/>
      <c r="DF379" s="666"/>
      <c r="DG379" s="666"/>
      <c r="DH379" s="666"/>
      <c r="DI379" s="666"/>
      <c r="DJ379" s="666"/>
      <c r="DK379" s="666"/>
      <c r="DL379" s="666"/>
      <c r="DM379" s="666"/>
      <c r="DN379" s="666"/>
      <c r="DO379" s="666"/>
      <c r="DP379" s="666"/>
      <c r="DQ379" s="666"/>
      <c r="DR379" s="666"/>
      <c r="DS379" s="666"/>
      <c r="DT379" s="666"/>
      <c r="DU379" s="666"/>
      <c r="DV379" s="666"/>
      <c r="DW379" s="666"/>
    </row>
    <row r="380" spans="2:127" x14ac:dyDescent="0.2">
      <c r="B380" s="699" t="s">
        <v>71</v>
      </c>
      <c r="C380" s="666" t="s">
        <v>555</v>
      </c>
      <c r="D380" s="666"/>
      <c r="E380" s="666"/>
      <c r="F380" s="666"/>
      <c r="G380" s="666"/>
      <c r="H380" s="666"/>
      <c r="I380" s="666"/>
      <c r="J380" s="666"/>
      <c r="K380" s="666"/>
      <c r="L380" s="666"/>
      <c r="M380" s="666"/>
      <c r="N380" s="666"/>
      <c r="O380" s="666"/>
      <c r="P380" s="666"/>
      <c r="Q380" s="666"/>
      <c r="R380" s="666"/>
      <c r="S380" s="666"/>
      <c r="T380" s="666"/>
      <c r="U380" s="666"/>
      <c r="V380" s="666"/>
      <c r="W380" s="666"/>
      <c r="X380" s="666"/>
      <c r="Y380" s="666"/>
      <c r="Z380" s="666"/>
      <c r="AA380" s="666"/>
      <c r="AB380" s="666"/>
      <c r="AC380" s="666"/>
      <c r="AD380" s="666"/>
      <c r="AE380" s="666"/>
      <c r="AF380" s="666"/>
      <c r="AG380" s="666"/>
      <c r="AH380" s="666"/>
      <c r="AI380" s="666"/>
      <c r="AJ380" s="666"/>
      <c r="AK380" s="666"/>
      <c r="AL380" s="666"/>
      <c r="AM380" s="666"/>
      <c r="AN380" s="666"/>
      <c r="AO380" s="666"/>
      <c r="AP380" s="666"/>
      <c r="AQ380" s="666"/>
      <c r="AR380" s="666"/>
      <c r="AS380" s="666"/>
      <c r="AT380" s="666"/>
      <c r="AU380" s="666"/>
      <c r="AV380" s="666"/>
      <c r="AW380" s="666"/>
      <c r="AX380" s="666"/>
      <c r="AY380" s="666"/>
      <c r="AZ380" s="666"/>
      <c r="BA380" s="666"/>
      <c r="BB380" s="666"/>
      <c r="BC380" s="666"/>
      <c r="BD380" s="666"/>
      <c r="BE380" s="666"/>
      <c r="BF380" s="666"/>
      <c r="BG380" s="666"/>
      <c r="BH380" s="666"/>
      <c r="BI380" s="666"/>
      <c r="BJ380" s="666"/>
      <c r="BK380" s="666"/>
      <c r="BL380" s="666"/>
      <c r="BM380" s="666"/>
      <c r="BN380" s="666"/>
      <c r="BO380" s="666"/>
      <c r="BP380" s="666"/>
      <c r="BQ380" s="666"/>
      <c r="BR380" s="666"/>
      <c r="BS380" s="666"/>
      <c r="BT380" s="666"/>
      <c r="BU380" s="666"/>
      <c r="BV380" s="666"/>
      <c r="BW380" s="666"/>
      <c r="BX380" s="666"/>
      <c r="BY380" s="666"/>
      <c r="BZ380" s="666"/>
      <c r="CA380" s="666"/>
      <c r="CB380" s="666"/>
      <c r="CC380" s="666"/>
      <c r="CD380" s="666"/>
      <c r="CE380" s="666"/>
      <c r="CF380" s="666"/>
      <c r="CG380" s="666"/>
      <c r="CH380" s="666"/>
      <c r="CI380" s="666"/>
      <c r="CJ380" s="666"/>
      <c r="CK380" s="666"/>
      <c r="CL380" s="666"/>
      <c r="CM380" s="666"/>
      <c r="CN380" s="666"/>
      <c r="CO380" s="666"/>
      <c r="CP380" s="666"/>
      <c r="CQ380" s="666"/>
      <c r="CR380" s="666"/>
      <c r="CS380" s="666"/>
      <c r="CT380" s="666"/>
      <c r="CU380" s="666"/>
      <c r="CV380" s="666"/>
      <c r="CW380" s="666"/>
      <c r="CX380" s="666"/>
      <c r="CY380" s="666"/>
      <c r="CZ380" s="666"/>
      <c r="DA380" s="666"/>
      <c r="DB380" s="666"/>
      <c r="DC380" s="666"/>
      <c r="DD380" s="666"/>
      <c r="DE380" s="666"/>
      <c r="DF380" s="666"/>
      <c r="DG380" s="666"/>
      <c r="DH380" s="666"/>
      <c r="DI380" s="666"/>
      <c r="DJ380" s="666"/>
      <c r="DK380" s="666"/>
      <c r="DL380" s="666"/>
      <c r="DM380" s="666"/>
      <c r="DN380" s="666"/>
      <c r="DO380" s="666"/>
      <c r="DP380" s="666"/>
      <c r="DQ380" s="666"/>
      <c r="DR380" s="666"/>
      <c r="DS380" s="666"/>
      <c r="DT380" s="666"/>
      <c r="DU380" s="666"/>
      <c r="DV380" s="666"/>
      <c r="DW380" s="666"/>
    </row>
    <row r="381" spans="2:127" x14ac:dyDescent="0.2">
      <c r="B381" s="699" t="s">
        <v>103</v>
      </c>
      <c r="C381" s="666"/>
      <c r="D381" s="666"/>
      <c r="E381" s="666"/>
      <c r="F381" s="666"/>
      <c r="G381" s="666"/>
      <c r="H381" s="666"/>
      <c r="I381" s="666"/>
      <c r="J381" s="666"/>
      <c r="K381" s="666"/>
      <c r="L381" s="666"/>
      <c r="M381" s="666"/>
      <c r="N381" s="666"/>
      <c r="O381" s="666"/>
      <c r="P381" s="666"/>
      <c r="Q381" s="666"/>
      <c r="R381" s="666"/>
      <c r="S381" s="666"/>
      <c r="T381" s="666"/>
      <c r="U381" s="666"/>
      <c r="V381" s="666"/>
      <c r="W381" s="666"/>
      <c r="X381" s="666"/>
      <c r="Y381" s="666"/>
      <c r="Z381" s="666"/>
      <c r="AA381" s="666"/>
      <c r="AB381" s="666"/>
      <c r="AC381" s="666"/>
      <c r="AD381" s="666"/>
      <c r="AE381" s="666"/>
      <c r="AF381" s="666"/>
      <c r="AG381" s="666"/>
      <c r="AH381" s="666"/>
      <c r="AI381" s="666"/>
      <c r="AJ381" s="666"/>
      <c r="AK381" s="666"/>
      <c r="AL381" s="666"/>
      <c r="AM381" s="666"/>
      <c r="AN381" s="666"/>
      <c r="AO381" s="666"/>
      <c r="AP381" s="666"/>
      <c r="AQ381" s="666"/>
      <c r="AR381" s="666"/>
      <c r="AS381" s="666"/>
      <c r="AT381" s="666"/>
      <c r="AU381" s="666"/>
      <c r="AV381" s="666"/>
      <c r="AW381" s="666"/>
      <c r="AX381" s="666"/>
      <c r="AY381" s="666"/>
      <c r="AZ381" s="666"/>
      <c r="BA381" s="666"/>
      <c r="BB381" s="666"/>
      <c r="BC381" s="666"/>
      <c r="BD381" s="666"/>
      <c r="BE381" s="666"/>
      <c r="BF381" s="666"/>
      <c r="BG381" s="666"/>
      <c r="BH381" s="666"/>
      <c r="BI381" s="666"/>
      <c r="BJ381" s="666"/>
      <c r="BK381" s="666"/>
      <c r="BL381" s="666"/>
      <c r="BM381" s="666"/>
      <c r="BN381" s="666"/>
      <c r="BO381" s="666"/>
      <c r="BP381" s="666"/>
      <c r="BQ381" s="666"/>
      <c r="BR381" s="666"/>
      <c r="BS381" s="666"/>
      <c r="BT381" s="666"/>
      <c r="BU381" s="666"/>
      <c r="BV381" s="666"/>
      <c r="BW381" s="666"/>
      <c r="BX381" s="666"/>
      <c r="BY381" s="666"/>
      <c r="BZ381" s="666"/>
      <c r="CA381" s="666"/>
      <c r="CB381" s="666"/>
      <c r="CC381" s="666"/>
      <c r="CD381" s="666"/>
      <c r="CE381" s="666"/>
      <c r="CF381" s="666"/>
      <c r="CG381" s="666"/>
      <c r="CH381" s="666"/>
      <c r="CI381" s="666"/>
      <c r="CJ381" s="666"/>
      <c r="CK381" s="666"/>
      <c r="CL381" s="666"/>
      <c r="CM381" s="666"/>
      <c r="CN381" s="666"/>
      <c r="CO381" s="666"/>
      <c r="CP381" s="666"/>
      <c r="CQ381" s="666"/>
      <c r="CR381" s="666"/>
      <c r="CS381" s="666"/>
      <c r="CT381" s="666"/>
      <c r="CU381" s="666"/>
      <c r="CV381" s="666"/>
      <c r="CW381" s="666"/>
      <c r="CX381" s="666"/>
      <c r="CY381" s="666"/>
      <c r="CZ381" s="666"/>
      <c r="DA381" s="666"/>
      <c r="DB381" s="666"/>
      <c r="DC381" s="666"/>
      <c r="DD381" s="666"/>
      <c r="DE381" s="666"/>
      <c r="DF381" s="666"/>
      <c r="DG381" s="666"/>
      <c r="DH381" s="666"/>
      <c r="DI381" s="666"/>
      <c r="DJ381" s="666"/>
      <c r="DK381" s="666"/>
      <c r="DL381" s="666"/>
      <c r="DM381" s="666"/>
      <c r="DN381" s="666"/>
      <c r="DO381" s="666"/>
      <c r="DP381" s="666"/>
      <c r="DQ381" s="666"/>
      <c r="DR381" s="666"/>
      <c r="DS381" s="666"/>
      <c r="DT381" s="666"/>
      <c r="DU381" s="666"/>
      <c r="DV381" s="666"/>
      <c r="DW381" s="666"/>
    </row>
    <row r="382" spans="2:127" x14ac:dyDescent="0.2">
      <c r="B382" s="699" t="s">
        <v>104</v>
      </c>
      <c r="C382" s="666"/>
      <c r="D382" s="666"/>
      <c r="E382" s="666"/>
      <c r="F382" s="666"/>
      <c r="G382" s="666"/>
      <c r="H382" s="666"/>
      <c r="I382" s="666"/>
      <c r="J382" s="666"/>
      <c r="K382" s="666"/>
      <c r="L382" s="666"/>
      <c r="M382" s="666"/>
      <c r="N382" s="666"/>
      <c r="O382" s="666"/>
      <c r="P382" s="666"/>
      <c r="Q382" s="666"/>
      <c r="R382" s="666"/>
      <c r="S382" s="666"/>
      <c r="T382" s="666"/>
      <c r="U382" s="666"/>
      <c r="V382" s="666"/>
      <c r="W382" s="666"/>
      <c r="X382" s="666"/>
      <c r="Y382" s="666"/>
      <c r="Z382" s="666"/>
      <c r="AA382" s="666"/>
      <c r="AB382" s="666"/>
      <c r="AC382" s="666"/>
      <c r="AD382" s="666"/>
      <c r="AE382" s="666"/>
      <c r="AF382" s="666"/>
      <c r="AG382" s="666"/>
      <c r="AH382" s="666"/>
      <c r="AI382" s="666"/>
      <c r="AJ382" s="666"/>
      <c r="AK382" s="666"/>
      <c r="AL382" s="666"/>
      <c r="AM382" s="666"/>
      <c r="AN382" s="666"/>
      <c r="AO382" s="666"/>
      <c r="AP382" s="666"/>
      <c r="AQ382" s="666"/>
      <c r="AR382" s="666"/>
      <c r="AS382" s="666"/>
      <c r="AT382" s="666"/>
      <c r="AU382" s="666"/>
      <c r="AV382" s="666"/>
      <c r="AW382" s="666"/>
      <c r="AX382" s="666"/>
      <c r="AY382" s="666"/>
      <c r="AZ382" s="666"/>
      <c r="BA382" s="666"/>
      <c r="BB382" s="666"/>
      <c r="BC382" s="666"/>
      <c r="BD382" s="666"/>
      <c r="BE382" s="666"/>
      <c r="BF382" s="666"/>
      <c r="BG382" s="666"/>
      <c r="BH382" s="666"/>
      <c r="BI382" s="666"/>
      <c r="BJ382" s="666"/>
      <c r="BK382" s="666"/>
      <c r="BL382" s="666"/>
      <c r="BM382" s="666"/>
      <c r="BN382" s="666"/>
      <c r="BO382" s="666"/>
      <c r="BP382" s="666"/>
      <c r="BQ382" s="666"/>
      <c r="BR382" s="666"/>
      <c r="BS382" s="666"/>
      <c r="BT382" s="666"/>
      <c r="BU382" s="666"/>
      <c r="BV382" s="666"/>
      <c r="BW382" s="666"/>
      <c r="BX382" s="666"/>
      <c r="BY382" s="666"/>
      <c r="BZ382" s="666"/>
      <c r="CA382" s="666"/>
      <c r="CB382" s="666"/>
      <c r="CC382" s="666"/>
      <c r="CD382" s="666"/>
      <c r="CE382" s="666"/>
      <c r="CF382" s="666"/>
      <c r="CG382" s="666"/>
      <c r="CH382" s="666"/>
      <c r="CI382" s="666"/>
      <c r="CJ382" s="666"/>
      <c r="CK382" s="666"/>
      <c r="CL382" s="666"/>
      <c r="CM382" s="666"/>
      <c r="CN382" s="666"/>
      <c r="CO382" s="666"/>
      <c r="CP382" s="666"/>
      <c r="CQ382" s="666"/>
      <c r="CR382" s="666"/>
      <c r="CS382" s="666"/>
      <c r="CT382" s="666"/>
      <c r="CU382" s="666"/>
      <c r="CV382" s="666"/>
      <c r="CW382" s="666"/>
      <c r="CX382" s="666"/>
      <c r="CY382" s="666"/>
      <c r="CZ382" s="666"/>
      <c r="DA382" s="666"/>
      <c r="DB382" s="666"/>
      <c r="DC382" s="666"/>
      <c r="DD382" s="666"/>
      <c r="DE382" s="666"/>
      <c r="DF382" s="666"/>
      <c r="DG382" s="666"/>
      <c r="DH382" s="666"/>
      <c r="DI382" s="666"/>
      <c r="DJ382" s="666"/>
      <c r="DK382" s="666"/>
      <c r="DL382" s="666"/>
      <c r="DM382" s="666"/>
      <c r="DN382" s="666"/>
      <c r="DO382" s="666"/>
      <c r="DP382" s="666"/>
      <c r="DQ382" s="666"/>
      <c r="DR382" s="666"/>
      <c r="DS382" s="666"/>
      <c r="DT382" s="666"/>
      <c r="DU382" s="666"/>
      <c r="DV382" s="666"/>
      <c r="DW382" s="666"/>
    </row>
    <row r="383" spans="2:127" x14ac:dyDescent="0.2">
      <c r="B383" s="699" t="s">
        <v>105</v>
      </c>
      <c r="C383" s="666" t="s">
        <v>556</v>
      </c>
      <c r="D383" s="666"/>
      <c r="E383" s="666"/>
      <c r="F383" s="666"/>
      <c r="G383" s="666"/>
      <c r="H383" s="666"/>
      <c r="I383" s="666"/>
      <c r="J383" s="666"/>
      <c r="K383" s="666"/>
      <c r="L383" s="666"/>
      <c r="M383" s="666"/>
      <c r="N383" s="666"/>
      <c r="O383" s="666"/>
      <c r="P383" s="666"/>
      <c r="Q383" s="666"/>
      <c r="R383" s="666"/>
      <c r="S383" s="666"/>
      <c r="T383" s="666"/>
      <c r="U383" s="666"/>
      <c r="V383" s="666"/>
      <c r="W383" s="666"/>
      <c r="X383" s="666"/>
      <c r="Y383" s="666"/>
      <c r="Z383" s="666"/>
      <c r="AA383" s="666"/>
      <c r="AB383" s="666"/>
      <c r="AC383" s="666"/>
      <c r="AD383" s="666"/>
      <c r="AE383" s="666"/>
      <c r="AF383" s="666"/>
      <c r="AG383" s="666"/>
      <c r="AH383" s="666"/>
      <c r="AI383" s="666"/>
      <c r="AJ383" s="666"/>
      <c r="AK383" s="666"/>
      <c r="AL383" s="666"/>
      <c r="AM383" s="666"/>
      <c r="AN383" s="666"/>
      <c r="AO383" s="666"/>
      <c r="AP383" s="666"/>
      <c r="AQ383" s="666"/>
      <c r="AR383" s="666"/>
      <c r="AS383" s="666"/>
      <c r="AT383" s="666"/>
      <c r="AU383" s="666"/>
      <c r="AV383" s="666"/>
      <c r="AW383" s="666"/>
      <c r="AX383" s="666"/>
      <c r="AY383" s="666"/>
      <c r="AZ383" s="666"/>
      <c r="BA383" s="666"/>
      <c r="BB383" s="666"/>
      <c r="BC383" s="666"/>
      <c r="BD383" s="666"/>
      <c r="BE383" s="666"/>
      <c r="BF383" s="666"/>
      <c r="BG383" s="666"/>
      <c r="BH383" s="666"/>
      <c r="BI383" s="666"/>
      <c r="BJ383" s="666"/>
      <c r="BK383" s="666"/>
      <c r="BL383" s="666"/>
      <c r="BM383" s="666"/>
      <c r="BN383" s="666"/>
      <c r="BO383" s="666"/>
      <c r="BP383" s="666"/>
      <c r="BQ383" s="666"/>
      <c r="BR383" s="666"/>
      <c r="BS383" s="666"/>
      <c r="BT383" s="666"/>
      <c r="BU383" s="666"/>
      <c r="BV383" s="666"/>
      <c r="BW383" s="666"/>
      <c r="BX383" s="666"/>
      <c r="BY383" s="666"/>
      <c r="BZ383" s="666"/>
      <c r="CA383" s="666"/>
      <c r="CB383" s="666"/>
      <c r="CC383" s="666"/>
      <c r="CD383" s="666"/>
      <c r="CE383" s="666"/>
      <c r="CF383" s="666"/>
      <c r="CG383" s="666"/>
      <c r="CH383" s="666"/>
      <c r="CI383" s="666"/>
      <c r="CJ383" s="666"/>
      <c r="CK383" s="666"/>
      <c r="CL383" s="666"/>
      <c r="CM383" s="666"/>
      <c r="CN383" s="666"/>
      <c r="CO383" s="666"/>
      <c r="CP383" s="666"/>
      <c r="CQ383" s="666"/>
      <c r="CR383" s="666"/>
      <c r="CS383" s="666"/>
      <c r="CT383" s="666"/>
      <c r="CU383" s="666"/>
      <c r="CV383" s="666"/>
      <c r="CW383" s="666"/>
      <c r="CX383" s="666"/>
      <c r="CY383" s="666"/>
      <c r="CZ383" s="666"/>
      <c r="DA383" s="666"/>
      <c r="DB383" s="666"/>
      <c r="DC383" s="666"/>
      <c r="DD383" s="666"/>
      <c r="DE383" s="666"/>
      <c r="DF383" s="666"/>
      <c r="DG383" s="666"/>
      <c r="DH383" s="666"/>
      <c r="DI383" s="666"/>
      <c r="DJ383" s="666"/>
      <c r="DK383" s="666"/>
      <c r="DL383" s="666"/>
      <c r="DM383" s="666"/>
      <c r="DN383" s="666"/>
      <c r="DO383" s="666"/>
      <c r="DP383" s="666"/>
      <c r="DQ383" s="666"/>
      <c r="DR383" s="666"/>
      <c r="DS383" s="666"/>
      <c r="DT383" s="666"/>
      <c r="DU383" s="666"/>
      <c r="DV383" s="666"/>
      <c r="DW383" s="666"/>
    </row>
    <row r="384" spans="2:127" x14ac:dyDescent="0.2">
      <c r="B384" s="699" t="s">
        <v>106</v>
      </c>
      <c r="C384" s="666" t="s">
        <v>557</v>
      </c>
      <c r="D384" s="666"/>
      <c r="E384" s="666"/>
      <c r="F384" s="666"/>
      <c r="G384" s="666"/>
      <c r="H384" s="666"/>
      <c r="I384" s="666"/>
      <c r="J384" s="666"/>
      <c r="K384" s="666"/>
      <c r="L384" s="666"/>
      <c r="M384" s="666"/>
      <c r="N384" s="666"/>
      <c r="O384" s="666"/>
      <c r="P384" s="666"/>
      <c r="Q384" s="666"/>
      <c r="R384" s="666"/>
      <c r="S384" s="666"/>
      <c r="T384" s="666"/>
      <c r="U384" s="666"/>
      <c r="V384" s="666"/>
      <c r="W384" s="666"/>
      <c r="X384" s="666"/>
      <c r="Y384" s="666"/>
      <c r="Z384" s="666"/>
      <c r="AA384" s="666"/>
      <c r="AB384" s="666"/>
      <c r="AC384" s="666"/>
      <c r="AD384" s="666"/>
      <c r="AE384" s="666"/>
      <c r="AF384" s="666"/>
      <c r="AG384" s="666"/>
      <c r="AH384" s="666"/>
      <c r="AI384" s="666"/>
      <c r="AJ384" s="666"/>
      <c r="AK384" s="666"/>
      <c r="AL384" s="666"/>
      <c r="AM384" s="666"/>
      <c r="AN384" s="666"/>
      <c r="AO384" s="666"/>
      <c r="AP384" s="666"/>
      <c r="AQ384" s="666"/>
      <c r="AR384" s="666"/>
      <c r="AS384" s="666"/>
      <c r="AT384" s="666"/>
      <c r="AU384" s="666"/>
      <c r="AV384" s="666"/>
      <c r="AW384" s="666"/>
      <c r="AX384" s="666"/>
      <c r="AY384" s="666"/>
      <c r="AZ384" s="666"/>
      <c r="BA384" s="666"/>
      <c r="BB384" s="666"/>
      <c r="BC384" s="666"/>
      <c r="BD384" s="666"/>
      <c r="BE384" s="666"/>
      <c r="BF384" s="666"/>
      <c r="BG384" s="666"/>
      <c r="BH384" s="666"/>
      <c r="BI384" s="666"/>
      <c r="BJ384" s="666"/>
      <c r="BK384" s="666"/>
      <c r="BL384" s="666"/>
      <c r="BM384" s="666"/>
      <c r="BN384" s="666"/>
      <c r="BO384" s="666"/>
      <c r="BP384" s="666"/>
      <c r="BQ384" s="666"/>
      <c r="BR384" s="666"/>
      <c r="BS384" s="666"/>
      <c r="BT384" s="666"/>
      <c r="BU384" s="666"/>
      <c r="BV384" s="666"/>
      <c r="BW384" s="666"/>
      <c r="BX384" s="666"/>
      <c r="BY384" s="666"/>
      <c r="BZ384" s="666"/>
      <c r="CA384" s="666"/>
      <c r="CB384" s="666"/>
      <c r="CC384" s="666"/>
      <c r="CD384" s="666"/>
      <c r="CE384" s="666"/>
      <c r="CF384" s="666"/>
      <c r="CG384" s="666"/>
      <c r="CH384" s="666"/>
      <c r="CI384" s="666"/>
      <c r="CJ384" s="666"/>
      <c r="CK384" s="666"/>
      <c r="CL384" s="666"/>
      <c r="CM384" s="666"/>
      <c r="CN384" s="666"/>
      <c r="CO384" s="666"/>
      <c r="CP384" s="666"/>
      <c r="CQ384" s="666"/>
      <c r="CR384" s="666"/>
      <c r="CS384" s="666"/>
      <c r="CT384" s="666"/>
      <c r="CU384" s="666"/>
      <c r="CV384" s="666"/>
      <c r="CW384" s="666"/>
      <c r="CX384" s="666"/>
      <c r="CY384" s="666"/>
      <c r="CZ384" s="666"/>
      <c r="DA384" s="666"/>
      <c r="DB384" s="666"/>
      <c r="DC384" s="666"/>
      <c r="DD384" s="666"/>
      <c r="DE384" s="666"/>
      <c r="DF384" s="666"/>
      <c r="DG384" s="666"/>
      <c r="DH384" s="666"/>
      <c r="DI384" s="666"/>
      <c r="DJ384" s="666"/>
      <c r="DK384" s="666"/>
      <c r="DL384" s="666"/>
      <c r="DM384" s="666"/>
      <c r="DN384" s="666"/>
      <c r="DO384" s="666"/>
      <c r="DP384" s="666"/>
      <c r="DQ384" s="666"/>
      <c r="DR384" s="666"/>
      <c r="DS384" s="666"/>
      <c r="DT384" s="666"/>
      <c r="DU384" s="666"/>
      <c r="DV384" s="666"/>
      <c r="DW384" s="666"/>
    </row>
    <row r="385" spans="2:127" x14ac:dyDescent="0.2">
      <c r="B385" s="699"/>
      <c r="C385" s="666"/>
      <c r="D385" s="666"/>
      <c r="E385" s="666"/>
      <c r="F385" s="666"/>
      <c r="G385" s="666"/>
      <c r="H385" s="666"/>
      <c r="I385" s="666"/>
      <c r="J385" s="666"/>
      <c r="K385" s="666"/>
      <c r="L385" s="666"/>
      <c r="M385" s="666"/>
      <c r="N385" s="666"/>
      <c r="O385" s="666"/>
      <c r="P385" s="666"/>
      <c r="Q385" s="666"/>
      <c r="R385" s="666"/>
      <c r="S385" s="666"/>
      <c r="T385" s="666"/>
      <c r="U385" s="666"/>
      <c r="V385" s="666"/>
      <c r="W385" s="666"/>
      <c r="X385" s="666"/>
      <c r="Y385" s="666"/>
      <c r="Z385" s="666"/>
      <c r="AA385" s="666"/>
      <c r="AB385" s="666"/>
      <c r="AC385" s="666"/>
      <c r="AD385" s="666"/>
      <c r="AE385" s="666"/>
      <c r="AF385" s="666"/>
      <c r="AG385" s="666"/>
      <c r="AH385" s="666"/>
      <c r="AI385" s="666"/>
      <c r="AJ385" s="666"/>
      <c r="AK385" s="666"/>
      <c r="AL385" s="666"/>
      <c r="AM385" s="666"/>
      <c r="AN385" s="666"/>
      <c r="AO385" s="666"/>
      <c r="AP385" s="666"/>
      <c r="AQ385" s="666"/>
      <c r="AR385" s="666"/>
      <c r="AS385" s="666"/>
      <c r="AT385" s="666"/>
      <c r="AU385" s="666"/>
      <c r="AV385" s="666"/>
      <c r="AW385" s="666"/>
      <c r="AX385" s="666"/>
      <c r="AY385" s="666"/>
      <c r="AZ385" s="666"/>
      <c r="BA385" s="666"/>
      <c r="BB385" s="666"/>
      <c r="BC385" s="666"/>
      <c r="BD385" s="666"/>
      <c r="BE385" s="666"/>
      <c r="BF385" s="666"/>
      <c r="BG385" s="666"/>
      <c r="BH385" s="666"/>
      <c r="BI385" s="666"/>
      <c r="BJ385" s="666"/>
      <c r="BK385" s="666"/>
      <c r="BL385" s="666"/>
      <c r="BM385" s="666"/>
      <c r="BN385" s="666"/>
      <c r="BO385" s="666"/>
      <c r="BP385" s="666"/>
      <c r="BQ385" s="666"/>
      <c r="BR385" s="666"/>
      <c r="BS385" s="666"/>
      <c r="BT385" s="666"/>
      <c r="BU385" s="666"/>
      <c r="BV385" s="666"/>
      <c r="BW385" s="666"/>
      <c r="BX385" s="666"/>
      <c r="BY385" s="666"/>
      <c r="BZ385" s="666"/>
      <c r="CA385" s="666"/>
      <c r="CB385" s="666"/>
      <c r="CC385" s="666"/>
      <c r="CD385" s="666"/>
      <c r="CE385" s="666"/>
      <c r="CF385" s="666"/>
      <c r="CG385" s="666"/>
      <c r="CH385" s="666"/>
      <c r="CI385" s="666"/>
      <c r="CJ385" s="666"/>
      <c r="CK385" s="666"/>
      <c r="CL385" s="666"/>
      <c r="CM385" s="666"/>
      <c r="CN385" s="666"/>
      <c r="CO385" s="666"/>
      <c r="CP385" s="666"/>
      <c r="CQ385" s="666"/>
      <c r="CR385" s="666"/>
      <c r="CS385" s="666"/>
      <c r="CT385" s="666"/>
      <c r="CU385" s="666"/>
      <c r="CV385" s="666"/>
      <c r="CW385" s="666"/>
      <c r="CX385" s="666"/>
      <c r="CY385" s="666"/>
      <c r="CZ385" s="666"/>
      <c r="DA385" s="666"/>
      <c r="DB385" s="666"/>
      <c r="DC385" s="666"/>
      <c r="DD385" s="666"/>
      <c r="DE385" s="666"/>
      <c r="DF385" s="666"/>
      <c r="DG385" s="666"/>
      <c r="DH385" s="666"/>
      <c r="DI385" s="666"/>
      <c r="DJ385" s="666"/>
      <c r="DK385" s="666"/>
      <c r="DL385" s="666"/>
      <c r="DM385" s="666"/>
      <c r="DN385" s="666"/>
      <c r="DO385" s="666"/>
      <c r="DP385" s="666"/>
      <c r="DQ385" s="666"/>
      <c r="DR385" s="666"/>
      <c r="DS385" s="666"/>
      <c r="DT385" s="666"/>
      <c r="DU385" s="666"/>
      <c r="DV385" s="666"/>
      <c r="DW385" s="666"/>
    </row>
    <row r="386" spans="2:127" x14ac:dyDescent="0.2">
      <c r="B386" s="699"/>
      <c r="C386" s="666"/>
      <c r="D386" s="666"/>
      <c r="E386" s="666"/>
      <c r="F386" s="666"/>
      <c r="G386" s="666"/>
      <c r="H386" s="666"/>
      <c r="I386" s="666"/>
      <c r="J386" s="666"/>
      <c r="K386" s="666"/>
      <c r="L386" s="666"/>
      <c r="M386" s="666"/>
      <c r="N386" s="666"/>
      <c r="O386" s="666"/>
      <c r="P386" s="666"/>
      <c r="Q386" s="666"/>
      <c r="R386" s="666"/>
      <c r="S386" s="666"/>
      <c r="T386" s="666"/>
      <c r="U386" s="666"/>
      <c r="V386" s="666"/>
      <c r="W386" s="666"/>
      <c r="X386" s="666"/>
      <c r="Y386" s="666"/>
      <c r="Z386" s="666"/>
      <c r="AA386" s="666"/>
      <c r="AB386" s="666"/>
      <c r="AC386" s="666"/>
      <c r="AD386" s="666"/>
      <c r="AE386" s="666"/>
      <c r="AF386" s="666"/>
      <c r="AG386" s="666"/>
      <c r="AH386" s="666"/>
      <c r="AI386" s="666"/>
      <c r="AJ386" s="666"/>
      <c r="AK386" s="666"/>
      <c r="AL386" s="666"/>
      <c r="AM386" s="666"/>
      <c r="AN386" s="666"/>
      <c r="AO386" s="666"/>
      <c r="AP386" s="666"/>
      <c r="AQ386" s="666"/>
      <c r="AR386" s="666"/>
      <c r="AS386" s="666"/>
      <c r="AT386" s="666"/>
      <c r="AU386" s="666"/>
      <c r="AV386" s="666"/>
      <c r="AW386" s="666"/>
      <c r="AX386" s="666"/>
      <c r="AY386" s="666"/>
      <c r="AZ386" s="666"/>
      <c r="BA386" s="666"/>
      <c r="BB386" s="666"/>
      <c r="BC386" s="666"/>
      <c r="BD386" s="666"/>
      <c r="BE386" s="666"/>
      <c r="BF386" s="666"/>
      <c r="BG386" s="666"/>
      <c r="BH386" s="666"/>
      <c r="BI386" s="666"/>
      <c r="BJ386" s="666"/>
      <c r="BK386" s="666"/>
      <c r="BL386" s="666"/>
      <c r="BM386" s="666"/>
      <c r="BN386" s="666"/>
      <c r="BO386" s="666"/>
      <c r="BP386" s="666"/>
      <c r="BQ386" s="666"/>
      <c r="BR386" s="666"/>
      <c r="BS386" s="666"/>
      <c r="BT386" s="666"/>
      <c r="BU386" s="666"/>
      <c r="BV386" s="666"/>
      <c r="BW386" s="666"/>
      <c r="BX386" s="666"/>
      <c r="BY386" s="666"/>
      <c r="BZ386" s="666"/>
      <c r="CA386" s="666"/>
      <c r="CB386" s="666"/>
      <c r="CC386" s="666"/>
      <c r="CD386" s="666"/>
      <c r="CE386" s="666"/>
      <c r="CF386" s="666"/>
      <c r="CG386" s="666"/>
      <c r="CH386" s="666"/>
      <c r="CI386" s="666"/>
      <c r="CJ386" s="666"/>
      <c r="CK386" s="666"/>
      <c r="CL386" s="666"/>
      <c r="CM386" s="666"/>
      <c r="CN386" s="666"/>
      <c r="CO386" s="666"/>
      <c r="CP386" s="666"/>
      <c r="CQ386" s="666"/>
      <c r="CR386" s="666"/>
      <c r="CS386" s="666"/>
      <c r="CT386" s="666"/>
      <c r="CU386" s="666"/>
      <c r="CV386" s="666"/>
      <c r="CW386" s="666"/>
      <c r="CX386" s="666"/>
      <c r="CY386" s="666"/>
      <c r="CZ386" s="666"/>
      <c r="DA386" s="666"/>
      <c r="DB386" s="666"/>
      <c r="DC386" s="666"/>
      <c r="DD386" s="666"/>
      <c r="DE386" s="666"/>
      <c r="DF386" s="666"/>
      <c r="DG386" s="666"/>
      <c r="DH386" s="666"/>
      <c r="DI386" s="666"/>
      <c r="DJ386" s="666"/>
      <c r="DK386" s="666"/>
      <c r="DL386" s="666"/>
      <c r="DM386" s="666"/>
      <c r="DN386" s="666"/>
      <c r="DO386" s="666"/>
      <c r="DP386" s="666"/>
      <c r="DQ386" s="666"/>
      <c r="DR386" s="666"/>
      <c r="DS386" s="666"/>
      <c r="DT386" s="666"/>
      <c r="DU386" s="666"/>
      <c r="DV386" s="666"/>
      <c r="DW386" s="666"/>
    </row>
    <row r="387" spans="2:127" x14ac:dyDescent="0.2">
      <c r="B387" s="699"/>
      <c r="C387" s="666" t="s">
        <v>558</v>
      </c>
      <c r="D387" s="666"/>
      <c r="E387" s="666"/>
      <c r="F387" s="666"/>
      <c r="G387" s="666"/>
      <c r="H387" s="666"/>
      <c r="I387" s="666"/>
      <c r="J387" s="666"/>
      <c r="K387" s="666"/>
      <c r="L387" s="666"/>
      <c r="M387" s="666"/>
      <c r="N387" s="666"/>
      <c r="O387" s="666"/>
      <c r="P387" s="666"/>
      <c r="Q387" s="666"/>
      <c r="R387" s="666"/>
      <c r="S387" s="666"/>
      <c r="T387" s="666"/>
      <c r="U387" s="666"/>
      <c r="V387" s="666"/>
      <c r="W387" s="666"/>
      <c r="X387" s="666"/>
      <c r="Y387" s="666"/>
      <c r="Z387" s="666"/>
      <c r="AA387" s="666"/>
      <c r="AB387" s="666"/>
      <c r="AC387" s="666"/>
      <c r="AD387" s="666"/>
      <c r="AE387" s="666"/>
      <c r="AF387" s="666"/>
      <c r="AG387" s="666"/>
      <c r="AH387" s="666"/>
      <c r="AI387" s="666"/>
      <c r="AJ387" s="666"/>
      <c r="AK387" s="666"/>
      <c r="AL387" s="666"/>
      <c r="AM387" s="666"/>
      <c r="AN387" s="666"/>
      <c r="AO387" s="666"/>
      <c r="AP387" s="666"/>
      <c r="AQ387" s="666"/>
      <c r="AR387" s="666"/>
      <c r="AS387" s="666"/>
      <c r="AT387" s="666"/>
      <c r="AU387" s="666"/>
      <c r="AV387" s="666"/>
      <c r="AW387" s="666"/>
      <c r="AX387" s="666"/>
      <c r="AY387" s="666"/>
      <c r="AZ387" s="666"/>
      <c r="BA387" s="666"/>
      <c r="BB387" s="666"/>
      <c r="BC387" s="666"/>
      <c r="BD387" s="666"/>
      <c r="BE387" s="666"/>
      <c r="BF387" s="666"/>
      <c r="BG387" s="666"/>
      <c r="BH387" s="666"/>
      <c r="BI387" s="666"/>
      <c r="BJ387" s="666"/>
      <c r="BK387" s="666"/>
      <c r="BL387" s="666"/>
      <c r="BM387" s="666"/>
      <c r="BN387" s="666"/>
      <c r="BO387" s="666"/>
      <c r="BP387" s="666"/>
      <c r="BQ387" s="666"/>
      <c r="BR387" s="666"/>
      <c r="BS387" s="666"/>
      <c r="BT387" s="666"/>
      <c r="BU387" s="666"/>
      <c r="BV387" s="666"/>
      <c r="BW387" s="666"/>
      <c r="BX387" s="666"/>
      <c r="BY387" s="666"/>
      <c r="BZ387" s="666"/>
      <c r="CA387" s="666"/>
      <c r="CB387" s="666"/>
      <c r="CC387" s="666"/>
      <c r="CD387" s="666"/>
      <c r="CE387" s="666"/>
      <c r="CF387" s="666"/>
      <c r="CG387" s="666"/>
      <c r="CH387" s="666"/>
      <c r="CI387" s="666"/>
      <c r="CJ387" s="666"/>
      <c r="CK387" s="666"/>
      <c r="CL387" s="666"/>
      <c r="CM387" s="666"/>
      <c r="CN387" s="666"/>
      <c r="CO387" s="666"/>
      <c r="CP387" s="666"/>
      <c r="CQ387" s="666"/>
      <c r="CR387" s="666"/>
      <c r="CS387" s="666"/>
      <c r="CT387" s="666"/>
      <c r="CU387" s="666"/>
      <c r="CV387" s="666"/>
      <c r="CW387" s="666"/>
      <c r="CX387" s="666"/>
      <c r="CY387" s="666"/>
      <c r="CZ387" s="666"/>
      <c r="DA387" s="666"/>
      <c r="DB387" s="666"/>
      <c r="DC387" s="666"/>
      <c r="DD387" s="666"/>
      <c r="DE387" s="666"/>
      <c r="DF387" s="666"/>
      <c r="DG387" s="666"/>
      <c r="DH387" s="666"/>
      <c r="DI387" s="666"/>
      <c r="DJ387" s="666"/>
      <c r="DK387" s="666"/>
      <c r="DL387" s="666"/>
      <c r="DM387" s="666"/>
      <c r="DN387" s="666"/>
      <c r="DO387" s="666"/>
      <c r="DP387" s="666"/>
      <c r="DQ387" s="666"/>
      <c r="DR387" s="666"/>
      <c r="DS387" s="666"/>
      <c r="DT387" s="666"/>
      <c r="DU387" s="666"/>
      <c r="DV387" s="666"/>
      <c r="DW387" s="666"/>
    </row>
    <row r="388" spans="2:127" x14ac:dyDescent="0.2">
      <c r="B388" s="699"/>
      <c r="C388" s="666" t="s">
        <v>559</v>
      </c>
      <c r="D388" s="666"/>
      <c r="E388" s="666"/>
      <c r="F388" s="666"/>
      <c r="G388" s="666"/>
      <c r="H388" s="666"/>
      <c r="I388" s="666"/>
      <c r="J388" s="666"/>
      <c r="K388" s="666"/>
      <c r="L388" s="666"/>
      <c r="M388" s="666"/>
      <c r="N388" s="666"/>
      <c r="O388" s="666"/>
      <c r="P388" s="666"/>
      <c r="Q388" s="666"/>
      <c r="R388" s="666"/>
      <c r="S388" s="666"/>
      <c r="T388" s="666"/>
      <c r="U388" s="666"/>
      <c r="V388" s="666"/>
      <c r="W388" s="666"/>
      <c r="X388" s="666"/>
      <c r="Y388" s="666"/>
      <c r="Z388" s="666"/>
      <c r="AA388" s="666"/>
      <c r="AB388" s="666"/>
      <c r="AC388" s="666"/>
      <c r="AD388" s="666"/>
      <c r="AE388" s="666"/>
      <c r="AF388" s="666"/>
      <c r="AG388" s="666"/>
      <c r="AH388" s="666"/>
      <c r="AI388" s="666"/>
      <c r="AJ388" s="666"/>
      <c r="AK388" s="666"/>
      <c r="AL388" s="666"/>
      <c r="AM388" s="666"/>
      <c r="AN388" s="666"/>
      <c r="AO388" s="666"/>
      <c r="AP388" s="666"/>
      <c r="AQ388" s="666"/>
      <c r="AR388" s="666"/>
      <c r="AS388" s="666"/>
      <c r="AT388" s="666"/>
      <c r="AU388" s="666"/>
      <c r="AV388" s="666"/>
      <c r="AW388" s="666"/>
      <c r="AX388" s="666"/>
      <c r="AY388" s="666"/>
      <c r="AZ388" s="666"/>
      <c r="BA388" s="666"/>
      <c r="BB388" s="666"/>
      <c r="BC388" s="666"/>
      <c r="BD388" s="666"/>
      <c r="BE388" s="666"/>
      <c r="BF388" s="666"/>
      <c r="BG388" s="666"/>
      <c r="BH388" s="666"/>
      <c r="BI388" s="666"/>
      <c r="BJ388" s="666"/>
      <c r="BK388" s="666"/>
      <c r="BL388" s="666"/>
      <c r="BM388" s="666"/>
      <c r="BN388" s="666"/>
      <c r="BO388" s="666"/>
      <c r="BP388" s="666"/>
      <c r="BQ388" s="666"/>
      <c r="BR388" s="666"/>
      <c r="BS388" s="666"/>
      <c r="BT388" s="666"/>
      <c r="BU388" s="666"/>
      <c r="BV388" s="666"/>
      <c r="BW388" s="666"/>
      <c r="BX388" s="666"/>
      <c r="BY388" s="666"/>
      <c r="BZ388" s="666"/>
      <c r="CA388" s="666"/>
      <c r="CB388" s="666"/>
      <c r="CC388" s="666"/>
      <c r="CD388" s="666"/>
      <c r="CE388" s="666"/>
      <c r="CF388" s="666"/>
      <c r="CG388" s="666"/>
      <c r="CH388" s="666"/>
      <c r="CI388" s="666"/>
      <c r="CJ388" s="666"/>
      <c r="CK388" s="666"/>
      <c r="CL388" s="666"/>
      <c r="CM388" s="666"/>
      <c r="CN388" s="666"/>
      <c r="CO388" s="666"/>
      <c r="CP388" s="666"/>
      <c r="CQ388" s="666"/>
      <c r="CR388" s="666"/>
      <c r="CS388" s="666"/>
      <c r="CT388" s="666"/>
      <c r="CU388" s="666"/>
      <c r="CV388" s="666"/>
      <c r="CW388" s="666"/>
      <c r="CX388" s="666"/>
      <c r="CY388" s="666"/>
      <c r="CZ388" s="666"/>
      <c r="DA388" s="666"/>
      <c r="DB388" s="666"/>
      <c r="DC388" s="666"/>
      <c r="DD388" s="666"/>
      <c r="DE388" s="666"/>
      <c r="DF388" s="666"/>
      <c r="DG388" s="666"/>
      <c r="DH388" s="666"/>
      <c r="DI388" s="666"/>
      <c r="DJ388" s="666"/>
      <c r="DK388" s="666"/>
      <c r="DL388" s="666"/>
      <c r="DM388" s="666"/>
      <c r="DN388" s="666"/>
      <c r="DO388" s="666"/>
      <c r="DP388" s="666"/>
      <c r="DQ388" s="666"/>
      <c r="DR388" s="666"/>
      <c r="DS388" s="666"/>
      <c r="DT388" s="666"/>
      <c r="DU388" s="666"/>
      <c r="DV388" s="666"/>
      <c r="DW388" s="666"/>
    </row>
    <row r="389" spans="2:127" x14ac:dyDescent="0.2">
      <c r="B389" s="699"/>
      <c r="C389" s="666" t="s">
        <v>560</v>
      </c>
      <c r="D389" s="666"/>
      <c r="E389" s="666"/>
      <c r="F389" s="666"/>
      <c r="G389" s="666"/>
      <c r="H389" s="666"/>
      <c r="I389" s="666"/>
      <c r="J389" s="666"/>
      <c r="K389" s="666"/>
      <c r="L389" s="666"/>
      <c r="M389" s="666"/>
      <c r="N389" s="666"/>
      <c r="O389" s="666"/>
      <c r="P389" s="666"/>
      <c r="Q389" s="666"/>
      <c r="R389" s="666"/>
      <c r="S389" s="666"/>
      <c r="T389" s="666"/>
      <c r="U389" s="666"/>
      <c r="V389" s="666"/>
      <c r="W389" s="666"/>
      <c r="X389" s="666"/>
      <c r="Y389" s="666"/>
      <c r="Z389" s="666"/>
      <c r="AA389" s="666"/>
      <c r="AB389" s="666"/>
      <c r="AC389" s="666"/>
      <c r="AD389" s="666"/>
      <c r="AE389" s="666"/>
      <c r="AF389" s="666"/>
      <c r="AG389" s="666"/>
      <c r="AH389" s="666"/>
      <c r="AI389" s="666"/>
      <c r="AJ389" s="666"/>
      <c r="AK389" s="666"/>
      <c r="AL389" s="666"/>
      <c r="AM389" s="666"/>
      <c r="AN389" s="666"/>
      <c r="AO389" s="666"/>
      <c r="AP389" s="666"/>
      <c r="AQ389" s="666"/>
      <c r="AR389" s="666"/>
      <c r="AS389" s="666"/>
      <c r="AT389" s="666"/>
      <c r="AU389" s="666"/>
      <c r="AV389" s="666"/>
      <c r="AW389" s="666"/>
      <c r="AX389" s="666"/>
      <c r="AY389" s="666"/>
      <c r="AZ389" s="666"/>
      <c r="BA389" s="666"/>
      <c r="BB389" s="666"/>
      <c r="BC389" s="666"/>
      <c r="BD389" s="666"/>
      <c r="BE389" s="666"/>
      <c r="BF389" s="666"/>
      <c r="BG389" s="666"/>
      <c r="BH389" s="666"/>
      <c r="BI389" s="666"/>
      <c r="BJ389" s="666"/>
      <c r="BK389" s="666"/>
      <c r="BL389" s="666"/>
      <c r="BM389" s="666"/>
      <c r="BN389" s="666"/>
      <c r="BO389" s="666"/>
      <c r="BP389" s="666"/>
      <c r="BQ389" s="666"/>
      <c r="BR389" s="666"/>
      <c r="BS389" s="666"/>
      <c r="BT389" s="666"/>
      <c r="BU389" s="666"/>
      <c r="BV389" s="666"/>
      <c r="BW389" s="666"/>
      <c r="BX389" s="666"/>
      <c r="BY389" s="666"/>
      <c r="BZ389" s="666"/>
      <c r="CA389" s="666"/>
      <c r="CB389" s="666"/>
      <c r="CC389" s="666"/>
      <c r="CD389" s="666"/>
      <c r="CE389" s="666"/>
      <c r="CF389" s="666"/>
      <c r="CG389" s="666"/>
      <c r="CH389" s="666"/>
      <c r="CI389" s="666"/>
      <c r="CJ389" s="666"/>
      <c r="CK389" s="666"/>
      <c r="CL389" s="666"/>
      <c r="CM389" s="666"/>
      <c r="CN389" s="666"/>
      <c r="CO389" s="666"/>
      <c r="CP389" s="666"/>
      <c r="CQ389" s="666"/>
      <c r="CR389" s="666"/>
      <c r="CS389" s="666"/>
      <c r="CT389" s="666"/>
      <c r="CU389" s="666"/>
      <c r="CV389" s="666"/>
      <c r="CW389" s="666"/>
      <c r="CX389" s="666"/>
      <c r="CY389" s="666"/>
      <c r="CZ389" s="666"/>
      <c r="DA389" s="666"/>
      <c r="DB389" s="666"/>
      <c r="DC389" s="666"/>
      <c r="DD389" s="666"/>
      <c r="DE389" s="666"/>
      <c r="DF389" s="666"/>
      <c r="DG389" s="666"/>
      <c r="DH389" s="666"/>
      <c r="DI389" s="666"/>
      <c r="DJ389" s="666"/>
      <c r="DK389" s="666"/>
      <c r="DL389" s="666"/>
      <c r="DM389" s="666"/>
      <c r="DN389" s="666"/>
      <c r="DO389" s="666"/>
      <c r="DP389" s="666"/>
      <c r="DQ389" s="666"/>
      <c r="DR389" s="666"/>
      <c r="DS389" s="666"/>
      <c r="DT389" s="666"/>
      <c r="DU389" s="666"/>
      <c r="DV389" s="666"/>
      <c r="DW389" s="666"/>
    </row>
    <row r="390" spans="2:127" x14ac:dyDescent="0.2">
      <c r="B390" s="699"/>
      <c r="C390" s="666" t="s">
        <v>561</v>
      </c>
      <c r="D390" s="666"/>
      <c r="E390" s="666"/>
      <c r="F390" s="666"/>
      <c r="G390" s="666"/>
      <c r="H390" s="666"/>
      <c r="I390" s="666"/>
      <c r="J390" s="666"/>
      <c r="K390" s="666"/>
      <c r="L390" s="666"/>
      <c r="M390" s="666"/>
      <c r="N390" s="666"/>
      <c r="O390" s="666"/>
      <c r="P390" s="666"/>
      <c r="Q390" s="666"/>
      <c r="R390" s="666"/>
      <c r="S390" s="666"/>
      <c r="T390" s="666"/>
      <c r="U390" s="666"/>
      <c r="V390" s="666"/>
      <c r="W390" s="666"/>
      <c r="X390" s="666"/>
      <c r="Y390" s="666"/>
      <c r="Z390" s="666"/>
      <c r="AA390" s="666"/>
      <c r="AB390" s="666"/>
      <c r="AC390" s="666"/>
      <c r="AD390" s="666"/>
      <c r="AE390" s="666"/>
      <c r="AF390" s="666"/>
      <c r="AG390" s="666"/>
      <c r="AH390" s="666"/>
      <c r="AI390" s="666"/>
      <c r="AJ390" s="666"/>
      <c r="AK390" s="666"/>
      <c r="AL390" s="666"/>
      <c r="AM390" s="666"/>
      <c r="AN390" s="666"/>
      <c r="AO390" s="666"/>
      <c r="AP390" s="666"/>
      <c r="AQ390" s="666"/>
      <c r="AR390" s="666"/>
      <c r="AS390" s="666"/>
      <c r="AT390" s="666"/>
      <c r="AU390" s="666"/>
      <c r="AV390" s="666"/>
      <c r="AW390" s="666"/>
      <c r="AX390" s="666"/>
      <c r="AY390" s="666"/>
      <c r="AZ390" s="666"/>
      <c r="BA390" s="666"/>
      <c r="BB390" s="666"/>
      <c r="BC390" s="666"/>
      <c r="BD390" s="666"/>
      <c r="BE390" s="666"/>
      <c r="BF390" s="666"/>
      <c r="BG390" s="666"/>
      <c r="BH390" s="666"/>
      <c r="BI390" s="666"/>
      <c r="BJ390" s="666"/>
      <c r="BK390" s="666"/>
      <c r="BL390" s="666"/>
      <c r="BM390" s="666"/>
      <c r="BN390" s="666"/>
      <c r="BO390" s="666"/>
      <c r="BP390" s="666"/>
      <c r="BQ390" s="666"/>
      <c r="BR390" s="666"/>
      <c r="BS390" s="666"/>
      <c r="BT390" s="666"/>
      <c r="BU390" s="666"/>
      <c r="BV390" s="666"/>
      <c r="BW390" s="666"/>
      <c r="BX390" s="666"/>
      <c r="BY390" s="666"/>
      <c r="BZ390" s="666"/>
      <c r="CA390" s="666"/>
      <c r="CB390" s="666"/>
      <c r="CC390" s="666"/>
      <c r="CD390" s="666"/>
      <c r="CE390" s="666"/>
      <c r="CF390" s="666"/>
      <c r="CG390" s="666"/>
      <c r="CH390" s="666"/>
      <c r="CI390" s="666"/>
      <c r="CJ390" s="666"/>
      <c r="CK390" s="666"/>
      <c r="CL390" s="666"/>
      <c r="CM390" s="666"/>
      <c r="CN390" s="666"/>
      <c r="CO390" s="666"/>
      <c r="CP390" s="666"/>
      <c r="CQ390" s="666"/>
      <c r="CR390" s="666"/>
      <c r="CS390" s="666"/>
      <c r="CT390" s="666"/>
      <c r="CU390" s="666"/>
      <c r="CV390" s="666"/>
      <c r="CW390" s="666"/>
      <c r="CX390" s="666"/>
      <c r="CY390" s="666"/>
      <c r="CZ390" s="666"/>
      <c r="DA390" s="666"/>
      <c r="DB390" s="666"/>
      <c r="DC390" s="666"/>
      <c r="DD390" s="666"/>
      <c r="DE390" s="666"/>
      <c r="DF390" s="666"/>
      <c r="DG390" s="666"/>
      <c r="DH390" s="666"/>
      <c r="DI390" s="666"/>
      <c r="DJ390" s="666"/>
      <c r="DK390" s="666"/>
      <c r="DL390" s="666"/>
      <c r="DM390" s="666"/>
      <c r="DN390" s="666"/>
      <c r="DO390" s="666"/>
      <c r="DP390" s="666"/>
      <c r="DQ390" s="666"/>
      <c r="DR390" s="666"/>
      <c r="DS390" s="666"/>
      <c r="DT390" s="666"/>
      <c r="DU390" s="666"/>
      <c r="DV390" s="666"/>
      <c r="DW390" s="666"/>
    </row>
    <row r="391" spans="2:127" x14ac:dyDescent="0.2">
      <c r="B391" s="699"/>
      <c r="C391" s="666" t="s">
        <v>562</v>
      </c>
      <c r="D391" s="666"/>
      <c r="E391" s="666"/>
      <c r="F391" s="666"/>
      <c r="G391" s="666"/>
      <c r="H391" s="666"/>
      <c r="I391" s="666"/>
      <c r="J391" s="666"/>
      <c r="K391" s="666"/>
      <c r="L391" s="666"/>
      <c r="M391" s="666"/>
      <c r="N391" s="666"/>
      <c r="O391" s="666"/>
      <c r="P391" s="666"/>
      <c r="Q391" s="666"/>
      <c r="R391" s="666"/>
      <c r="S391" s="666"/>
      <c r="T391" s="666"/>
      <c r="U391" s="666"/>
      <c r="V391" s="666"/>
      <c r="W391" s="666"/>
      <c r="X391" s="666"/>
      <c r="Y391" s="666"/>
      <c r="Z391" s="666"/>
      <c r="AA391" s="666"/>
      <c r="AB391" s="666"/>
      <c r="AC391" s="666"/>
      <c r="AD391" s="666"/>
      <c r="AE391" s="666"/>
      <c r="AF391" s="666"/>
      <c r="AG391" s="666"/>
      <c r="AH391" s="666"/>
      <c r="AI391" s="666"/>
      <c r="AJ391" s="666"/>
      <c r="AK391" s="666"/>
      <c r="AL391" s="666"/>
      <c r="AM391" s="666"/>
      <c r="AN391" s="666"/>
      <c r="AO391" s="666"/>
      <c r="AP391" s="666"/>
      <c r="AQ391" s="666"/>
      <c r="AR391" s="666"/>
      <c r="AS391" s="666"/>
      <c r="AT391" s="666"/>
      <c r="AU391" s="666"/>
      <c r="AV391" s="666"/>
      <c r="AW391" s="666"/>
      <c r="AX391" s="666"/>
      <c r="AY391" s="666"/>
      <c r="AZ391" s="666"/>
      <c r="BA391" s="666"/>
      <c r="BB391" s="666"/>
      <c r="BC391" s="666"/>
      <c r="BD391" s="666"/>
      <c r="BE391" s="666"/>
      <c r="BF391" s="666"/>
      <c r="BG391" s="666"/>
      <c r="BH391" s="666"/>
      <c r="BI391" s="666"/>
      <c r="BJ391" s="666"/>
      <c r="BK391" s="666"/>
      <c r="BL391" s="666"/>
      <c r="BM391" s="666"/>
      <c r="BN391" s="666"/>
      <c r="BO391" s="666"/>
      <c r="BP391" s="666"/>
      <c r="BQ391" s="666"/>
      <c r="BR391" s="666"/>
      <c r="BS391" s="666"/>
      <c r="BT391" s="666"/>
      <c r="BU391" s="666"/>
      <c r="BV391" s="666"/>
      <c r="BW391" s="666"/>
      <c r="BX391" s="666"/>
      <c r="BY391" s="666"/>
      <c r="BZ391" s="666"/>
      <c r="CA391" s="666"/>
      <c r="CB391" s="666"/>
      <c r="CC391" s="666"/>
      <c r="CD391" s="666"/>
      <c r="CE391" s="666"/>
      <c r="CF391" s="666"/>
      <c r="CG391" s="666"/>
      <c r="CH391" s="666"/>
      <c r="CI391" s="666"/>
      <c r="CJ391" s="666"/>
      <c r="CK391" s="666"/>
      <c r="CL391" s="666"/>
      <c r="CM391" s="666"/>
      <c r="CN391" s="666"/>
      <c r="CO391" s="666"/>
      <c r="CP391" s="666"/>
      <c r="CQ391" s="666"/>
      <c r="CR391" s="666"/>
      <c r="CS391" s="666"/>
      <c r="CT391" s="666"/>
      <c r="CU391" s="666"/>
      <c r="CV391" s="666"/>
      <c r="CW391" s="666"/>
      <c r="CX391" s="666"/>
      <c r="CY391" s="666"/>
      <c r="CZ391" s="666"/>
      <c r="DA391" s="666"/>
      <c r="DB391" s="666"/>
      <c r="DC391" s="666"/>
      <c r="DD391" s="666"/>
      <c r="DE391" s="666"/>
      <c r="DF391" s="666"/>
      <c r="DG391" s="666"/>
      <c r="DH391" s="666"/>
      <c r="DI391" s="666"/>
      <c r="DJ391" s="666"/>
      <c r="DK391" s="666"/>
      <c r="DL391" s="666"/>
      <c r="DM391" s="666"/>
      <c r="DN391" s="666"/>
      <c r="DO391" s="666"/>
      <c r="DP391" s="666"/>
      <c r="DQ391" s="666"/>
      <c r="DR391" s="666"/>
      <c r="DS391" s="666"/>
      <c r="DT391" s="666"/>
      <c r="DU391" s="666"/>
      <c r="DV391" s="666"/>
      <c r="DW391" s="666"/>
    </row>
    <row r="392" spans="2:127" x14ac:dyDescent="0.2">
      <c r="B392" s="699"/>
      <c r="C392" s="666" t="s">
        <v>563</v>
      </c>
      <c r="D392" s="666"/>
      <c r="E392" s="666"/>
      <c r="F392" s="666"/>
      <c r="G392" s="666"/>
      <c r="H392" s="666"/>
      <c r="I392" s="666"/>
      <c r="J392" s="666"/>
      <c r="K392" s="666"/>
      <c r="L392" s="666"/>
      <c r="M392" s="666"/>
      <c r="N392" s="666"/>
      <c r="O392" s="666"/>
      <c r="P392" s="666"/>
      <c r="Q392" s="666"/>
      <c r="R392" s="666"/>
      <c r="S392" s="666"/>
      <c r="T392" s="666"/>
      <c r="U392" s="666"/>
      <c r="V392" s="666"/>
      <c r="W392" s="666"/>
      <c r="X392" s="666"/>
      <c r="Y392" s="666"/>
      <c r="Z392" s="666"/>
      <c r="AA392" s="666"/>
      <c r="AB392" s="666"/>
      <c r="AC392" s="666"/>
      <c r="AD392" s="666"/>
      <c r="AE392" s="666"/>
      <c r="AF392" s="666"/>
      <c r="AG392" s="666"/>
      <c r="AH392" s="666"/>
      <c r="AI392" s="666"/>
      <c r="AJ392" s="666"/>
      <c r="AK392" s="666"/>
      <c r="AL392" s="666"/>
      <c r="AM392" s="666"/>
      <c r="AN392" s="666"/>
      <c r="AO392" s="666"/>
      <c r="AP392" s="666"/>
      <c r="AQ392" s="666"/>
      <c r="AR392" s="666"/>
      <c r="AS392" s="666"/>
      <c r="AT392" s="666"/>
      <c r="AU392" s="666"/>
      <c r="AV392" s="666"/>
      <c r="AW392" s="666"/>
      <c r="AX392" s="666"/>
      <c r="AY392" s="666"/>
      <c r="AZ392" s="666"/>
      <c r="BA392" s="666"/>
      <c r="BB392" s="666"/>
      <c r="BC392" s="666"/>
      <c r="BD392" s="666"/>
      <c r="BE392" s="666"/>
      <c r="BF392" s="666"/>
      <c r="BG392" s="666"/>
      <c r="BH392" s="666"/>
      <c r="BI392" s="666"/>
      <c r="BJ392" s="666"/>
      <c r="BK392" s="666"/>
      <c r="BL392" s="666"/>
      <c r="BM392" s="666"/>
      <c r="BN392" s="666"/>
      <c r="BO392" s="666"/>
      <c r="BP392" s="666"/>
      <c r="BQ392" s="666"/>
      <c r="BR392" s="666"/>
      <c r="BS392" s="666"/>
      <c r="BT392" s="666"/>
      <c r="BU392" s="666"/>
      <c r="BV392" s="666"/>
      <c r="BW392" s="666"/>
      <c r="BX392" s="666"/>
      <c r="BY392" s="666"/>
      <c r="BZ392" s="666"/>
      <c r="CA392" s="666"/>
      <c r="CB392" s="666"/>
      <c r="CC392" s="666"/>
      <c r="CD392" s="666"/>
      <c r="CE392" s="666"/>
      <c r="CF392" s="666"/>
      <c r="CG392" s="666"/>
      <c r="CH392" s="666"/>
      <c r="CI392" s="666"/>
      <c r="CJ392" s="666"/>
      <c r="CK392" s="666"/>
      <c r="CL392" s="666"/>
      <c r="CM392" s="666"/>
      <c r="CN392" s="666"/>
      <c r="CO392" s="666"/>
      <c r="CP392" s="666"/>
      <c r="CQ392" s="666"/>
      <c r="CR392" s="666"/>
      <c r="CS392" s="666"/>
      <c r="CT392" s="666"/>
      <c r="CU392" s="666"/>
      <c r="CV392" s="666"/>
      <c r="CW392" s="666"/>
      <c r="CX392" s="666"/>
      <c r="CY392" s="666"/>
      <c r="CZ392" s="666"/>
      <c r="DA392" s="666"/>
      <c r="DB392" s="666"/>
      <c r="DC392" s="666"/>
      <c r="DD392" s="666"/>
      <c r="DE392" s="666"/>
      <c r="DF392" s="666"/>
      <c r="DG392" s="666"/>
      <c r="DH392" s="666"/>
      <c r="DI392" s="666"/>
      <c r="DJ392" s="666"/>
      <c r="DK392" s="666"/>
      <c r="DL392" s="666"/>
      <c r="DM392" s="666"/>
      <c r="DN392" s="666"/>
      <c r="DO392" s="666"/>
      <c r="DP392" s="666"/>
      <c r="DQ392" s="666"/>
      <c r="DR392" s="666"/>
      <c r="DS392" s="666"/>
      <c r="DT392" s="666"/>
      <c r="DU392" s="666"/>
      <c r="DV392" s="666"/>
      <c r="DW392" s="666"/>
    </row>
    <row r="393" spans="2:127" x14ac:dyDescent="0.2">
      <c r="B393" s="699"/>
      <c r="C393" s="666" t="s">
        <v>564</v>
      </c>
      <c r="D393" s="666"/>
      <c r="E393" s="666"/>
      <c r="F393" s="666"/>
      <c r="G393" s="666"/>
      <c r="H393" s="666"/>
      <c r="I393" s="666"/>
      <c r="J393" s="666"/>
      <c r="K393" s="666"/>
      <c r="L393" s="666"/>
      <c r="M393" s="666"/>
      <c r="N393" s="666"/>
      <c r="O393" s="666"/>
      <c r="P393" s="666"/>
      <c r="Q393" s="666"/>
      <c r="R393" s="666"/>
      <c r="S393" s="666"/>
      <c r="T393" s="666"/>
      <c r="U393" s="666"/>
      <c r="V393" s="666"/>
      <c r="W393" s="666"/>
      <c r="X393" s="666"/>
      <c r="Y393" s="666"/>
      <c r="Z393" s="666"/>
      <c r="AA393" s="666"/>
      <c r="AB393" s="666"/>
      <c r="AC393" s="666"/>
      <c r="AD393" s="666"/>
      <c r="AE393" s="666"/>
      <c r="AF393" s="666"/>
      <c r="AG393" s="666"/>
      <c r="AH393" s="666"/>
      <c r="AI393" s="666"/>
      <c r="AJ393" s="666"/>
      <c r="AK393" s="666"/>
      <c r="AL393" s="666"/>
      <c r="AM393" s="666"/>
      <c r="AN393" s="666"/>
      <c r="AO393" s="666"/>
      <c r="AP393" s="666"/>
      <c r="AQ393" s="666"/>
      <c r="AR393" s="666"/>
      <c r="AS393" s="666"/>
      <c r="AT393" s="666"/>
      <c r="AU393" s="666"/>
      <c r="AV393" s="666"/>
      <c r="AW393" s="666"/>
      <c r="AX393" s="666"/>
      <c r="AY393" s="666"/>
      <c r="AZ393" s="666"/>
      <c r="BA393" s="666"/>
      <c r="BB393" s="666"/>
      <c r="BC393" s="666"/>
      <c r="BD393" s="666"/>
      <c r="BE393" s="666"/>
      <c r="BF393" s="666"/>
      <c r="BG393" s="666"/>
      <c r="BH393" s="666"/>
      <c r="BI393" s="666"/>
      <c r="BJ393" s="666"/>
      <c r="BK393" s="666"/>
      <c r="BL393" s="666"/>
      <c r="BM393" s="666"/>
      <c r="BN393" s="666"/>
      <c r="BO393" s="666"/>
      <c r="BP393" s="666"/>
      <c r="BQ393" s="666"/>
      <c r="BR393" s="666"/>
      <c r="BS393" s="666"/>
      <c r="BT393" s="666"/>
      <c r="BU393" s="666"/>
      <c r="BV393" s="666"/>
      <c r="BW393" s="666"/>
      <c r="BX393" s="666"/>
      <c r="BY393" s="666"/>
      <c r="BZ393" s="666"/>
      <c r="CA393" s="666"/>
      <c r="CB393" s="666"/>
      <c r="CC393" s="666"/>
      <c r="CD393" s="666"/>
      <c r="CE393" s="666"/>
      <c r="CF393" s="666"/>
      <c r="CG393" s="666"/>
      <c r="CH393" s="666"/>
      <c r="CI393" s="666"/>
      <c r="CJ393" s="666"/>
      <c r="CK393" s="666"/>
      <c r="CL393" s="666"/>
      <c r="CM393" s="666"/>
      <c r="CN393" s="666"/>
      <c r="CO393" s="666"/>
      <c r="CP393" s="666"/>
      <c r="CQ393" s="666"/>
      <c r="CR393" s="666"/>
      <c r="CS393" s="666"/>
      <c r="CT393" s="666"/>
      <c r="CU393" s="666"/>
      <c r="CV393" s="666"/>
      <c r="CW393" s="666"/>
      <c r="CX393" s="666"/>
      <c r="CY393" s="666"/>
      <c r="CZ393" s="666"/>
      <c r="DA393" s="666"/>
      <c r="DB393" s="666"/>
      <c r="DC393" s="666"/>
      <c r="DD393" s="666"/>
      <c r="DE393" s="666"/>
      <c r="DF393" s="666"/>
      <c r="DG393" s="666"/>
      <c r="DH393" s="666"/>
      <c r="DI393" s="666"/>
      <c r="DJ393" s="666"/>
      <c r="DK393" s="666"/>
      <c r="DL393" s="666"/>
      <c r="DM393" s="666"/>
      <c r="DN393" s="666"/>
      <c r="DO393" s="666"/>
      <c r="DP393" s="666"/>
      <c r="DQ393" s="666"/>
      <c r="DR393" s="666"/>
      <c r="DS393" s="666"/>
      <c r="DT393" s="666"/>
      <c r="DU393" s="666"/>
      <c r="DV393" s="666"/>
      <c r="DW393" s="666"/>
    </row>
    <row r="394" spans="2:127" x14ac:dyDescent="0.2">
      <c r="B394" s="699"/>
      <c r="C394" s="666" t="s">
        <v>565</v>
      </c>
      <c r="D394" s="666"/>
      <c r="E394" s="666"/>
      <c r="F394" s="666"/>
      <c r="G394" s="666"/>
      <c r="H394" s="666"/>
      <c r="I394" s="666"/>
      <c r="J394" s="666"/>
      <c r="K394" s="666"/>
      <c r="L394" s="666"/>
      <c r="M394" s="666"/>
      <c r="N394" s="666"/>
      <c r="O394" s="666"/>
      <c r="P394" s="666"/>
      <c r="Q394" s="666"/>
      <c r="R394" s="666"/>
      <c r="S394" s="666"/>
      <c r="T394" s="666"/>
      <c r="U394" s="666"/>
      <c r="V394" s="666"/>
      <c r="W394" s="666"/>
      <c r="X394" s="666"/>
      <c r="Y394" s="666"/>
      <c r="Z394" s="666"/>
      <c r="AA394" s="666"/>
      <c r="AB394" s="666"/>
      <c r="AC394" s="666"/>
      <c r="AD394" s="666"/>
      <c r="AE394" s="666"/>
      <c r="AF394" s="666"/>
      <c r="AG394" s="666"/>
      <c r="AH394" s="666"/>
      <c r="AI394" s="666"/>
      <c r="AJ394" s="666"/>
      <c r="AK394" s="666"/>
      <c r="AL394" s="666"/>
      <c r="AM394" s="666"/>
      <c r="AN394" s="666"/>
      <c r="AO394" s="666"/>
      <c r="AP394" s="666"/>
      <c r="AQ394" s="666"/>
      <c r="AR394" s="666"/>
      <c r="AS394" s="666"/>
      <c r="AT394" s="666"/>
      <c r="AU394" s="666"/>
      <c r="AV394" s="666"/>
      <c r="AW394" s="666"/>
      <c r="AX394" s="666"/>
      <c r="AY394" s="666"/>
      <c r="AZ394" s="666"/>
      <c r="BA394" s="666"/>
      <c r="BB394" s="666"/>
      <c r="BC394" s="666"/>
      <c r="BD394" s="666"/>
      <c r="BE394" s="666"/>
      <c r="BF394" s="666"/>
      <c r="BG394" s="666"/>
      <c r="BH394" s="666"/>
      <c r="BI394" s="666"/>
      <c r="BJ394" s="666"/>
      <c r="BK394" s="666"/>
      <c r="BL394" s="666"/>
      <c r="BM394" s="666"/>
      <c r="BN394" s="666"/>
      <c r="BO394" s="666"/>
      <c r="BP394" s="666"/>
      <c r="BQ394" s="666"/>
      <c r="BR394" s="666"/>
      <c r="BS394" s="666"/>
      <c r="BT394" s="666"/>
      <c r="BU394" s="666"/>
      <c r="BV394" s="666"/>
      <c r="BW394" s="666"/>
      <c r="BX394" s="666"/>
      <c r="BY394" s="666"/>
      <c r="BZ394" s="666"/>
      <c r="CA394" s="666"/>
      <c r="CB394" s="666"/>
      <c r="CC394" s="666"/>
      <c r="CD394" s="666"/>
      <c r="CE394" s="666"/>
      <c r="CF394" s="666"/>
      <c r="CG394" s="666"/>
      <c r="CH394" s="666"/>
      <c r="CI394" s="666"/>
      <c r="CJ394" s="666"/>
      <c r="CK394" s="666"/>
      <c r="CL394" s="666"/>
      <c r="CM394" s="666"/>
      <c r="CN394" s="666"/>
      <c r="CO394" s="666"/>
      <c r="CP394" s="666"/>
      <c r="CQ394" s="666"/>
      <c r="CR394" s="666"/>
      <c r="CS394" s="666"/>
      <c r="CT394" s="666"/>
      <c r="CU394" s="666"/>
      <c r="CV394" s="666"/>
      <c r="CW394" s="666"/>
      <c r="CX394" s="666"/>
      <c r="CY394" s="666"/>
      <c r="CZ394" s="666"/>
      <c r="DA394" s="666"/>
      <c r="DB394" s="666"/>
      <c r="DC394" s="666"/>
      <c r="DD394" s="666"/>
      <c r="DE394" s="666"/>
      <c r="DF394" s="666"/>
      <c r="DG394" s="666"/>
      <c r="DH394" s="666"/>
      <c r="DI394" s="666"/>
      <c r="DJ394" s="666"/>
      <c r="DK394" s="666"/>
      <c r="DL394" s="666"/>
      <c r="DM394" s="666"/>
      <c r="DN394" s="666"/>
      <c r="DO394" s="666"/>
      <c r="DP394" s="666"/>
      <c r="DQ394" s="666"/>
      <c r="DR394" s="666"/>
      <c r="DS394" s="666"/>
      <c r="DT394" s="666"/>
      <c r="DU394" s="666"/>
      <c r="DV394" s="666"/>
      <c r="DW394" s="666"/>
    </row>
    <row r="395" spans="2:127" x14ac:dyDescent="0.2">
      <c r="B395" s="699"/>
      <c r="C395" s="666" t="s">
        <v>566</v>
      </c>
      <c r="D395" s="666"/>
      <c r="E395" s="666"/>
      <c r="F395" s="666"/>
      <c r="G395" s="666"/>
      <c r="H395" s="666"/>
      <c r="I395" s="666"/>
      <c r="J395" s="666"/>
      <c r="K395" s="666"/>
      <c r="L395" s="666"/>
      <c r="M395" s="666"/>
      <c r="N395" s="666"/>
      <c r="O395" s="666"/>
      <c r="P395" s="666"/>
      <c r="Q395" s="666"/>
      <c r="R395" s="666"/>
      <c r="S395" s="666"/>
      <c r="T395" s="666"/>
      <c r="U395" s="666"/>
      <c r="V395" s="666"/>
      <c r="W395" s="666"/>
      <c r="X395" s="666"/>
      <c r="Y395" s="666"/>
      <c r="Z395" s="666"/>
      <c r="AA395" s="666"/>
      <c r="AB395" s="666"/>
      <c r="AC395" s="666"/>
      <c r="AD395" s="666"/>
      <c r="AE395" s="666"/>
      <c r="AF395" s="666"/>
      <c r="AG395" s="666"/>
      <c r="AH395" s="666"/>
      <c r="AI395" s="666"/>
      <c r="AJ395" s="666"/>
      <c r="AK395" s="666"/>
      <c r="AL395" s="666"/>
      <c r="AM395" s="666"/>
      <c r="AN395" s="666"/>
      <c r="AO395" s="666"/>
      <c r="AP395" s="666"/>
      <c r="AQ395" s="666"/>
      <c r="AR395" s="666"/>
      <c r="AS395" s="666"/>
      <c r="AT395" s="666"/>
      <c r="AU395" s="666"/>
      <c r="AV395" s="666"/>
      <c r="AW395" s="666"/>
      <c r="AX395" s="666"/>
      <c r="AY395" s="666"/>
      <c r="AZ395" s="666"/>
      <c r="BA395" s="666"/>
      <c r="BB395" s="666"/>
      <c r="BC395" s="666"/>
      <c r="BD395" s="666"/>
      <c r="BE395" s="666"/>
      <c r="BF395" s="666"/>
      <c r="BG395" s="666"/>
      <c r="BH395" s="666"/>
      <c r="BI395" s="666"/>
      <c r="BJ395" s="666"/>
      <c r="BK395" s="666"/>
      <c r="BL395" s="666"/>
      <c r="BM395" s="666"/>
      <c r="BN395" s="666"/>
      <c r="BO395" s="666"/>
      <c r="BP395" s="666"/>
      <c r="BQ395" s="666"/>
      <c r="BR395" s="666"/>
      <c r="BS395" s="666"/>
      <c r="BT395" s="666"/>
      <c r="BU395" s="666"/>
      <c r="BV395" s="666"/>
      <c r="BW395" s="666"/>
      <c r="BX395" s="666"/>
      <c r="BY395" s="666"/>
      <c r="BZ395" s="666"/>
      <c r="CA395" s="666"/>
      <c r="CB395" s="666"/>
      <c r="CC395" s="666"/>
      <c r="CD395" s="666"/>
      <c r="CE395" s="666"/>
      <c r="CF395" s="666"/>
      <c r="CG395" s="666"/>
      <c r="CH395" s="666"/>
      <c r="CI395" s="666"/>
      <c r="CJ395" s="666"/>
      <c r="CK395" s="666"/>
      <c r="CL395" s="666"/>
      <c r="CM395" s="666"/>
      <c r="CN395" s="666"/>
      <c r="CO395" s="666"/>
      <c r="CP395" s="666"/>
      <c r="CQ395" s="666"/>
      <c r="CR395" s="666"/>
      <c r="CS395" s="666"/>
      <c r="CT395" s="666"/>
      <c r="CU395" s="666"/>
      <c r="CV395" s="666"/>
      <c r="CW395" s="666"/>
      <c r="CX395" s="666"/>
      <c r="CY395" s="666"/>
      <c r="CZ395" s="666"/>
      <c r="DA395" s="666"/>
      <c r="DB395" s="666"/>
      <c r="DC395" s="666"/>
      <c r="DD395" s="666"/>
      <c r="DE395" s="666"/>
      <c r="DF395" s="666"/>
      <c r="DG395" s="666"/>
      <c r="DH395" s="666"/>
      <c r="DI395" s="666"/>
      <c r="DJ395" s="666"/>
      <c r="DK395" s="666"/>
      <c r="DL395" s="666"/>
      <c r="DM395" s="666"/>
      <c r="DN395" s="666"/>
      <c r="DO395" s="666"/>
      <c r="DP395" s="666"/>
      <c r="DQ395" s="666"/>
      <c r="DR395" s="666"/>
      <c r="DS395" s="666"/>
      <c r="DT395" s="666"/>
      <c r="DU395" s="666"/>
      <c r="DV395" s="666"/>
      <c r="DW395" s="666"/>
    </row>
    <row r="396" spans="2:127" x14ac:dyDescent="0.2">
      <c r="B396" s="699"/>
      <c r="C396" s="666" t="s">
        <v>567</v>
      </c>
      <c r="D396" s="666"/>
      <c r="E396" s="666"/>
      <c r="F396" s="666"/>
      <c r="G396" s="666"/>
      <c r="H396" s="666"/>
      <c r="I396" s="666"/>
      <c r="J396" s="666"/>
      <c r="K396" s="666"/>
      <c r="L396" s="666"/>
      <c r="M396" s="666"/>
      <c r="N396" s="666"/>
      <c r="O396" s="666"/>
      <c r="P396" s="666"/>
      <c r="Q396" s="666"/>
      <c r="R396" s="666"/>
      <c r="S396" s="666"/>
      <c r="T396" s="666"/>
      <c r="U396" s="666"/>
      <c r="V396" s="666"/>
      <c r="W396" s="666"/>
      <c r="X396" s="666"/>
      <c r="Y396" s="666"/>
      <c r="Z396" s="666"/>
      <c r="AA396" s="666"/>
      <c r="AB396" s="666"/>
      <c r="AC396" s="666"/>
      <c r="AD396" s="666"/>
      <c r="AE396" s="666"/>
      <c r="AF396" s="666"/>
      <c r="AG396" s="666"/>
      <c r="AH396" s="666"/>
      <c r="AI396" s="666"/>
      <c r="AJ396" s="666"/>
      <c r="AK396" s="666"/>
      <c r="AL396" s="666"/>
      <c r="AM396" s="666"/>
      <c r="AN396" s="666"/>
      <c r="AO396" s="666"/>
      <c r="AP396" s="666"/>
      <c r="AQ396" s="666"/>
      <c r="AR396" s="666"/>
      <c r="AS396" s="666"/>
      <c r="AT396" s="666"/>
      <c r="AU396" s="666"/>
      <c r="AV396" s="666"/>
      <c r="AW396" s="666"/>
      <c r="AX396" s="666"/>
      <c r="AY396" s="666"/>
      <c r="AZ396" s="666"/>
      <c r="BA396" s="666"/>
      <c r="BB396" s="666"/>
      <c r="BC396" s="666"/>
      <c r="BD396" s="666"/>
      <c r="BE396" s="666"/>
      <c r="BF396" s="666"/>
      <c r="BG396" s="666"/>
      <c r="BH396" s="666"/>
      <c r="BI396" s="666"/>
      <c r="BJ396" s="666"/>
      <c r="BK396" s="666"/>
      <c r="BL396" s="666"/>
      <c r="BM396" s="666"/>
      <c r="BN396" s="666"/>
      <c r="BO396" s="666"/>
      <c r="BP396" s="666"/>
      <c r="BQ396" s="666"/>
      <c r="BR396" s="666"/>
      <c r="BS396" s="666"/>
      <c r="BT396" s="666"/>
      <c r="BU396" s="666"/>
      <c r="BV396" s="666"/>
      <c r="BW396" s="666"/>
      <c r="BX396" s="666"/>
      <c r="BY396" s="666"/>
      <c r="BZ396" s="666"/>
      <c r="CA396" s="666"/>
      <c r="CB396" s="666"/>
      <c r="CC396" s="666"/>
      <c r="CD396" s="666"/>
      <c r="CE396" s="666"/>
      <c r="CF396" s="666"/>
      <c r="CG396" s="666"/>
      <c r="CH396" s="666"/>
      <c r="CI396" s="666"/>
      <c r="CJ396" s="666"/>
      <c r="CK396" s="666"/>
      <c r="CL396" s="666"/>
      <c r="CM396" s="666"/>
      <c r="CN396" s="666"/>
      <c r="CO396" s="666"/>
      <c r="CP396" s="666"/>
      <c r="CQ396" s="666"/>
      <c r="CR396" s="666"/>
      <c r="CS396" s="666"/>
      <c r="CT396" s="666"/>
      <c r="CU396" s="666"/>
      <c r="CV396" s="666"/>
      <c r="CW396" s="666"/>
      <c r="CX396" s="666"/>
      <c r="CY396" s="666"/>
      <c r="CZ396" s="666"/>
      <c r="DA396" s="666"/>
      <c r="DB396" s="666"/>
      <c r="DC396" s="666"/>
      <c r="DD396" s="666"/>
      <c r="DE396" s="666"/>
      <c r="DF396" s="666"/>
      <c r="DG396" s="666"/>
      <c r="DH396" s="666"/>
      <c r="DI396" s="666"/>
      <c r="DJ396" s="666"/>
      <c r="DK396" s="666"/>
      <c r="DL396" s="666"/>
      <c r="DM396" s="666"/>
      <c r="DN396" s="666"/>
      <c r="DO396" s="666"/>
      <c r="DP396" s="666"/>
      <c r="DQ396" s="666"/>
      <c r="DR396" s="666"/>
      <c r="DS396" s="666"/>
      <c r="DT396" s="666"/>
      <c r="DU396" s="666"/>
      <c r="DV396" s="666"/>
      <c r="DW396" s="666"/>
    </row>
    <row r="397" spans="2:127" x14ac:dyDescent="0.2">
      <c r="B397" s="699"/>
      <c r="C397" s="666" t="s">
        <v>568</v>
      </c>
      <c r="D397" s="666"/>
      <c r="E397" s="666"/>
      <c r="F397" s="666"/>
      <c r="G397" s="666"/>
      <c r="H397" s="666"/>
      <c r="I397" s="666"/>
      <c r="J397" s="666"/>
      <c r="K397" s="666"/>
      <c r="L397" s="666"/>
      <c r="M397" s="666"/>
      <c r="N397" s="666"/>
      <c r="O397" s="666"/>
      <c r="P397" s="666"/>
      <c r="Q397" s="666"/>
      <c r="R397" s="666"/>
      <c r="S397" s="666"/>
      <c r="T397" s="666"/>
      <c r="U397" s="666"/>
      <c r="V397" s="666"/>
      <c r="W397" s="666"/>
      <c r="X397" s="666"/>
      <c r="Y397" s="666"/>
      <c r="Z397" s="666"/>
      <c r="AA397" s="666"/>
      <c r="AB397" s="666"/>
      <c r="AC397" s="666"/>
      <c r="AD397" s="666"/>
      <c r="AE397" s="666"/>
      <c r="AF397" s="666"/>
      <c r="AG397" s="666"/>
      <c r="AH397" s="666"/>
      <c r="AI397" s="666"/>
      <c r="AJ397" s="666"/>
      <c r="AK397" s="666"/>
      <c r="AL397" s="666"/>
      <c r="AM397" s="666"/>
      <c r="AN397" s="666"/>
      <c r="AO397" s="666"/>
      <c r="AP397" s="666"/>
      <c r="AQ397" s="666"/>
      <c r="AR397" s="666"/>
      <c r="AS397" s="666"/>
      <c r="AT397" s="666"/>
      <c r="AU397" s="666"/>
      <c r="AV397" s="666"/>
      <c r="AW397" s="666"/>
      <c r="AX397" s="666"/>
      <c r="AY397" s="666"/>
      <c r="AZ397" s="666"/>
      <c r="BA397" s="666"/>
      <c r="BB397" s="666"/>
      <c r="BC397" s="666"/>
      <c r="BD397" s="666"/>
      <c r="BE397" s="666"/>
      <c r="BF397" s="666"/>
      <c r="BG397" s="666"/>
      <c r="BH397" s="666"/>
      <c r="BI397" s="666"/>
      <c r="BJ397" s="666"/>
      <c r="BK397" s="666"/>
      <c r="BL397" s="666"/>
      <c r="BM397" s="666"/>
      <c r="BN397" s="666"/>
      <c r="BO397" s="666"/>
      <c r="BP397" s="666"/>
      <c r="BQ397" s="666"/>
      <c r="BR397" s="666"/>
      <c r="BS397" s="666"/>
      <c r="BT397" s="666"/>
      <c r="BU397" s="666"/>
      <c r="BV397" s="666"/>
      <c r="BW397" s="666"/>
      <c r="BX397" s="666"/>
      <c r="BY397" s="666"/>
      <c r="BZ397" s="666"/>
      <c r="CA397" s="666"/>
      <c r="CB397" s="666"/>
      <c r="CC397" s="666"/>
      <c r="CD397" s="666"/>
      <c r="CE397" s="666"/>
      <c r="CF397" s="666"/>
      <c r="CG397" s="666"/>
      <c r="CH397" s="666"/>
      <c r="CI397" s="666"/>
      <c r="CJ397" s="666"/>
      <c r="CK397" s="666"/>
      <c r="CL397" s="666"/>
      <c r="CM397" s="666"/>
      <c r="CN397" s="666"/>
      <c r="CO397" s="666"/>
      <c r="CP397" s="666"/>
      <c r="CQ397" s="666"/>
      <c r="CR397" s="666"/>
      <c r="CS397" s="666"/>
      <c r="CT397" s="666"/>
      <c r="CU397" s="666"/>
      <c r="CV397" s="666"/>
      <c r="CW397" s="666"/>
      <c r="CX397" s="666"/>
      <c r="CY397" s="666"/>
      <c r="CZ397" s="666"/>
      <c r="DA397" s="666"/>
      <c r="DB397" s="666"/>
      <c r="DC397" s="666"/>
      <c r="DD397" s="666"/>
      <c r="DE397" s="666"/>
      <c r="DF397" s="666"/>
      <c r="DG397" s="666"/>
      <c r="DH397" s="666"/>
      <c r="DI397" s="666"/>
      <c r="DJ397" s="666"/>
      <c r="DK397" s="666"/>
      <c r="DL397" s="666"/>
      <c r="DM397" s="666"/>
      <c r="DN397" s="666"/>
      <c r="DO397" s="666"/>
      <c r="DP397" s="666"/>
      <c r="DQ397" s="666"/>
      <c r="DR397" s="666"/>
      <c r="DS397" s="666"/>
      <c r="DT397" s="666"/>
      <c r="DU397" s="666"/>
      <c r="DV397" s="666"/>
      <c r="DW397" s="666"/>
    </row>
    <row r="398" spans="2:127" x14ac:dyDescent="0.2">
      <c r="B398" s="699"/>
      <c r="C398" s="666" t="s">
        <v>569</v>
      </c>
      <c r="D398" s="666"/>
      <c r="E398" s="666"/>
      <c r="F398" s="666"/>
      <c r="G398" s="666"/>
      <c r="H398" s="666"/>
      <c r="I398" s="666"/>
      <c r="J398" s="666"/>
      <c r="K398" s="666"/>
      <c r="L398" s="666"/>
      <c r="M398" s="666"/>
      <c r="N398" s="666"/>
      <c r="O398" s="666"/>
      <c r="P398" s="666"/>
      <c r="Q398" s="666"/>
      <c r="R398" s="666"/>
      <c r="S398" s="666"/>
      <c r="T398" s="666"/>
      <c r="U398" s="666"/>
      <c r="V398" s="666"/>
      <c r="W398" s="666"/>
      <c r="X398" s="666"/>
      <c r="Y398" s="666"/>
      <c r="Z398" s="666"/>
      <c r="AA398" s="666"/>
      <c r="AB398" s="666"/>
      <c r="AC398" s="666"/>
      <c r="AD398" s="666"/>
      <c r="AE398" s="666"/>
      <c r="AF398" s="666"/>
      <c r="AG398" s="666"/>
      <c r="AH398" s="666"/>
      <c r="AI398" s="666"/>
      <c r="AJ398" s="666"/>
      <c r="AK398" s="666"/>
      <c r="AL398" s="666"/>
      <c r="AM398" s="666"/>
      <c r="AN398" s="666"/>
      <c r="AO398" s="666"/>
      <c r="AP398" s="666"/>
      <c r="AQ398" s="666"/>
      <c r="AR398" s="666"/>
      <c r="AS398" s="666"/>
      <c r="AT398" s="666"/>
      <c r="AU398" s="666"/>
      <c r="AV398" s="666"/>
      <c r="AW398" s="666"/>
      <c r="AX398" s="666"/>
      <c r="AY398" s="666"/>
      <c r="AZ398" s="666"/>
      <c r="BA398" s="666"/>
      <c r="BB398" s="666"/>
      <c r="BC398" s="666"/>
      <c r="BD398" s="666"/>
      <c r="BE398" s="666"/>
      <c r="BF398" s="666"/>
      <c r="BG398" s="666"/>
      <c r="BH398" s="666"/>
      <c r="BI398" s="666"/>
      <c r="BJ398" s="666"/>
      <c r="BK398" s="666"/>
      <c r="BL398" s="666"/>
      <c r="BM398" s="666"/>
      <c r="BN398" s="666"/>
      <c r="BO398" s="666"/>
      <c r="BP398" s="666"/>
      <c r="BQ398" s="666"/>
      <c r="BR398" s="666"/>
      <c r="BS398" s="666"/>
      <c r="BT398" s="666"/>
      <c r="BU398" s="666"/>
      <c r="BV398" s="666"/>
      <c r="BW398" s="666"/>
      <c r="BX398" s="666"/>
      <c r="BY398" s="666"/>
      <c r="BZ398" s="666"/>
      <c r="CA398" s="666"/>
      <c r="CB398" s="666"/>
      <c r="CC398" s="666"/>
      <c r="CD398" s="666"/>
      <c r="CE398" s="666"/>
      <c r="CF398" s="666"/>
      <c r="CG398" s="666"/>
      <c r="CH398" s="666"/>
      <c r="CI398" s="666"/>
      <c r="CJ398" s="666"/>
      <c r="CK398" s="666"/>
      <c r="CL398" s="666"/>
      <c r="CM398" s="666"/>
      <c r="CN398" s="666"/>
      <c r="CO398" s="666"/>
      <c r="CP398" s="666"/>
      <c r="CQ398" s="666"/>
      <c r="CR398" s="666"/>
      <c r="CS398" s="666"/>
      <c r="CT398" s="666"/>
      <c r="CU398" s="666"/>
      <c r="CV398" s="666"/>
      <c r="CW398" s="666"/>
      <c r="CX398" s="666"/>
      <c r="CY398" s="666"/>
      <c r="CZ398" s="666"/>
      <c r="DA398" s="666"/>
      <c r="DB398" s="666"/>
      <c r="DC398" s="666"/>
      <c r="DD398" s="666"/>
      <c r="DE398" s="666"/>
      <c r="DF398" s="666"/>
      <c r="DG398" s="666"/>
      <c r="DH398" s="666"/>
      <c r="DI398" s="666"/>
      <c r="DJ398" s="666"/>
      <c r="DK398" s="666"/>
      <c r="DL398" s="666"/>
      <c r="DM398" s="666"/>
      <c r="DN398" s="666"/>
      <c r="DO398" s="666"/>
      <c r="DP398" s="666"/>
      <c r="DQ398" s="666"/>
      <c r="DR398" s="666"/>
      <c r="DS398" s="666"/>
      <c r="DT398" s="666"/>
      <c r="DU398" s="666"/>
      <c r="DV398" s="666"/>
      <c r="DW398" s="666"/>
    </row>
    <row r="399" spans="2:127" x14ac:dyDescent="0.2">
      <c r="B399" s="697"/>
      <c r="C399" s="666" t="s">
        <v>570</v>
      </c>
      <c r="D399" s="666"/>
      <c r="E399" s="666"/>
      <c r="F399" s="666"/>
      <c r="G399" s="666"/>
      <c r="H399" s="666"/>
      <c r="I399" s="666"/>
      <c r="J399" s="666"/>
      <c r="K399" s="666"/>
      <c r="L399" s="666"/>
      <c r="M399" s="666"/>
      <c r="N399" s="666"/>
      <c r="O399" s="666"/>
      <c r="P399" s="666"/>
      <c r="Q399" s="666"/>
      <c r="R399" s="666"/>
      <c r="S399" s="666"/>
      <c r="T399" s="666"/>
      <c r="U399" s="666"/>
      <c r="V399" s="666"/>
      <c r="W399" s="666"/>
      <c r="X399" s="666"/>
      <c r="Y399" s="666"/>
      <c r="Z399" s="666"/>
      <c r="AA399" s="666"/>
      <c r="AB399" s="666"/>
      <c r="AC399" s="666"/>
      <c r="AD399" s="666"/>
      <c r="AE399" s="666"/>
      <c r="AF399" s="666"/>
      <c r="AG399" s="666"/>
      <c r="AH399" s="666"/>
      <c r="AI399" s="666"/>
      <c r="AJ399" s="666"/>
      <c r="AK399" s="666"/>
      <c r="AL399" s="666"/>
      <c r="AM399" s="666"/>
      <c r="AN399" s="666"/>
      <c r="AO399" s="666"/>
      <c r="AP399" s="666"/>
      <c r="AQ399" s="666"/>
      <c r="AR399" s="666"/>
      <c r="AS399" s="666"/>
      <c r="AT399" s="666"/>
      <c r="AU399" s="666"/>
      <c r="AV399" s="666"/>
      <c r="AW399" s="666"/>
      <c r="AX399" s="666"/>
      <c r="AY399" s="666"/>
      <c r="AZ399" s="666"/>
      <c r="BA399" s="666"/>
      <c r="BB399" s="666"/>
      <c r="BC399" s="666"/>
      <c r="BD399" s="666"/>
      <c r="BE399" s="666"/>
      <c r="BF399" s="666"/>
      <c r="BG399" s="666"/>
      <c r="BH399" s="666"/>
      <c r="BI399" s="666"/>
      <c r="BJ399" s="666"/>
      <c r="BK399" s="666"/>
      <c r="BL399" s="666"/>
      <c r="BM399" s="666"/>
      <c r="BN399" s="666"/>
      <c r="BO399" s="666"/>
      <c r="BP399" s="666"/>
      <c r="BQ399" s="666"/>
      <c r="BR399" s="666"/>
      <c r="BS399" s="666"/>
      <c r="BT399" s="666"/>
      <c r="BU399" s="666"/>
      <c r="BV399" s="666"/>
      <c r="BW399" s="666"/>
      <c r="BX399" s="666"/>
      <c r="BY399" s="666"/>
      <c r="BZ399" s="666"/>
      <c r="CA399" s="666"/>
      <c r="CB399" s="666"/>
      <c r="CC399" s="666"/>
      <c r="CD399" s="666"/>
      <c r="CE399" s="666"/>
      <c r="CF399" s="666"/>
      <c r="CG399" s="666"/>
      <c r="CH399" s="666"/>
      <c r="CI399" s="666"/>
      <c r="CJ399" s="666"/>
      <c r="CK399" s="666"/>
      <c r="CL399" s="666"/>
      <c r="CM399" s="666"/>
      <c r="CN399" s="666"/>
      <c r="CO399" s="666"/>
      <c r="CP399" s="666"/>
      <c r="CQ399" s="666"/>
      <c r="CR399" s="666"/>
      <c r="CS399" s="666"/>
      <c r="CT399" s="666"/>
      <c r="CU399" s="666"/>
      <c r="CV399" s="666"/>
      <c r="CW399" s="666"/>
      <c r="CX399" s="666"/>
      <c r="CY399" s="666"/>
      <c r="CZ399" s="666"/>
      <c r="DA399" s="666"/>
      <c r="DB399" s="666"/>
      <c r="DC399" s="666"/>
      <c r="DD399" s="666"/>
      <c r="DE399" s="666"/>
      <c r="DF399" s="666"/>
      <c r="DG399" s="666"/>
      <c r="DH399" s="666"/>
      <c r="DI399" s="666"/>
      <c r="DJ399" s="666"/>
      <c r="DK399" s="666"/>
      <c r="DL399" s="666"/>
      <c r="DM399" s="666"/>
      <c r="DN399" s="666"/>
      <c r="DO399" s="666"/>
      <c r="DP399" s="666"/>
      <c r="DQ399" s="666"/>
      <c r="DR399" s="666"/>
      <c r="DS399" s="666"/>
      <c r="DT399" s="666"/>
      <c r="DU399" s="666"/>
      <c r="DV399" s="666"/>
      <c r="DW399" s="666"/>
    </row>
    <row r="400" spans="2:127" x14ac:dyDescent="0.2">
      <c r="B400" s="697"/>
      <c r="C400" s="666" t="s">
        <v>571</v>
      </c>
      <c r="D400" s="666"/>
      <c r="E400" s="666"/>
      <c r="F400" s="666"/>
      <c r="G400" s="666"/>
      <c r="H400" s="666"/>
      <c r="I400" s="666"/>
      <c r="J400" s="666"/>
      <c r="K400" s="666"/>
      <c r="L400" s="666"/>
      <c r="M400" s="666"/>
      <c r="N400" s="666"/>
      <c r="O400" s="666"/>
      <c r="P400" s="666"/>
      <c r="Q400" s="666"/>
      <c r="R400" s="666"/>
      <c r="S400" s="666"/>
      <c r="T400" s="666"/>
      <c r="U400" s="666"/>
      <c r="V400" s="666"/>
      <c r="W400" s="666"/>
      <c r="X400" s="666"/>
      <c r="Y400" s="666"/>
      <c r="Z400" s="666"/>
      <c r="AA400" s="666"/>
      <c r="AB400" s="666"/>
      <c r="AC400" s="666"/>
      <c r="AD400" s="666"/>
      <c r="AE400" s="666"/>
      <c r="AF400" s="666"/>
      <c r="AG400" s="666"/>
      <c r="AH400" s="666"/>
      <c r="AI400" s="666"/>
      <c r="AJ400" s="666"/>
      <c r="AK400" s="666"/>
      <c r="AL400" s="666"/>
      <c r="AM400" s="666"/>
      <c r="AN400" s="666"/>
      <c r="AO400" s="666"/>
      <c r="AP400" s="666"/>
      <c r="AQ400" s="666"/>
      <c r="AR400" s="666"/>
      <c r="AS400" s="666"/>
      <c r="AT400" s="666"/>
      <c r="AU400" s="666"/>
      <c r="AV400" s="666"/>
      <c r="AW400" s="666"/>
      <c r="AX400" s="666"/>
      <c r="AY400" s="666"/>
      <c r="AZ400" s="666"/>
      <c r="BA400" s="666"/>
      <c r="BB400" s="666"/>
      <c r="BC400" s="666"/>
      <c r="BD400" s="666"/>
      <c r="BE400" s="666"/>
      <c r="BF400" s="666"/>
      <c r="BG400" s="666"/>
      <c r="BH400" s="666"/>
      <c r="BI400" s="666"/>
      <c r="BJ400" s="666"/>
      <c r="BK400" s="666"/>
      <c r="BL400" s="666"/>
      <c r="BM400" s="666"/>
      <c r="BN400" s="666"/>
      <c r="BO400" s="666"/>
      <c r="BP400" s="666"/>
      <c r="BQ400" s="666"/>
      <c r="BR400" s="666"/>
      <c r="BS400" s="666"/>
      <c r="BT400" s="666"/>
      <c r="BU400" s="666"/>
      <c r="BV400" s="666"/>
      <c r="BW400" s="666"/>
      <c r="BX400" s="666"/>
      <c r="BY400" s="666"/>
      <c r="BZ400" s="666"/>
      <c r="CA400" s="666"/>
      <c r="CB400" s="666"/>
      <c r="CC400" s="666"/>
      <c r="CD400" s="666"/>
      <c r="CE400" s="666"/>
      <c r="CF400" s="666"/>
      <c r="CG400" s="666"/>
      <c r="CH400" s="666"/>
      <c r="CI400" s="666"/>
      <c r="CJ400" s="666"/>
      <c r="CK400" s="666"/>
      <c r="CL400" s="666"/>
      <c r="CM400" s="666"/>
      <c r="CN400" s="666"/>
      <c r="CO400" s="666"/>
      <c r="CP400" s="666"/>
      <c r="CQ400" s="666"/>
      <c r="CR400" s="666"/>
      <c r="CS400" s="666"/>
      <c r="CT400" s="666"/>
      <c r="CU400" s="666"/>
      <c r="CV400" s="666"/>
      <c r="CW400" s="666"/>
      <c r="CX400" s="666"/>
      <c r="CY400" s="666"/>
      <c r="CZ400" s="666"/>
      <c r="DA400" s="666"/>
      <c r="DB400" s="666"/>
      <c r="DC400" s="666"/>
      <c r="DD400" s="666"/>
      <c r="DE400" s="666"/>
      <c r="DF400" s="666"/>
      <c r="DG400" s="666"/>
      <c r="DH400" s="666"/>
      <c r="DI400" s="666"/>
      <c r="DJ400" s="666"/>
      <c r="DK400" s="666"/>
      <c r="DL400" s="666"/>
      <c r="DM400" s="666"/>
      <c r="DN400" s="666"/>
      <c r="DO400" s="666"/>
      <c r="DP400" s="666"/>
      <c r="DQ400" s="666"/>
      <c r="DR400" s="666"/>
      <c r="DS400" s="666"/>
      <c r="DT400" s="666"/>
      <c r="DU400" s="666"/>
      <c r="DV400" s="666"/>
      <c r="DW400" s="666"/>
    </row>
    <row r="401" spans="2:127" x14ac:dyDescent="0.2">
      <c r="B401" s="697"/>
      <c r="C401" s="666"/>
      <c r="D401" s="666"/>
      <c r="E401" s="666"/>
      <c r="F401" s="666"/>
      <c r="G401" s="666"/>
      <c r="H401" s="666"/>
      <c r="I401" s="666"/>
      <c r="J401" s="666"/>
      <c r="K401" s="666"/>
      <c r="L401" s="666"/>
      <c r="M401" s="666"/>
      <c r="N401" s="666"/>
      <c r="O401" s="666"/>
      <c r="P401" s="666"/>
      <c r="Q401" s="666"/>
      <c r="R401" s="666"/>
      <c r="S401" s="666"/>
      <c r="T401" s="666"/>
      <c r="U401" s="666"/>
      <c r="V401" s="666"/>
      <c r="W401" s="666"/>
      <c r="X401" s="666"/>
      <c r="Y401" s="666"/>
      <c r="Z401" s="666"/>
      <c r="AA401" s="666"/>
      <c r="AB401" s="666"/>
      <c r="AC401" s="666"/>
      <c r="AD401" s="666"/>
      <c r="AE401" s="666"/>
      <c r="AF401" s="666"/>
      <c r="AG401" s="666"/>
      <c r="AH401" s="666"/>
      <c r="AI401" s="666"/>
      <c r="AJ401" s="666"/>
      <c r="AK401" s="666"/>
      <c r="AL401" s="666"/>
      <c r="AM401" s="666"/>
      <c r="AN401" s="666"/>
      <c r="AO401" s="666"/>
      <c r="AP401" s="666"/>
      <c r="AQ401" s="666"/>
      <c r="AR401" s="666"/>
      <c r="AS401" s="666"/>
      <c r="AT401" s="666"/>
      <c r="AU401" s="666"/>
      <c r="AV401" s="666"/>
      <c r="AW401" s="666"/>
      <c r="AX401" s="666"/>
      <c r="AY401" s="666"/>
      <c r="AZ401" s="666"/>
      <c r="BA401" s="666"/>
      <c r="BB401" s="666"/>
      <c r="BC401" s="666"/>
      <c r="BD401" s="666"/>
      <c r="BE401" s="666"/>
      <c r="BF401" s="666"/>
      <c r="BG401" s="666"/>
      <c r="BH401" s="666"/>
      <c r="BI401" s="666"/>
      <c r="BJ401" s="666"/>
      <c r="BK401" s="666"/>
      <c r="BL401" s="666"/>
      <c r="BM401" s="666"/>
      <c r="BN401" s="666"/>
      <c r="BO401" s="666"/>
      <c r="BP401" s="666"/>
      <c r="BQ401" s="666"/>
      <c r="BR401" s="666"/>
      <c r="BS401" s="666"/>
      <c r="BT401" s="666"/>
      <c r="BU401" s="666"/>
      <c r="BV401" s="666"/>
      <c r="BW401" s="666"/>
      <c r="BX401" s="666"/>
      <c r="BY401" s="666"/>
      <c r="BZ401" s="666"/>
      <c r="CA401" s="666"/>
      <c r="CB401" s="666"/>
      <c r="CC401" s="666"/>
      <c r="CD401" s="666"/>
      <c r="CE401" s="666"/>
      <c r="CF401" s="666"/>
      <c r="CG401" s="666"/>
      <c r="CH401" s="666"/>
      <c r="CI401" s="666"/>
      <c r="CJ401" s="666"/>
      <c r="CK401" s="666"/>
      <c r="CL401" s="666"/>
      <c r="CM401" s="666"/>
      <c r="CN401" s="666"/>
      <c r="CO401" s="666"/>
      <c r="CP401" s="666"/>
      <c r="CQ401" s="666"/>
      <c r="CR401" s="666"/>
      <c r="CS401" s="666"/>
      <c r="CT401" s="666"/>
      <c r="CU401" s="666"/>
      <c r="CV401" s="666"/>
      <c r="CW401" s="666"/>
      <c r="CX401" s="666"/>
      <c r="CY401" s="666"/>
      <c r="CZ401" s="666"/>
      <c r="DA401" s="666"/>
      <c r="DB401" s="666"/>
      <c r="DC401" s="666"/>
      <c r="DD401" s="666"/>
      <c r="DE401" s="666"/>
      <c r="DF401" s="666"/>
      <c r="DG401" s="666"/>
      <c r="DH401" s="666"/>
      <c r="DI401" s="666"/>
      <c r="DJ401" s="666"/>
      <c r="DK401" s="666"/>
      <c r="DL401" s="666"/>
      <c r="DM401" s="666"/>
      <c r="DN401" s="666"/>
      <c r="DO401" s="666"/>
      <c r="DP401" s="666"/>
      <c r="DQ401" s="666"/>
      <c r="DR401" s="666"/>
      <c r="DS401" s="666"/>
      <c r="DT401" s="666"/>
      <c r="DU401" s="666"/>
      <c r="DV401" s="666"/>
      <c r="DW401" s="666"/>
    </row>
  </sheetData>
  <sheetProtection algorithmName="SHA-512" hashValue="NXIxOb1KpBWG6LaI6tGll4tatdaNnYl1HfRK25t9hkqlwrUPBwBej4QPTkY7ZmkCUrb151Xxz/XkpAamaRdFqg==" saltValue="dUYwu7CUNlPEeqrYpUx8zw==" spinCount="100000" sheet="1" objects="1" scenarios="1" selectLockedCells="1" selectUnlockedCells="1"/>
  <mergeCells count="1">
    <mergeCell ref="W2:W3"/>
  </mergeCells>
  <pageMargins left="0.70000000000000007" right="0.70000000000000007" top="1.1437007874015745" bottom="1.1437007874015745" header="0.74999999999999989" footer="0.74999999999999989"/>
  <pageSetup paperSize="9" fitToWidth="0" fitToHeight="0" orientation="portrait"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3"/>
  <sheetViews>
    <sheetView zoomScale="80" zoomScaleNormal="80" workbookViewId="0">
      <pane xSplit="7" ySplit="3" topLeftCell="H4" activePane="bottomRight" state="frozen"/>
      <selection pane="topRight" activeCell="G1" sqref="G1"/>
      <selection pane="bottomLeft" activeCell="A4" sqref="A4"/>
      <selection pane="bottomRight"/>
    </sheetView>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39" max="39" width="9.88671875" bestFit="1" customWidth="1"/>
    <col min="248" max="248" width="1.33203125" customWidth="1"/>
    <col min="249" max="249" width="8" customWidth="1"/>
    <col min="250" max="250" width="45.109375" customWidth="1"/>
    <col min="251" max="251" width="18" customWidth="1"/>
    <col min="252" max="253" width="10.21875" customWidth="1"/>
    <col min="254" max="282" width="11.44140625" customWidth="1"/>
    <col min="504" max="504" width="1.33203125" customWidth="1"/>
    <col min="505" max="505" width="8" customWidth="1"/>
    <col min="506" max="506" width="45.109375" customWidth="1"/>
    <col min="507" max="507" width="18" customWidth="1"/>
    <col min="508" max="509" width="10.21875" customWidth="1"/>
    <col min="510" max="538" width="11.44140625" customWidth="1"/>
    <col min="760" max="760" width="1.33203125" customWidth="1"/>
    <col min="761" max="761" width="8" customWidth="1"/>
    <col min="762" max="762" width="45.109375" customWidth="1"/>
    <col min="763" max="763" width="18" customWidth="1"/>
    <col min="764" max="765" width="10.21875" customWidth="1"/>
    <col min="766" max="794" width="11.44140625" customWidth="1"/>
    <col min="1016" max="1016" width="1.33203125" customWidth="1"/>
    <col min="1017" max="1017" width="8" customWidth="1"/>
    <col min="1018" max="1018" width="45.109375" customWidth="1"/>
    <col min="1019" max="1019" width="18" customWidth="1"/>
    <col min="1020" max="1021" width="10.21875" customWidth="1"/>
    <col min="1022" max="1050" width="11.44140625" customWidth="1"/>
    <col min="1272" max="1272" width="1.33203125" customWidth="1"/>
    <col min="1273" max="1273" width="8" customWidth="1"/>
    <col min="1274" max="1274" width="45.109375" customWidth="1"/>
    <col min="1275" max="1275" width="18" customWidth="1"/>
    <col min="1276" max="1277" width="10.21875" customWidth="1"/>
    <col min="1278" max="1306" width="11.44140625" customWidth="1"/>
    <col min="1528" max="1528" width="1.33203125" customWidth="1"/>
    <col min="1529" max="1529" width="8" customWidth="1"/>
    <col min="1530" max="1530" width="45.109375" customWidth="1"/>
    <col min="1531" max="1531" width="18" customWidth="1"/>
    <col min="1532" max="1533" width="10.21875" customWidth="1"/>
    <col min="1534" max="1562" width="11.44140625" customWidth="1"/>
    <col min="1784" max="1784" width="1.33203125" customWidth="1"/>
    <col min="1785" max="1785" width="8" customWidth="1"/>
    <col min="1786" max="1786" width="45.109375" customWidth="1"/>
    <col min="1787" max="1787" width="18" customWidth="1"/>
    <col min="1788" max="1789" width="10.21875" customWidth="1"/>
    <col min="1790" max="1818" width="11.44140625" customWidth="1"/>
    <col min="2040" max="2040" width="1.33203125" customWidth="1"/>
    <col min="2041" max="2041" width="8" customWidth="1"/>
    <col min="2042" max="2042" width="45.109375" customWidth="1"/>
    <col min="2043" max="2043" width="18" customWidth="1"/>
    <col min="2044" max="2045" width="10.21875" customWidth="1"/>
    <col min="2046" max="2074" width="11.44140625" customWidth="1"/>
    <col min="2296" max="2296" width="1.33203125" customWidth="1"/>
    <col min="2297" max="2297" width="8" customWidth="1"/>
    <col min="2298" max="2298" width="45.109375" customWidth="1"/>
    <col min="2299" max="2299" width="18" customWidth="1"/>
    <col min="2300" max="2301" width="10.21875" customWidth="1"/>
    <col min="2302" max="2330" width="11.44140625" customWidth="1"/>
    <col min="2552" max="2552" width="1.33203125" customWidth="1"/>
    <col min="2553" max="2553" width="8" customWidth="1"/>
    <col min="2554" max="2554" width="45.109375" customWidth="1"/>
    <col min="2555" max="2555" width="18" customWidth="1"/>
    <col min="2556" max="2557" width="10.21875" customWidth="1"/>
    <col min="2558" max="2586" width="11.44140625" customWidth="1"/>
    <col min="2808" max="2808" width="1.33203125" customWidth="1"/>
    <col min="2809" max="2809" width="8" customWidth="1"/>
    <col min="2810" max="2810" width="45.109375" customWidth="1"/>
    <col min="2811" max="2811" width="18" customWidth="1"/>
    <col min="2812" max="2813" width="10.21875" customWidth="1"/>
    <col min="2814" max="2842" width="11.44140625" customWidth="1"/>
    <col min="3064" max="3064" width="1.33203125" customWidth="1"/>
    <col min="3065" max="3065" width="8" customWidth="1"/>
    <col min="3066" max="3066" width="45.109375" customWidth="1"/>
    <col min="3067" max="3067" width="18" customWidth="1"/>
    <col min="3068" max="3069" width="10.21875" customWidth="1"/>
    <col min="3070" max="3098" width="11.44140625" customWidth="1"/>
    <col min="3320" max="3320" width="1.33203125" customWidth="1"/>
    <col min="3321" max="3321" width="8" customWidth="1"/>
    <col min="3322" max="3322" width="45.109375" customWidth="1"/>
    <col min="3323" max="3323" width="18" customWidth="1"/>
    <col min="3324" max="3325" width="10.21875" customWidth="1"/>
    <col min="3326" max="3354" width="11.44140625" customWidth="1"/>
    <col min="3576" max="3576" width="1.33203125" customWidth="1"/>
    <col min="3577" max="3577" width="8" customWidth="1"/>
    <col min="3578" max="3578" width="45.109375" customWidth="1"/>
    <col min="3579" max="3579" width="18" customWidth="1"/>
    <col min="3580" max="3581" width="10.21875" customWidth="1"/>
    <col min="3582" max="3610" width="11.44140625" customWidth="1"/>
    <col min="3832" max="3832" width="1.33203125" customWidth="1"/>
    <col min="3833" max="3833" width="8" customWidth="1"/>
    <col min="3834" max="3834" width="45.109375" customWidth="1"/>
    <col min="3835" max="3835" width="18" customWidth="1"/>
    <col min="3836" max="3837" width="10.21875" customWidth="1"/>
    <col min="3838" max="3866" width="11.44140625" customWidth="1"/>
    <col min="4088" max="4088" width="1.33203125" customWidth="1"/>
    <col min="4089" max="4089" width="8" customWidth="1"/>
    <col min="4090" max="4090" width="45.109375" customWidth="1"/>
    <col min="4091" max="4091" width="18" customWidth="1"/>
    <col min="4092" max="4093" width="10.21875" customWidth="1"/>
    <col min="4094" max="4122" width="11.44140625" customWidth="1"/>
    <col min="4344" max="4344" width="1.33203125" customWidth="1"/>
    <col min="4345" max="4345" width="8" customWidth="1"/>
    <col min="4346" max="4346" width="45.109375" customWidth="1"/>
    <col min="4347" max="4347" width="18" customWidth="1"/>
    <col min="4348" max="4349" width="10.21875" customWidth="1"/>
    <col min="4350" max="4378" width="11.44140625" customWidth="1"/>
    <col min="4600" max="4600" width="1.33203125" customWidth="1"/>
    <col min="4601" max="4601" width="8" customWidth="1"/>
    <col min="4602" max="4602" width="45.109375" customWidth="1"/>
    <col min="4603" max="4603" width="18" customWidth="1"/>
    <col min="4604" max="4605" width="10.21875" customWidth="1"/>
    <col min="4606" max="4634" width="11.44140625" customWidth="1"/>
    <col min="4856" max="4856" width="1.33203125" customWidth="1"/>
    <col min="4857" max="4857" width="8" customWidth="1"/>
    <col min="4858" max="4858" width="45.109375" customWidth="1"/>
    <col min="4859" max="4859" width="18" customWidth="1"/>
    <col min="4860" max="4861" width="10.21875" customWidth="1"/>
    <col min="4862" max="4890" width="11.44140625" customWidth="1"/>
    <col min="5112" max="5112" width="1.33203125" customWidth="1"/>
    <col min="5113" max="5113" width="8" customWidth="1"/>
    <col min="5114" max="5114" width="45.109375" customWidth="1"/>
    <col min="5115" max="5115" width="18" customWidth="1"/>
    <col min="5116" max="5117" width="10.21875" customWidth="1"/>
    <col min="5118" max="5146" width="11.44140625" customWidth="1"/>
    <col min="5368" max="5368" width="1.33203125" customWidth="1"/>
    <col min="5369" max="5369" width="8" customWidth="1"/>
    <col min="5370" max="5370" width="45.109375" customWidth="1"/>
    <col min="5371" max="5371" width="18" customWidth="1"/>
    <col min="5372" max="5373" width="10.21875" customWidth="1"/>
    <col min="5374" max="5402" width="11.44140625" customWidth="1"/>
    <col min="5624" max="5624" width="1.33203125" customWidth="1"/>
    <col min="5625" max="5625" width="8" customWidth="1"/>
    <col min="5626" max="5626" width="45.109375" customWidth="1"/>
    <col min="5627" max="5627" width="18" customWidth="1"/>
    <col min="5628" max="5629" width="10.21875" customWidth="1"/>
    <col min="5630" max="5658" width="11.44140625" customWidth="1"/>
    <col min="5880" max="5880" width="1.33203125" customWidth="1"/>
    <col min="5881" max="5881" width="8" customWidth="1"/>
    <col min="5882" max="5882" width="45.109375" customWidth="1"/>
    <col min="5883" max="5883" width="18" customWidth="1"/>
    <col min="5884" max="5885" width="10.21875" customWidth="1"/>
    <col min="5886" max="5914" width="11.44140625" customWidth="1"/>
    <col min="6136" max="6136" width="1.33203125" customWidth="1"/>
    <col min="6137" max="6137" width="8" customWidth="1"/>
    <col min="6138" max="6138" width="45.109375" customWidth="1"/>
    <col min="6139" max="6139" width="18" customWidth="1"/>
    <col min="6140" max="6141" width="10.21875" customWidth="1"/>
    <col min="6142" max="6170" width="11.44140625" customWidth="1"/>
    <col min="6392" max="6392" width="1.33203125" customWidth="1"/>
    <col min="6393" max="6393" width="8" customWidth="1"/>
    <col min="6394" max="6394" width="45.109375" customWidth="1"/>
    <col min="6395" max="6395" width="18" customWidth="1"/>
    <col min="6396" max="6397" width="10.21875" customWidth="1"/>
    <col min="6398" max="6426" width="11.44140625" customWidth="1"/>
    <col min="6648" max="6648" width="1.33203125" customWidth="1"/>
    <col min="6649" max="6649" width="8" customWidth="1"/>
    <col min="6650" max="6650" width="45.109375" customWidth="1"/>
    <col min="6651" max="6651" width="18" customWidth="1"/>
    <col min="6652" max="6653" width="10.21875" customWidth="1"/>
    <col min="6654" max="6682" width="11.44140625" customWidth="1"/>
    <col min="6904" max="6904" width="1.33203125" customWidth="1"/>
    <col min="6905" max="6905" width="8" customWidth="1"/>
    <col min="6906" max="6906" width="45.109375" customWidth="1"/>
    <col min="6907" max="6907" width="18" customWidth="1"/>
    <col min="6908" max="6909" width="10.21875" customWidth="1"/>
    <col min="6910" max="6938" width="11.44140625" customWidth="1"/>
    <col min="7160" max="7160" width="1.33203125" customWidth="1"/>
    <col min="7161" max="7161" width="8" customWidth="1"/>
    <col min="7162" max="7162" width="45.109375" customWidth="1"/>
    <col min="7163" max="7163" width="18" customWidth="1"/>
    <col min="7164" max="7165" width="10.21875" customWidth="1"/>
    <col min="7166" max="7194" width="11.44140625" customWidth="1"/>
    <col min="7416" max="7416" width="1.33203125" customWidth="1"/>
    <col min="7417" max="7417" width="8" customWidth="1"/>
    <col min="7418" max="7418" width="45.109375" customWidth="1"/>
    <col min="7419" max="7419" width="18" customWidth="1"/>
    <col min="7420" max="7421" width="10.21875" customWidth="1"/>
    <col min="7422" max="7450" width="11.44140625" customWidth="1"/>
    <col min="7672" max="7672" width="1.33203125" customWidth="1"/>
    <col min="7673" max="7673" width="8" customWidth="1"/>
    <col min="7674" max="7674" width="45.109375" customWidth="1"/>
    <col min="7675" max="7675" width="18" customWidth="1"/>
    <col min="7676" max="7677" width="10.21875" customWidth="1"/>
    <col min="7678" max="7706" width="11.44140625" customWidth="1"/>
    <col min="7928" max="7928" width="1.33203125" customWidth="1"/>
    <col min="7929" max="7929" width="8" customWidth="1"/>
    <col min="7930" max="7930" width="45.109375" customWidth="1"/>
    <col min="7931" max="7931" width="18" customWidth="1"/>
    <col min="7932" max="7933" width="10.21875" customWidth="1"/>
    <col min="7934" max="7962" width="11.44140625" customWidth="1"/>
    <col min="8184" max="8184" width="1.33203125" customWidth="1"/>
    <col min="8185" max="8185" width="8" customWidth="1"/>
    <col min="8186" max="8186" width="45.109375" customWidth="1"/>
    <col min="8187" max="8187" width="18" customWidth="1"/>
    <col min="8188" max="8189" width="10.21875" customWidth="1"/>
    <col min="8190" max="8218" width="11.44140625" customWidth="1"/>
    <col min="8440" max="8440" width="1.33203125" customWidth="1"/>
    <col min="8441" max="8441" width="8" customWidth="1"/>
    <col min="8442" max="8442" width="45.109375" customWidth="1"/>
    <col min="8443" max="8443" width="18" customWidth="1"/>
    <col min="8444" max="8445" width="10.21875" customWidth="1"/>
    <col min="8446" max="8474" width="11.44140625" customWidth="1"/>
    <col min="8696" max="8696" width="1.33203125" customWidth="1"/>
    <col min="8697" max="8697" width="8" customWidth="1"/>
    <col min="8698" max="8698" width="45.109375" customWidth="1"/>
    <col min="8699" max="8699" width="18" customWidth="1"/>
    <col min="8700" max="8701" width="10.21875" customWidth="1"/>
    <col min="8702" max="8730" width="11.44140625" customWidth="1"/>
    <col min="8952" max="8952" width="1.33203125" customWidth="1"/>
    <col min="8953" max="8953" width="8" customWidth="1"/>
    <col min="8954" max="8954" width="45.109375" customWidth="1"/>
    <col min="8955" max="8955" width="18" customWidth="1"/>
    <col min="8956" max="8957" width="10.21875" customWidth="1"/>
    <col min="8958" max="8986" width="11.44140625" customWidth="1"/>
    <col min="9208" max="9208" width="1.33203125" customWidth="1"/>
    <col min="9209" max="9209" width="8" customWidth="1"/>
    <col min="9210" max="9210" width="45.109375" customWidth="1"/>
    <col min="9211" max="9211" width="18" customWidth="1"/>
    <col min="9212" max="9213" width="10.21875" customWidth="1"/>
    <col min="9214" max="9242" width="11.44140625" customWidth="1"/>
    <col min="9464" max="9464" width="1.33203125" customWidth="1"/>
    <col min="9465" max="9465" width="8" customWidth="1"/>
    <col min="9466" max="9466" width="45.109375" customWidth="1"/>
    <col min="9467" max="9467" width="18" customWidth="1"/>
    <col min="9468" max="9469" width="10.21875" customWidth="1"/>
    <col min="9470" max="9498" width="11.44140625" customWidth="1"/>
    <col min="9720" max="9720" width="1.33203125" customWidth="1"/>
    <col min="9721" max="9721" width="8" customWidth="1"/>
    <col min="9722" max="9722" width="45.109375" customWidth="1"/>
    <col min="9723" max="9723" width="18" customWidth="1"/>
    <col min="9724" max="9725" width="10.21875" customWidth="1"/>
    <col min="9726" max="9754" width="11.44140625" customWidth="1"/>
    <col min="9976" max="9976" width="1.33203125" customWidth="1"/>
    <col min="9977" max="9977" width="8" customWidth="1"/>
    <col min="9978" max="9978" width="45.109375" customWidth="1"/>
    <col min="9979" max="9979" width="18" customWidth="1"/>
    <col min="9980" max="9981" width="10.21875" customWidth="1"/>
    <col min="9982" max="10010" width="11.44140625" customWidth="1"/>
    <col min="10232" max="10232" width="1.33203125" customWidth="1"/>
    <col min="10233" max="10233" width="8" customWidth="1"/>
    <col min="10234" max="10234" width="45.109375" customWidth="1"/>
    <col min="10235" max="10235" width="18" customWidth="1"/>
    <col min="10236" max="10237" width="10.21875" customWidth="1"/>
    <col min="10238" max="10266" width="11.44140625" customWidth="1"/>
    <col min="10488" max="10488" width="1.33203125" customWidth="1"/>
    <col min="10489" max="10489" width="8" customWidth="1"/>
    <col min="10490" max="10490" width="45.109375" customWidth="1"/>
    <col min="10491" max="10491" width="18" customWidth="1"/>
    <col min="10492" max="10493" width="10.21875" customWidth="1"/>
    <col min="10494" max="10522" width="11.44140625" customWidth="1"/>
    <col min="10744" max="10744" width="1.33203125" customWidth="1"/>
    <col min="10745" max="10745" width="8" customWidth="1"/>
    <col min="10746" max="10746" width="45.109375" customWidth="1"/>
    <col min="10747" max="10747" width="18" customWidth="1"/>
    <col min="10748" max="10749" width="10.21875" customWidth="1"/>
    <col min="10750" max="10778" width="11.44140625" customWidth="1"/>
    <col min="11000" max="11000" width="1.33203125" customWidth="1"/>
    <col min="11001" max="11001" width="8" customWidth="1"/>
    <col min="11002" max="11002" width="45.109375" customWidth="1"/>
    <col min="11003" max="11003" width="18" customWidth="1"/>
    <col min="11004" max="11005" width="10.21875" customWidth="1"/>
    <col min="11006" max="11034" width="11.44140625" customWidth="1"/>
    <col min="11256" max="11256" width="1.33203125" customWidth="1"/>
    <col min="11257" max="11257" width="8" customWidth="1"/>
    <col min="11258" max="11258" width="45.109375" customWidth="1"/>
    <col min="11259" max="11259" width="18" customWidth="1"/>
    <col min="11260" max="11261" width="10.21875" customWidth="1"/>
    <col min="11262" max="11290" width="11.44140625" customWidth="1"/>
    <col min="11512" max="11512" width="1.33203125" customWidth="1"/>
    <col min="11513" max="11513" width="8" customWidth="1"/>
    <col min="11514" max="11514" width="45.109375" customWidth="1"/>
    <col min="11515" max="11515" width="18" customWidth="1"/>
    <col min="11516" max="11517" width="10.21875" customWidth="1"/>
    <col min="11518" max="11546" width="11.44140625" customWidth="1"/>
    <col min="11768" max="11768" width="1.33203125" customWidth="1"/>
    <col min="11769" max="11769" width="8" customWidth="1"/>
    <col min="11770" max="11770" width="45.109375" customWidth="1"/>
    <col min="11771" max="11771" width="18" customWidth="1"/>
    <col min="11772" max="11773" width="10.21875" customWidth="1"/>
    <col min="11774" max="11802" width="11.44140625" customWidth="1"/>
    <col min="12024" max="12024" width="1.33203125" customWidth="1"/>
    <col min="12025" max="12025" width="8" customWidth="1"/>
    <col min="12026" max="12026" width="45.109375" customWidth="1"/>
    <col min="12027" max="12027" width="18" customWidth="1"/>
    <col min="12028" max="12029" width="10.21875" customWidth="1"/>
    <col min="12030" max="12058" width="11.44140625" customWidth="1"/>
    <col min="12280" max="12280" width="1.33203125" customWidth="1"/>
    <col min="12281" max="12281" width="8" customWidth="1"/>
    <col min="12282" max="12282" width="45.109375" customWidth="1"/>
    <col min="12283" max="12283" width="18" customWidth="1"/>
    <col min="12284" max="12285" width="10.21875" customWidth="1"/>
    <col min="12286" max="12314" width="11.44140625" customWidth="1"/>
    <col min="12536" max="12536" width="1.33203125" customWidth="1"/>
    <col min="12537" max="12537" width="8" customWidth="1"/>
    <col min="12538" max="12538" width="45.109375" customWidth="1"/>
    <col min="12539" max="12539" width="18" customWidth="1"/>
    <col min="12540" max="12541" width="10.21875" customWidth="1"/>
    <col min="12542" max="12570" width="11.44140625" customWidth="1"/>
    <col min="12792" max="12792" width="1.33203125" customWidth="1"/>
    <col min="12793" max="12793" width="8" customWidth="1"/>
    <col min="12794" max="12794" width="45.109375" customWidth="1"/>
    <col min="12795" max="12795" width="18" customWidth="1"/>
    <col min="12796" max="12797" width="10.21875" customWidth="1"/>
    <col min="12798" max="12826" width="11.44140625" customWidth="1"/>
    <col min="13048" max="13048" width="1.33203125" customWidth="1"/>
    <col min="13049" max="13049" width="8" customWidth="1"/>
    <col min="13050" max="13050" width="45.109375" customWidth="1"/>
    <col min="13051" max="13051" width="18" customWidth="1"/>
    <col min="13052" max="13053" width="10.21875" customWidth="1"/>
    <col min="13054" max="13082" width="11.44140625" customWidth="1"/>
    <col min="13304" max="13304" width="1.33203125" customWidth="1"/>
    <col min="13305" max="13305" width="8" customWidth="1"/>
    <col min="13306" max="13306" width="45.109375" customWidth="1"/>
    <col min="13307" max="13307" width="18" customWidth="1"/>
    <col min="13308" max="13309" width="10.21875" customWidth="1"/>
    <col min="13310" max="13338" width="11.44140625" customWidth="1"/>
    <col min="13560" max="13560" width="1.33203125" customWidth="1"/>
    <col min="13561" max="13561" width="8" customWidth="1"/>
    <col min="13562" max="13562" width="45.109375" customWidth="1"/>
    <col min="13563" max="13563" width="18" customWidth="1"/>
    <col min="13564" max="13565" width="10.21875" customWidth="1"/>
    <col min="13566" max="13594" width="11.44140625" customWidth="1"/>
    <col min="13816" max="13816" width="1.33203125" customWidth="1"/>
    <col min="13817" max="13817" width="8" customWidth="1"/>
    <col min="13818" max="13818" width="45.109375" customWidth="1"/>
    <col min="13819" max="13819" width="18" customWidth="1"/>
    <col min="13820" max="13821" width="10.21875" customWidth="1"/>
    <col min="13822" max="13850" width="11.44140625" customWidth="1"/>
    <col min="14072" max="14072" width="1.33203125" customWidth="1"/>
    <col min="14073" max="14073" width="8" customWidth="1"/>
    <col min="14074" max="14074" width="45.109375" customWidth="1"/>
    <col min="14075" max="14075" width="18" customWidth="1"/>
    <col min="14076" max="14077" width="10.21875" customWidth="1"/>
    <col min="14078" max="14106" width="11.44140625" customWidth="1"/>
    <col min="14328" max="14328" width="1.33203125" customWidth="1"/>
    <col min="14329" max="14329" width="8" customWidth="1"/>
    <col min="14330" max="14330" width="45.109375" customWidth="1"/>
    <col min="14331" max="14331" width="18" customWidth="1"/>
    <col min="14332" max="14333" width="10.21875" customWidth="1"/>
    <col min="14334" max="14362" width="11.44140625" customWidth="1"/>
    <col min="14584" max="14584" width="1.33203125" customWidth="1"/>
    <col min="14585" max="14585" width="8" customWidth="1"/>
    <col min="14586" max="14586" width="45.109375" customWidth="1"/>
    <col min="14587" max="14587" width="18" customWidth="1"/>
    <col min="14588" max="14589" width="10.21875" customWidth="1"/>
    <col min="14590" max="14618" width="11.44140625" customWidth="1"/>
    <col min="14840" max="14840" width="1.33203125" customWidth="1"/>
    <col min="14841" max="14841" width="8" customWidth="1"/>
    <col min="14842" max="14842" width="45.109375" customWidth="1"/>
    <col min="14843" max="14843" width="18" customWidth="1"/>
    <col min="14844" max="14845" width="10.21875" customWidth="1"/>
    <col min="14846" max="14874" width="11.44140625" customWidth="1"/>
    <col min="15096" max="15096" width="1.33203125" customWidth="1"/>
    <col min="15097" max="15097" width="8" customWidth="1"/>
    <col min="15098" max="15098" width="45.109375" customWidth="1"/>
    <col min="15099" max="15099" width="18" customWidth="1"/>
    <col min="15100" max="15101" width="10.21875" customWidth="1"/>
    <col min="15102" max="15130" width="11.44140625" customWidth="1"/>
    <col min="15352" max="15352" width="1.33203125" customWidth="1"/>
    <col min="15353" max="15353" width="8" customWidth="1"/>
    <col min="15354" max="15354" width="45.109375" customWidth="1"/>
    <col min="15355" max="15355" width="18" customWidth="1"/>
    <col min="15356" max="15357" width="10.21875" customWidth="1"/>
    <col min="15358" max="15386" width="11.44140625" customWidth="1"/>
    <col min="15608" max="15608" width="1.33203125" customWidth="1"/>
    <col min="15609" max="15609" width="8" customWidth="1"/>
    <col min="15610" max="15610" width="45.109375" customWidth="1"/>
    <col min="15611" max="15611" width="18" customWidth="1"/>
    <col min="15612" max="15613" width="10.21875" customWidth="1"/>
    <col min="15614" max="15642" width="11.44140625" customWidth="1"/>
    <col min="15864" max="15864" width="1.33203125" customWidth="1"/>
    <col min="15865" max="15865" width="8" customWidth="1"/>
    <col min="15866" max="15866" width="45.109375" customWidth="1"/>
    <col min="15867" max="15867" width="18" customWidth="1"/>
    <col min="15868" max="15869" width="10.21875" customWidth="1"/>
    <col min="15870" max="15898" width="11.44140625" customWidth="1"/>
    <col min="16120" max="16120" width="1.33203125" customWidth="1"/>
    <col min="16121" max="16121" width="8" customWidth="1"/>
    <col min="16122" max="16122" width="45.109375" customWidth="1"/>
    <col min="16123" max="16123" width="18" customWidth="1"/>
    <col min="16124" max="16125" width="10.21875" customWidth="1"/>
    <col min="16126" max="16154" width="11.44140625" customWidth="1"/>
  </cols>
  <sheetData>
    <row r="1" spans="1:40" ht="18" x14ac:dyDescent="0.25">
      <c r="A1" s="228"/>
      <c r="B1" s="229" t="s">
        <v>572</v>
      </c>
      <c r="C1" s="230"/>
      <c r="D1" s="231"/>
      <c r="E1" s="231"/>
      <c r="F1" s="232"/>
      <c r="G1" s="232"/>
      <c r="H1" s="232"/>
      <c r="I1" s="233"/>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234"/>
      <c r="AI1" s="234"/>
      <c r="AJ1" s="234"/>
    </row>
    <row r="2" spans="1:40" ht="15.75" thickBot="1" x14ac:dyDescent="0.25">
      <c r="A2" s="235"/>
      <c r="B2" s="236"/>
      <c r="C2" s="237"/>
      <c r="D2" s="124"/>
      <c r="E2" s="124"/>
      <c r="F2" s="100"/>
      <c r="G2" s="100"/>
      <c r="H2" s="1033" t="s">
        <v>573</v>
      </c>
      <c r="I2" s="1034"/>
      <c r="J2" s="1034"/>
      <c r="K2" s="1034"/>
      <c r="L2" s="1034"/>
      <c r="M2" s="1034"/>
      <c r="N2" s="1034"/>
      <c r="O2" s="1034"/>
      <c r="P2" s="1034"/>
      <c r="Q2" s="1034"/>
      <c r="R2" s="1034"/>
      <c r="S2" s="1034"/>
      <c r="T2" s="1034"/>
      <c r="U2" s="1034"/>
      <c r="V2" s="1034"/>
      <c r="W2" s="1034"/>
      <c r="X2" s="1034"/>
      <c r="Y2" s="1034"/>
      <c r="Z2" s="1034"/>
      <c r="AA2" s="1034"/>
      <c r="AB2" s="1034"/>
      <c r="AC2" s="1034"/>
      <c r="AD2" s="1034"/>
      <c r="AE2" s="1034"/>
      <c r="AF2" s="1034"/>
      <c r="AG2" s="1034"/>
      <c r="AH2" s="1034"/>
      <c r="AI2" s="1034"/>
      <c r="AJ2" s="1034"/>
    </row>
    <row r="3" spans="1:40" ht="31.5" x14ac:dyDescent="0.2">
      <c r="A3" s="238"/>
      <c r="B3" s="239" t="s">
        <v>574</v>
      </c>
      <c r="C3" s="339" t="s">
        <v>575</v>
      </c>
      <c r="D3" s="340" t="s">
        <v>576</v>
      </c>
      <c r="E3" s="340"/>
      <c r="F3" s="341" t="s">
        <v>139</v>
      </c>
      <c r="G3" s="341" t="s">
        <v>187</v>
      </c>
      <c r="H3" s="342" t="str">
        <f>'TITLE PAGE'!D14</f>
        <v>2016-17</v>
      </c>
      <c r="I3" s="343" t="str">
        <f>'WRZ summary'!E3</f>
        <v>For info 2017-18</v>
      </c>
      <c r="J3" s="343" t="str">
        <f>'WRZ summary'!F3</f>
        <v>For info 2018-19</v>
      </c>
      <c r="K3" s="343" t="str">
        <f>'WRZ summary'!G3</f>
        <v>For info 2019-20</v>
      </c>
      <c r="L3" s="340" t="str">
        <f>'WRZ summary'!H3</f>
        <v>2020-21</v>
      </c>
      <c r="M3" s="340" t="str">
        <f>'WRZ summary'!I3</f>
        <v>2021-22</v>
      </c>
      <c r="N3" s="340" t="str">
        <f>'WRZ summary'!J3</f>
        <v>2022-23</v>
      </c>
      <c r="O3" s="340" t="str">
        <f>'WRZ summary'!K3</f>
        <v>2023-24</v>
      </c>
      <c r="P3" s="340" t="str">
        <f>'WRZ summary'!L3</f>
        <v>2024-25</v>
      </c>
      <c r="Q3" s="340" t="str">
        <f>'WRZ summary'!M3</f>
        <v>2025-26</v>
      </c>
      <c r="R3" s="340" t="str">
        <f>'WRZ summary'!N3</f>
        <v>2026-27</v>
      </c>
      <c r="S3" s="340" t="str">
        <f>'WRZ summary'!O3</f>
        <v>2027-28</v>
      </c>
      <c r="T3" s="340" t="str">
        <f>'WRZ summary'!P3</f>
        <v>2028-29</v>
      </c>
      <c r="U3" s="340" t="str">
        <f>'WRZ summary'!Q3</f>
        <v>2029-30</v>
      </c>
      <c r="V3" s="340" t="str">
        <f>'WRZ summary'!R3</f>
        <v>2030-31</v>
      </c>
      <c r="W3" s="340" t="str">
        <f>'WRZ summary'!S3</f>
        <v>2031-32</v>
      </c>
      <c r="X3" s="340" t="str">
        <f>'WRZ summary'!T3</f>
        <v>2032-33</v>
      </c>
      <c r="Y3" s="340" t="str">
        <f>'WRZ summary'!U3</f>
        <v>2033-34</v>
      </c>
      <c r="Z3" s="340" t="str">
        <f>'WRZ summary'!V3</f>
        <v>2034-35</v>
      </c>
      <c r="AA3" s="340" t="str">
        <f>'WRZ summary'!W3</f>
        <v>2035-36</v>
      </c>
      <c r="AB3" s="340" t="str">
        <f>'WRZ summary'!X3</f>
        <v>2036-37</v>
      </c>
      <c r="AC3" s="340" t="str">
        <f>'WRZ summary'!Y3</f>
        <v>2037-38</v>
      </c>
      <c r="AD3" s="340" t="str">
        <f>'WRZ summary'!Z3</f>
        <v>2038-39</v>
      </c>
      <c r="AE3" s="340" t="str">
        <f>'WRZ summary'!AA3</f>
        <v>2039-40</v>
      </c>
      <c r="AF3" s="340" t="str">
        <f>'WRZ summary'!AB3</f>
        <v>2040-41</v>
      </c>
      <c r="AG3" s="340" t="str">
        <f>'WRZ summary'!AC3</f>
        <v>2041-42</v>
      </c>
      <c r="AH3" s="340" t="str">
        <f>'WRZ summary'!AD3</f>
        <v>2042-43</v>
      </c>
      <c r="AI3" s="340" t="str">
        <f>'WRZ summary'!AE3</f>
        <v>2043-44</v>
      </c>
      <c r="AJ3" s="344" t="str">
        <f>'WRZ summary'!AF3</f>
        <v>2044-45</v>
      </c>
      <c r="AK3" s="334"/>
      <c r="AL3" t="s">
        <v>768</v>
      </c>
      <c r="AM3" t="s">
        <v>870</v>
      </c>
      <c r="AN3" t="s">
        <v>871</v>
      </c>
    </row>
    <row r="4" spans="1:40" x14ac:dyDescent="0.2">
      <c r="A4" s="240"/>
      <c r="B4" s="241">
        <v>58</v>
      </c>
      <c r="C4" s="345" t="s">
        <v>577</v>
      </c>
      <c r="D4" s="242" t="s">
        <v>123</v>
      </c>
      <c r="E4" s="242"/>
      <c r="F4" s="243" t="s">
        <v>75</v>
      </c>
      <c r="G4" s="243">
        <v>2</v>
      </c>
      <c r="H4" s="706">
        <f>SUM(H5,H8,H11,-H14,-H18,-H21,-H24,H27)</f>
        <v>0</v>
      </c>
      <c r="I4" s="707">
        <f>SUM(I5,I8,I11,-I14,-I18,-I21,-I24,I27)</f>
        <v>0</v>
      </c>
      <c r="J4" s="707">
        <f>SUM(J5,J8,J11,-J14,-J18,-J21,-J24,J27)</f>
        <v>0</v>
      </c>
      <c r="K4" s="707">
        <f>SUM(K5,K8,K11,-K14,-K18,-K21,-K24,K27)</f>
        <v>0</v>
      </c>
      <c r="L4" s="480">
        <f>SUM(L5,L8,L11,-L14,-L18,-L21,-L24,L27)</f>
        <v>0</v>
      </c>
      <c r="M4" s="480">
        <f t="shared" ref="M4:AJ4" si="0">SUM(M5,M8,M11,-M14,-M18,-M21,-M24,M27)</f>
        <v>0</v>
      </c>
      <c r="N4" s="480">
        <f t="shared" si="0"/>
        <v>0</v>
      </c>
      <c r="O4" s="480">
        <f t="shared" si="0"/>
        <v>0</v>
      </c>
      <c r="P4" s="480">
        <f t="shared" si="0"/>
        <v>0</v>
      </c>
      <c r="Q4" s="480">
        <f t="shared" si="0"/>
        <v>36</v>
      </c>
      <c r="R4" s="480">
        <f t="shared" si="0"/>
        <v>36</v>
      </c>
      <c r="S4" s="480">
        <f t="shared" si="0"/>
        <v>36</v>
      </c>
      <c r="T4" s="480">
        <f t="shared" si="0"/>
        <v>36</v>
      </c>
      <c r="U4" s="480">
        <f t="shared" si="0"/>
        <v>36</v>
      </c>
      <c r="V4" s="480">
        <f t="shared" si="0"/>
        <v>36</v>
      </c>
      <c r="W4" s="480">
        <f t="shared" si="0"/>
        <v>36</v>
      </c>
      <c r="X4" s="480">
        <f t="shared" si="0"/>
        <v>36</v>
      </c>
      <c r="Y4" s="480">
        <f t="shared" si="0"/>
        <v>36</v>
      </c>
      <c r="Z4" s="480">
        <f t="shared" si="0"/>
        <v>36</v>
      </c>
      <c r="AA4" s="480">
        <f t="shared" si="0"/>
        <v>43</v>
      </c>
      <c r="AB4" s="480">
        <f t="shared" si="0"/>
        <v>43</v>
      </c>
      <c r="AC4" s="480">
        <f t="shared" si="0"/>
        <v>43</v>
      </c>
      <c r="AD4" s="480">
        <f t="shared" si="0"/>
        <v>43</v>
      </c>
      <c r="AE4" s="480">
        <f t="shared" si="0"/>
        <v>43</v>
      </c>
      <c r="AF4" s="480">
        <f t="shared" si="0"/>
        <v>43</v>
      </c>
      <c r="AG4" s="480">
        <f t="shared" si="0"/>
        <v>43</v>
      </c>
      <c r="AH4" s="480">
        <f t="shared" si="0"/>
        <v>43</v>
      </c>
      <c r="AI4" s="480">
        <f t="shared" si="0"/>
        <v>43</v>
      </c>
      <c r="AJ4" s="708">
        <f t="shared" si="0"/>
        <v>43</v>
      </c>
      <c r="AK4" s="334"/>
    </row>
    <row r="5" spans="1:40" x14ac:dyDescent="0.2">
      <c r="A5" s="244"/>
      <c r="B5" s="245">
        <f>B4+0.1</f>
        <v>58.1</v>
      </c>
      <c r="C5" s="346" t="s">
        <v>578</v>
      </c>
      <c r="D5" s="246" t="s">
        <v>123</v>
      </c>
      <c r="E5" s="246"/>
      <c r="F5" s="247" t="s">
        <v>75</v>
      </c>
      <c r="G5" s="247">
        <v>2</v>
      </c>
      <c r="H5" s="320">
        <f t="shared" ref="H5:AJ5" si="1">SUM(H6:H7)</f>
        <v>0</v>
      </c>
      <c r="I5" s="322">
        <f t="shared" si="1"/>
        <v>0</v>
      </c>
      <c r="J5" s="322">
        <f t="shared" si="1"/>
        <v>0</v>
      </c>
      <c r="K5" s="322">
        <f t="shared" si="1"/>
        <v>0</v>
      </c>
      <c r="L5" s="321">
        <f t="shared" si="1"/>
        <v>0</v>
      </c>
      <c r="M5" s="321">
        <f t="shared" si="1"/>
        <v>0</v>
      </c>
      <c r="N5" s="321">
        <f t="shared" si="1"/>
        <v>0</v>
      </c>
      <c r="O5" s="321">
        <f t="shared" si="1"/>
        <v>0</v>
      </c>
      <c r="P5" s="321">
        <f t="shared" si="1"/>
        <v>0</v>
      </c>
      <c r="Q5" s="321">
        <f t="shared" si="1"/>
        <v>6.5</v>
      </c>
      <c r="R5" s="321">
        <f t="shared" si="1"/>
        <v>6.5</v>
      </c>
      <c r="S5" s="321">
        <f t="shared" si="1"/>
        <v>6.5</v>
      </c>
      <c r="T5" s="321">
        <f t="shared" si="1"/>
        <v>6.5</v>
      </c>
      <c r="U5" s="321">
        <f t="shared" si="1"/>
        <v>6.5</v>
      </c>
      <c r="V5" s="321">
        <f t="shared" si="1"/>
        <v>6.5</v>
      </c>
      <c r="W5" s="321">
        <f t="shared" si="1"/>
        <v>6.5</v>
      </c>
      <c r="X5" s="321">
        <f t="shared" si="1"/>
        <v>6.5</v>
      </c>
      <c r="Y5" s="321">
        <f t="shared" si="1"/>
        <v>6.5</v>
      </c>
      <c r="Z5" s="321">
        <f t="shared" si="1"/>
        <v>6.5</v>
      </c>
      <c r="AA5" s="321">
        <f t="shared" si="1"/>
        <v>6.5</v>
      </c>
      <c r="AB5" s="321">
        <f t="shared" si="1"/>
        <v>6.5</v>
      </c>
      <c r="AC5" s="321">
        <f t="shared" si="1"/>
        <v>6.5</v>
      </c>
      <c r="AD5" s="321">
        <f t="shared" si="1"/>
        <v>6.5</v>
      </c>
      <c r="AE5" s="321">
        <f t="shared" si="1"/>
        <v>6.5</v>
      </c>
      <c r="AF5" s="321">
        <f t="shared" si="1"/>
        <v>6.5</v>
      </c>
      <c r="AG5" s="321">
        <f t="shared" si="1"/>
        <v>6.5</v>
      </c>
      <c r="AH5" s="321">
        <f t="shared" si="1"/>
        <v>6.5</v>
      </c>
      <c r="AI5" s="321">
        <f t="shared" si="1"/>
        <v>6.5</v>
      </c>
      <c r="AJ5" s="321">
        <f t="shared" si="1"/>
        <v>6.5</v>
      </c>
      <c r="AK5" s="334"/>
    </row>
    <row r="6" spans="1:40" x14ac:dyDescent="0.2">
      <c r="A6" s="244"/>
      <c r="B6" s="248" t="s">
        <v>123</v>
      </c>
      <c r="C6" s="464" t="s">
        <v>842</v>
      </c>
      <c r="D6" s="249" t="s">
        <v>782</v>
      </c>
      <c r="E6" s="249"/>
      <c r="F6" s="250" t="s">
        <v>75</v>
      </c>
      <c r="G6" s="250">
        <v>2</v>
      </c>
      <c r="H6" s="320"/>
      <c r="I6" s="322"/>
      <c r="J6" s="322"/>
      <c r="K6" s="322"/>
      <c r="L6" s="331">
        <v>0</v>
      </c>
      <c r="M6" s="331">
        <v>0</v>
      </c>
      <c r="N6" s="331">
        <v>0</v>
      </c>
      <c r="O6" s="331">
        <v>0</v>
      </c>
      <c r="P6" s="331">
        <v>0</v>
      </c>
      <c r="Q6" s="331">
        <v>6.5</v>
      </c>
      <c r="R6" s="331">
        <v>6.5</v>
      </c>
      <c r="S6" s="331">
        <v>6.5</v>
      </c>
      <c r="T6" s="331">
        <v>6.5</v>
      </c>
      <c r="U6" s="331">
        <v>6.5</v>
      </c>
      <c r="V6" s="331">
        <v>6.5</v>
      </c>
      <c r="W6" s="331">
        <v>6.5</v>
      </c>
      <c r="X6" s="331">
        <v>6.5</v>
      </c>
      <c r="Y6" s="331">
        <v>6.5</v>
      </c>
      <c r="Z6" s="331">
        <v>6.5</v>
      </c>
      <c r="AA6" s="331">
        <v>6.5</v>
      </c>
      <c r="AB6" s="331">
        <v>6.5</v>
      </c>
      <c r="AC6" s="331">
        <v>6.5</v>
      </c>
      <c r="AD6" s="331">
        <v>6.5</v>
      </c>
      <c r="AE6" s="331">
        <v>6.5</v>
      </c>
      <c r="AF6" s="331">
        <v>6.5</v>
      </c>
      <c r="AG6" s="331">
        <v>6.5</v>
      </c>
      <c r="AH6" s="331">
        <v>6.5</v>
      </c>
      <c r="AI6" s="331">
        <v>6.5</v>
      </c>
      <c r="AJ6" s="347">
        <v>6.5</v>
      </c>
      <c r="AK6" s="334"/>
      <c r="AL6" t="s">
        <v>874</v>
      </c>
      <c r="AM6" s="387">
        <v>43452</v>
      </c>
      <c r="AN6" t="s">
        <v>769</v>
      </c>
    </row>
    <row r="7" spans="1:40" x14ac:dyDescent="0.2">
      <c r="A7" s="244"/>
      <c r="B7" s="356" t="s">
        <v>123</v>
      </c>
      <c r="C7" s="324" t="s">
        <v>579</v>
      </c>
      <c r="D7" s="325" t="s">
        <v>123</v>
      </c>
      <c r="E7" s="325"/>
      <c r="F7" s="326" t="s">
        <v>123</v>
      </c>
      <c r="G7" s="326"/>
      <c r="H7" s="327" t="s">
        <v>123</v>
      </c>
      <c r="I7" s="328" t="s">
        <v>123</v>
      </c>
      <c r="J7" s="328" t="s">
        <v>123</v>
      </c>
      <c r="K7" s="328" t="s">
        <v>123</v>
      </c>
      <c r="L7" s="326" t="s">
        <v>123</v>
      </c>
      <c r="M7" s="326" t="s">
        <v>123</v>
      </c>
      <c r="N7" s="326" t="s">
        <v>123</v>
      </c>
      <c r="O7" s="326" t="s">
        <v>123</v>
      </c>
      <c r="P7" s="326" t="s">
        <v>123</v>
      </c>
      <c r="Q7" s="326" t="s">
        <v>123</v>
      </c>
      <c r="R7" s="326" t="s">
        <v>123</v>
      </c>
      <c r="S7" s="326" t="s">
        <v>123</v>
      </c>
      <c r="T7" s="326" t="s">
        <v>123</v>
      </c>
      <c r="U7" s="326" t="s">
        <v>123</v>
      </c>
      <c r="V7" s="326" t="s">
        <v>123</v>
      </c>
      <c r="W7" s="326" t="s">
        <v>123</v>
      </c>
      <c r="X7" s="326" t="s">
        <v>123</v>
      </c>
      <c r="Y7" s="326" t="s">
        <v>123</v>
      </c>
      <c r="Z7" s="326" t="s">
        <v>123</v>
      </c>
      <c r="AA7" s="326" t="s">
        <v>123</v>
      </c>
      <c r="AB7" s="326" t="s">
        <v>123</v>
      </c>
      <c r="AC7" s="326" t="s">
        <v>123</v>
      </c>
      <c r="AD7" s="326" t="s">
        <v>123</v>
      </c>
      <c r="AE7" s="326" t="s">
        <v>123</v>
      </c>
      <c r="AF7" s="326" t="s">
        <v>123</v>
      </c>
      <c r="AG7" s="326" t="s">
        <v>123</v>
      </c>
      <c r="AH7" s="326" t="s">
        <v>123</v>
      </c>
      <c r="AI7" s="326" t="s">
        <v>123</v>
      </c>
      <c r="AJ7" s="348" t="s">
        <v>123</v>
      </c>
      <c r="AK7" s="334"/>
    </row>
    <row r="8" spans="1:40" x14ac:dyDescent="0.2">
      <c r="A8" s="244"/>
      <c r="B8" s="245">
        <f>B5+0.1</f>
        <v>58.2</v>
      </c>
      <c r="C8" s="329" t="s">
        <v>580</v>
      </c>
      <c r="D8" s="330" t="s">
        <v>123</v>
      </c>
      <c r="E8" s="330"/>
      <c r="F8" s="247" t="s">
        <v>75</v>
      </c>
      <c r="G8" s="247">
        <v>2</v>
      </c>
      <c r="H8" s="320">
        <f t="shared" ref="H8:AJ8" si="2">SUM(H9:H10)</f>
        <v>0</v>
      </c>
      <c r="I8" s="322">
        <f t="shared" si="2"/>
        <v>0</v>
      </c>
      <c r="J8" s="322">
        <f t="shared" si="2"/>
        <v>0</v>
      </c>
      <c r="K8" s="322">
        <f t="shared" si="2"/>
        <v>0</v>
      </c>
      <c r="L8" s="321">
        <f t="shared" si="2"/>
        <v>0</v>
      </c>
      <c r="M8" s="321">
        <f t="shared" si="2"/>
        <v>0</v>
      </c>
      <c r="N8" s="321">
        <f t="shared" si="2"/>
        <v>0</v>
      </c>
      <c r="O8" s="321">
        <f t="shared" si="2"/>
        <v>0</v>
      </c>
      <c r="P8" s="321">
        <f t="shared" si="2"/>
        <v>0</v>
      </c>
      <c r="Q8" s="321">
        <f t="shared" si="2"/>
        <v>0</v>
      </c>
      <c r="R8" s="321">
        <f t="shared" si="2"/>
        <v>0</v>
      </c>
      <c r="S8" s="321">
        <f t="shared" si="2"/>
        <v>0</v>
      </c>
      <c r="T8" s="321">
        <f t="shared" si="2"/>
        <v>0</v>
      </c>
      <c r="U8" s="321">
        <f t="shared" si="2"/>
        <v>0</v>
      </c>
      <c r="V8" s="321">
        <f t="shared" si="2"/>
        <v>0</v>
      </c>
      <c r="W8" s="321">
        <f t="shared" si="2"/>
        <v>0</v>
      </c>
      <c r="X8" s="321">
        <f t="shared" si="2"/>
        <v>0</v>
      </c>
      <c r="Y8" s="321">
        <f t="shared" si="2"/>
        <v>0</v>
      </c>
      <c r="Z8" s="321">
        <f t="shared" si="2"/>
        <v>0</v>
      </c>
      <c r="AA8" s="321">
        <f t="shared" si="2"/>
        <v>0</v>
      </c>
      <c r="AB8" s="321">
        <f t="shared" si="2"/>
        <v>0</v>
      </c>
      <c r="AC8" s="321">
        <f t="shared" si="2"/>
        <v>0</v>
      </c>
      <c r="AD8" s="321">
        <f t="shared" si="2"/>
        <v>0</v>
      </c>
      <c r="AE8" s="321">
        <f t="shared" si="2"/>
        <v>0</v>
      </c>
      <c r="AF8" s="321">
        <f t="shared" si="2"/>
        <v>0</v>
      </c>
      <c r="AG8" s="321">
        <f t="shared" si="2"/>
        <v>0</v>
      </c>
      <c r="AH8" s="321">
        <f t="shared" si="2"/>
        <v>0</v>
      </c>
      <c r="AI8" s="321">
        <f t="shared" si="2"/>
        <v>0</v>
      </c>
      <c r="AJ8" s="321">
        <f t="shared" si="2"/>
        <v>0</v>
      </c>
      <c r="AK8" s="334"/>
    </row>
    <row r="9" spans="1:40" x14ac:dyDescent="0.2">
      <c r="A9" s="244"/>
      <c r="B9" s="248" t="s">
        <v>123</v>
      </c>
      <c r="C9" s="249"/>
      <c r="D9" s="249"/>
      <c r="E9" s="249"/>
      <c r="F9" s="251" t="s">
        <v>75</v>
      </c>
      <c r="G9" s="251">
        <v>2</v>
      </c>
      <c r="H9" s="320"/>
      <c r="I9" s="322"/>
      <c r="J9" s="322"/>
      <c r="K9" s="322"/>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47"/>
      <c r="AK9" s="334"/>
    </row>
    <row r="10" spans="1:40" x14ac:dyDescent="0.2">
      <c r="A10" s="252"/>
      <c r="B10" s="356" t="s">
        <v>123</v>
      </c>
      <c r="C10" s="324" t="s">
        <v>579</v>
      </c>
      <c r="D10" s="325" t="s">
        <v>123</v>
      </c>
      <c r="E10" s="325"/>
      <c r="F10" s="282" t="s">
        <v>123</v>
      </c>
      <c r="G10" s="326"/>
      <c r="H10" s="327" t="s">
        <v>123</v>
      </c>
      <c r="I10" s="328" t="s">
        <v>123</v>
      </c>
      <c r="J10" s="328" t="s">
        <v>123</v>
      </c>
      <c r="K10" s="328" t="s">
        <v>123</v>
      </c>
      <c r="L10" s="326" t="s">
        <v>123</v>
      </c>
      <c r="M10" s="326" t="s">
        <v>123</v>
      </c>
      <c r="N10" s="326" t="s">
        <v>123</v>
      </c>
      <c r="O10" s="326" t="s">
        <v>123</v>
      </c>
      <c r="P10" s="326" t="s">
        <v>123</v>
      </c>
      <c r="Q10" s="326" t="s">
        <v>123</v>
      </c>
      <c r="R10" s="326" t="s">
        <v>123</v>
      </c>
      <c r="S10" s="326" t="s">
        <v>123</v>
      </c>
      <c r="T10" s="326" t="s">
        <v>123</v>
      </c>
      <c r="U10" s="326" t="s">
        <v>123</v>
      </c>
      <c r="V10" s="326" t="s">
        <v>123</v>
      </c>
      <c r="W10" s="326" t="s">
        <v>123</v>
      </c>
      <c r="X10" s="326" t="s">
        <v>123</v>
      </c>
      <c r="Y10" s="326" t="s">
        <v>123</v>
      </c>
      <c r="Z10" s="326" t="s">
        <v>123</v>
      </c>
      <c r="AA10" s="326" t="s">
        <v>123</v>
      </c>
      <c r="AB10" s="326" t="s">
        <v>123</v>
      </c>
      <c r="AC10" s="326" t="s">
        <v>123</v>
      </c>
      <c r="AD10" s="326" t="s">
        <v>123</v>
      </c>
      <c r="AE10" s="326" t="s">
        <v>123</v>
      </c>
      <c r="AF10" s="326" t="s">
        <v>123</v>
      </c>
      <c r="AG10" s="326" t="s">
        <v>123</v>
      </c>
      <c r="AH10" s="326" t="s">
        <v>123</v>
      </c>
      <c r="AI10" s="326" t="s">
        <v>123</v>
      </c>
      <c r="AJ10" s="348" t="s">
        <v>123</v>
      </c>
      <c r="AK10" s="334"/>
    </row>
    <row r="11" spans="1:40" x14ac:dyDescent="0.2">
      <c r="A11" s="244"/>
      <c r="B11" s="245">
        <f>B8+0.1</f>
        <v>58.300000000000004</v>
      </c>
      <c r="C11" s="329" t="s">
        <v>581</v>
      </c>
      <c r="D11" s="256" t="s">
        <v>123</v>
      </c>
      <c r="E11" s="256"/>
      <c r="F11" s="253" t="s">
        <v>75</v>
      </c>
      <c r="G11" s="253">
        <v>2</v>
      </c>
      <c r="H11" s="320">
        <f t="shared" ref="H11:AJ11" si="3">SUM(H12:H13)</f>
        <v>0</v>
      </c>
      <c r="I11" s="322">
        <f t="shared" si="3"/>
        <v>0</v>
      </c>
      <c r="J11" s="322">
        <f t="shared" si="3"/>
        <v>0</v>
      </c>
      <c r="K11" s="322">
        <f t="shared" si="3"/>
        <v>0</v>
      </c>
      <c r="L11" s="321">
        <f t="shared" si="3"/>
        <v>0</v>
      </c>
      <c r="M11" s="321">
        <f t="shared" si="3"/>
        <v>0</v>
      </c>
      <c r="N11" s="321">
        <f t="shared" si="3"/>
        <v>0</v>
      </c>
      <c r="O11" s="321">
        <f t="shared" si="3"/>
        <v>0</v>
      </c>
      <c r="P11" s="321">
        <f t="shared" si="3"/>
        <v>0</v>
      </c>
      <c r="Q11" s="321">
        <f t="shared" si="3"/>
        <v>0</v>
      </c>
      <c r="R11" s="321">
        <f t="shared" si="3"/>
        <v>0</v>
      </c>
      <c r="S11" s="321">
        <f t="shared" si="3"/>
        <v>0</v>
      </c>
      <c r="T11" s="321">
        <f t="shared" si="3"/>
        <v>0</v>
      </c>
      <c r="U11" s="321">
        <f t="shared" si="3"/>
        <v>0</v>
      </c>
      <c r="V11" s="321">
        <f t="shared" si="3"/>
        <v>0</v>
      </c>
      <c r="W11" s="321">
        <f t="shared" si="3"/>
        <v>0</v>
      </c>
      <c r="X11" s="321">
        <f t="shared" si="3"/>
        <v>0</v>
      </c>
      <c r="Y11" s="321">
        <f t="shared" si="3"/>
        <v>0</v>
      </c>
      <c r="Z11" s="321">
        <f t="shared" si="3"/>
        <v>0</v>
      </c>
      <c r="AA11" s="321">
        <f t="shared" si="3"/>
        <v>0</v>
      </c>
      <c r="AB11" s="321">
        <f t="shared" si="3"/>
        <v>0</v>
      </c>
      <c r="AC11" s="321">
        <f t="shared" si="3"/>
        <v>0</v>
      </c>
      <c r="AD11" s="321">
        <f t="shared" si="3"/>
        <v>0</v>
      </c>
      <c r="AE11" s="321">
        <f t="shared" si="3"/>
        <v>0</v>
      </c>
      <c r="AF11" s="321">
        <f t="shared" si="3"/>
        <v>0</v>
      </c>
      <c r="AG11" s="321">
        <f t="shared" si="3"/>
        <v>0</v>
      </c>
      <c r="AH11" s="321">
        <f t="shared" si="3"/>
        <v>0</v>
      </c>
      <c r="AI11" s="321">
        <f t="shared" si="3"/>
        <v>0</v>
      </c>
      <c r="AJ11" s="321">
        <f t="shared" si="3"/>
        <v>0</v>
      </c>
    </row>
    <row r="12" spans="1:40" x14ac:dyDescent="0.2">
      <c r="A12" s="244"/>
      <c r="B12" s="248" t="s">
        <v>123</v>
      </c>
      <c r="C12" s="249"/>
      <c r="D12" s="249"/>
      <c r="E12" s="249"/>
      <c r="F12" s="251" t="s">
        <v>75</v>
      </c>
      <c r="G12" s="251">
        <v>2</v>
      </c>
      <c r="H12" s="320"/>
      <c r="I12" s="322"/>
      <c r="J12" s="322"/>
      <c r="K12" s="322"/>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47"/>
    </row>
    <row r="13" spans="1:40" x14ac:dyDescent="0.2">
      <c r="A13" s="244"/>
      <c r="B13" s="356" t="s">
        <v>123</v>
      </c>
      <c r="C13" s="324" t="s">
        <v>579</v>
      </c>
      <c r="D13" s="325" t="s">
        <v>123</v>
      </c>
      <c r="E13" s="325"/>
      <c r="F13" s="282" t="s">
        <v>123</v>
      </c>
      <c r="G13" s="326"/>
      <c r="H13" s="327" t="s">
        <v>123</v>
      </c>
      <c r="I13" s="328" t="s">
        <v>123</v>
      </c>
      <c r="J13" s="328" t="s">
        <v>123</v>
      </c>
      <c r="K13" s="328" t="s">
        <v>123</v>
      </c>
      <c r="L13" s="326" t="s">
        <v>123</v>
      </c>
      <c r="M13" s="326" t="s">
        <v>123</v>
      </c>
      <c r="N13" s="326" t="s">
        <v>123</v>
      </c>
      <c r="O13" s="326" t="s">
        <v>123</v>
      </c>
      <c r="P13" s="326" t="s">
        <v>123</v>
      </c>
      <c r="Q13" s="326" t="s">
        <v>123</v>
      </c>
      <c r="R13" s="326" t="s">
        <v>123</v>
      </c>
      <c r="S13" s="326" t="s">
        <v>123</v>
      </c>
      <c r="T13" s="326" t="s">
        <v>123</v>
      </c>
      <c r="U13" s="326" t="s">
        <v>123</v>
      </c>
      <c r="V13" s="326" t="s">
        <v>123</v>
      </c>
      <c r="W13" s="326" t="s">
        <v>123</v>
      </c>
      <c r="X13" s="326" t="s">
        <v>123</v>
      </c>
      <c r="Y13" s="326" t="s">
        <v>123</v>
      </c>
      <c r="Z13" s="326" t="s">
        <v>123</v>
      </c>
      <c r="AA13" s="326" t="s">
        <v>123</v>
      </c>
      <c r="AB13" s="326" t="s">
        <v>123</v>
      </c>
      <c r="AC13" s="326" t="s">
        <v>123</v>
      </c>
      <c r="AD13" s="326" t="s">
        <v>123</v>
      </c>
      <c r="AE13" s="326" t="s">
        <v>123</v>
      </c>
      <c r="AF13" s="326" t="s">
        <v>123</v>
      </c>
      <c r="AG13" s="326" t="s">
        <v>123</v>
      </c>
      <c r="AH13" s="326" t="s">
        <v>123</v>
      </c>
      <c r="AI13" s="326" t="s">
        <v>123</v>
      </c>
      <c r="AJ13" s="348" t="s">
        <v>123</v>
      </c>
    </row>
    <row r="14" spans="1:40" ht="25.5" x14ac:dyDescent="0.2">
      <c r="A14" s="244"/>
      <c r="B14" s="245">
        <f>B11+0.1</f>
        <v>58.400000000000006</v>
      </c>
      <c r="C14" s="329" t="s">
        <v>582</v>
      </c>
      <c r="D14" s="256" t="s">
        <v>123</v>
      </c>
      <c r="E14" s="256"/>
      <c r="F14" s="253" t="s">
        <v>75</v>
      </c>
      <c r="G14" s="253">
        <v>2</v>
      </c>
      <c r="H14" s="320">
        <f t="shared" ref="H14:AJ14" si="4">SUM(H15:H16)</f>
        <v>0</v>
      </c>
      <c r="I14" s="322">
        <f t="shared" si="4"/>
        <v>0</v>
      </c>
      <c r="J14" s="322">
        <f t="shared" si="4"/>
        <v>0</v>
      </c>
      <c r="K14" s="322">
        <f t="shared" si="4"/>
        <v>0</v>
      </c>
      <c r="L14" s="321">
        <f t="shared" si="4"/>
        <v>0</v>
      </c>
      <c r="M14" s="321">
        <f t="shared" si="4"/>
        <v>0</v>
      </c>
      <c r="N14" s="321">
        <f t="shared" si="4"/>
        <v>0</v>
      </c>
      <c r="O14" s="321">
        <f t="shared" si="4"/>
        <v>0</v>
      </c>
      <c r="P14" s="321">
        <f t="shared" si="4"/>
        <v>0</v>
      </c>
      <c r="Q14" s="321">
        <f t="shared" si="4"/>
        <v>0</v>
      </c>
      <c r="R14" s="321">
        <f t="shared" si="4"/>
        <v>0</v>
      </c>
      <c r="S14" s="321">
        <f t="shared" si="4"/>
        <v>0</v>
      </c>
      <c r="T14" s="321">
        <f t="shared" si="4"/>
        <v>0</v>
      </c>
      <c r="U14" s="321">
        <f t="shared" si="4"/>
        <v>0</v>
      </c>
      <c r="V14" s="321">
        <f t="shared" si="4"/>
        <v>0</v>
      </c>
      <c r="W14" s="321">
        <f t="shared" si="4"/>
        <v>0</v>
      </c>
      <c r="X14" s="321">
        <f t="shared" si="4"/>
        <v>0</v>
      </c>
      <c r="Y14" s="321">
        <f t="shared" si="4"/>
        <v>0</v>
      </c>
      <c r="Z14" s="321">
        <f t="shared" si="4"/>
        <v>0</v>
      </c>
      <c r="AA14" s="321">
        <f t="shared" si="4"/>
        <v>0</v>
      </c>
      <c r="AB14" s="321">
        <f t="shared" si="4"/>
        <v>0</v>
      </c>
      <c r="AC14" s="321">
        <f t="shared" si="4"/>
        <v>0</v>
      </c>
      <c r="AD14" s="321">
        <f t="shared" si="4"/>
        <v>0</v>
      </c>
      <c r="AE14" s="321">
        <f t="shared" si="4"/>
        <v>0</v>
      </c>
      <c r="AF14" s="321">
        <f t="shared" si="4"/>
        <v>0</v>
      </c>
      <c r="AG14" s="321">
        <f t="shared" si="4"/>
        <v>0</v>
      </c>
      <c r="AH14" s="321">
        <f t="shared" si="4"/>
        <v>0</v>
      </c>
      <c r="AI14" s="321">
        <f t="shared" si="4"/>
        <v>0</v>
      </c>
      <c r="AJ14" s="321">
        <f t="shared" si="4"/>
        <v>0</v>
      </c>
    </row>
    <row r="15" spans="1:40" x14ac:dyDescent="0.2">
      <c r="A15" s="244"/>
      <c r="B15" s="248" t="s">
        <v>123</v>
      </c>
      <c r="C15" s="249"/>
      <c r="D15" s="249"/>
      <c r="E15" s="249"/>
      <c r="F15" s="251" t="s">
        <v>75</v>
      </c>
      <c r="G15" s="251">
        <v>2</v>
      </c>
      <c r="H15" s="320"/>
      <c r="I15" s="322"/>
      <c r="J15" s="322"/>
      <c r="K15" s="322"/>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47"/>
    </row>
    <row r="16" spans="1:40" x14ac:dyDescent="0.2">
      <c r="A16" s="244"/>
      <c r="B16" s="356" t="s">
        <v>123</v>
      </c>
      <c r="C16" s="324" t="s">
        <v>579</v>
      </c>
      <c r="D16" s="325" t="s">
        <v>123</v>
      </c>
      <c r="E16" s="325"/>
      <c r="F16" s="282" t="s">
        <v>123</v>
      </c>
      <c r="G16" s="326"/>
      <c r="H16" s="327" t="s">
        <v>123</v>
      </c>
      <c r="I16" s="358" t="s">
        <v>123</v>
      </c>
      <c r="J16" s="358" t="s">
        <v>123</v>
      </c>
      <c r="K16" s="358" t="s">
        <v>123</v>
      </c>
      <c r="L16" s="326" t="s">
        <v>123</v>
      </c>
      <c r="M16" s="326" t="s">
        <v>123</v>
      </c>
      <c r="N16" s="326" t="s">
        <v>123</v>
      </c>
      <c r="O16" s="326" t="s">
        <v>123</v>
      </c>
      <c r="P16" s="326" t="s">
        <v>123</v>
      </c>
      <c r="Q16" s="326" t="s">
        <v>123</v>
      </c>
      <c r="R16" s="326" t="s">
        <v>123</v>
      </c>
      <c r="S16" s="326" t="s">
        <v>123</v>
      </c>
      <c r="T16" s="326" t="s">
        <v>123</v>
      </c>
      <c r="U16" s="326" t="s">
        <v>123</v>
      </c>
      <c r="V16" s="326" t="s">
        <v>123</v>
      </c>
      <c r="W16" s="326" t="s">
        <v>123</v>
      </c>
      <c r="X16" s="326" t="s">
        <v>123</v>
      </c>
      <c r="Y16" s="326" t="s">
        <v>123</v>
      </c>
      <c r="Z16" s="326" t="s">
        <v>123</v>
      </c>
      <c r="AA16" s="326" t="s">
        <v>123</v>
      </c>
      <c r="AB16" s="326" t="s">
        <v>123</v>
      </c>
      <c r="AC16" s="326" t="s">
        <v>123</v>
      </c>
      <c r="AD16" s="326" t="s">
        <v>123</v>
      </c>
      <c r="AE16" s="326" t="s">
        <v>123</v>
      </c>
      <c r="AF16" s="326" t="s">
        <v>123</v>
      </c>
      <c r="AG16" s="326" t="s">
        <v>123</v>
      </c>
      <c r="AH16" s="326" t="s">
        <v>123</v>
      </c>
      <c r="AI16" s="326" t="s">
        <v>123</v>
      </c>
      <c r="AJ16" s="348" t="s">
        <v>123</v>
      </c>
    </row>
    <row r="17" spans="1:40" x14ac:dyDescent="0.2">
      <c r="A17" s="244"/>
      <c r="B17" s="245">
        <f>B14+0.1</f>
        <v>58.500000000000007</v>
      </c>
      <c r="C17" s="359" t="s">
        <v>583</v>
      </c>
      <c r="D17" s="254"/>
      <c r="E17" s="254"/>
      <c r="F17" s="253" t="s">
        <v>75</v>
      </c>
      <c r="G17" s="255">
        <v>2</v>
      </c>
      <c r="H17" s="319">
        <f t="shared" ref="H17:AJ17" si="5">SUM(H18+H21)</f>
        <v>0</v>
      </c>
      <c r="I17" s="322">
        <f t="shared" si="5"/>
        <v>0</v>
      </c>
      <c r="J17" s="322">
        <f t="shared" si="5"/>
        <v>0</v>
      </c>
      <c r="K17" s="322">
        <f t="shared" si="5"/>
        <v>0</v>
      </c>
      <c r="L17" s="321">
        <f t="shared" si="5"/>
        <v>0</v>
      </c>
      <c r="M17" s="321">
        <f t="shared" si="5"/>
        <v>0</v>
      </c>
      <c r="N17" s="321">
        <f t="shared" si="5"/>
        <v>0</v>
      </c>
      <c r="O17" s="321">
        <f t="shared" si="5"/>
        <v>0</v>
      </c>
      <c r="P17" s="321">
        <f t="shared" si="5"/>
        <v>0</v>
      </c>
      <c r="Q17" s="321">
        <f t="shared" si="5"/>
        <v>0</v>
      </c>
      <c r="R17" s="321">
        <f t="shared" si="5"/>
        <v>0</v>
      </c>
      <c r="S17" s="321">
        <f t="shared" si="5"/>
        <v>0</v>
      </c>
      <c r="T17" s="321">
        <f t="shared" si="5"/>
        <v>0</v>
      </c>
      <c r="U17" s="321">
        <f t="shared" si="5"/>
        <v>0</v>
      </c>
      <c r="V17" s="321">
        <f t="shared" si="5"/>
        <v>0</v>
      </c>
      <c r="W17" s="321">
        <f t="shared" si="5"/>
        <v>0</v>
      </c>
      <c r="X17" s="321">
        <f t="shared" si="5"/>
        <v>0</v>
      </c>
      <c r="Y17" s="321">
        <f t="shared" si="5"/>
        <v>0</v>
      </c>
      <c r="Z17" s="321">
        <f t="shared" si="5"/>
        <v>0</v>
      </c>
      <c r="AA17" s="321">
        <f t="shared" si="5"/>
        <v>0</v>
      </c>
      <c r="AB17" s="321">
        <f t="shared" si="5"/>
        <v>0</v>
      </c>
      <c r="AC17" s="321">
        <f t="shared" si="5"/>
        <v>0</v>
      </c>
      <c r="AD17" s="321">
        <f t="shared" si="5"/>
        <v>0</v>
      </c>
      <c r="AE17" s="321">
        <f t="shared" si="5"/>
        <v>0</v>
      </c>
      <c r="AF17" s="321">
        <f t="shared" si="5"/>
        <v>0</v>
      </c>
      <c r="AG17" s="321">
        <f t="shared" si="5"/>
        <v>0</v>
      </c>
      <c r="AH17" s="321">
        <f t="shared" si="5"/>
        <v>0</v>
      </c>
      <c r="AI17" s="321">
        <f t="shared" si="5"/>
        <v>0</v>
      </c>
      <c r="AJ17" s="321">
        <f t="shared" si="5"/>
        <v>0</v>
      </c>
    </row>
    <row r="18" spans="1:40" x14ac:dyDescent="0.2">
      <c r="A18" s="244"/>
      <c r="B18" s="245">
        <f>B17+0.01</f>
        <v>58.510000000000005</v>
      </c>
      <c r="C18" s="329" t="s">
        <v>584</v>
      </c>
      <c r="D18" s="256" t="s">
        <v>123</v>
      </c>
      <c r="E18" s="256"/>
      <c r="F18" s="253" t="s">
        <v>75</v>
      </c>
      <c r="G18" s="253">
        <v>2</v>
      </c>
      <c r="H18" s="320">
        <f t="shared" ref="H18:AJ18" si="6">SUM(H19:H20)</f>
        <v>0</v>
      </c>
      <c r="I18" s="322">
        <f t="shared" si="6"/>
        <v>0</v>
      </c>
      <c r="J18" s="322">
        <f t="shared" si="6"/>
        <v>0</v>
      </c>
      <c r="K18" s="322">
        <f t="shared" si="6"/>
        <v>0</v>
      </c>
      <c r="L18" s="321">
        <f t="shared" si="6"/>
        <v>0</v>
      </c>
      <c r="M18" s="321">
        <f t="shared" si="6"/>
        <v>0</v>
      </c>
      <c r="N18" s="321">
        <f t="shared" si="6"/>
        <v>0</v>
      </c>
      <c r="O18" s="321">
        <f t="shared" si="6"/>
        <v>0</v>
      </c>
      <c r="P18" s="321">
        <f t="shared" si="6"/>
        <v>0</v>
      </c>
      <c r="Q18" s="321">
        <f t="shared" si="6"/>
        <v>0</v>
      </c>
      <c r="R18" s="321">
        <f t="shared" si="6"/>
        <v>0</v>
      </c>
      <c r="S18" s="321">
        <f t="shared" si="6"/>
        <v>0</v>
      </c>
      <c r="T18" s="321">
        <f t="shared" si="6"/>
        <v>0</v>
      </c>
      <c r="U18" s="321">
        <f t="shared" si="6"/>
        <v>0</v>
      </c>
      <c r="V18" s="321">
        <f t="shared" si="6"/>
        <v>0</v>
      </c>
      <c r="W18" s="321">
        <f t="shared" si="6"/>
        <v>0</v>
      </c>
      <c r="X18" s="321">
        <f t="shared" si="6"/>
        <v>0</v>
      </c>
      <c r="Y18" s="321">
        <f t="shared" si="6"/>
        <v>0</v>
      </c>
      <c r="Z18" s="321">
        <f t="shared" si="6"/>
        <v>0</v>
      </c>
      <c r="AA18" s="321">
        <f t="shared" si="6"/>
        <v>0</v>
      </c>
      <c r="AB18" s="321">
        <f t="shared" si="6"/>
        <v>0</v>
      </c>
      <c r="AC18" s="321">
        <f t="shared" si="6"/>
        <v>0</v>
      </c>
      <c r="AD18" s="321">
        <f t="shared" si="6"/>
        <v>0</v>
      </c>
      <c r="AE18" s="321">
        <f t="shared" si="6"/>
        <v>0</v>
      </c>
      <c r="AF18" s="321">
        <f t="shared" si="6"/>
        <v>0</v>
      </c>
      <c r="AG18" s="321">
        <f t="shared" si="6"/>
        <v>0</v>
      </c>
      <c r="AH18" s="321">
        <f t="shared" si="6"/>
        <v>0</v>
      </c>
      <c r="AI18" s="321">
        <f t="shared" si="6"/>
        <v>0</v>
      </c>
      <c r="AJ18" s="321">
        <f t="shared" si="6"/>
        <v>0</v>
      </c>
    </row>
    <row r="19" spans="1:40" x14ac:dyDescent="0.2">
      <c r="A19" s="244"/>
      <c r="B19" s="248" t="s">
        <v>123</v>
      </c>
      <c r="C19" s="249"/>
      <c r="D19" s="249"/>
      <c r="E19" s="249"/>
      <c r="F19" s="251" t="s">
        <v>75</v>
      </c>
      <c r="G19" s="251">
        <v>2</v>
      </c>
      <c r="H19" s="320"/>
      <c r="I19" s="322"/>
      <c r="J19" s="322"/>
      <c r="K19" s="322"/>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47"/>
    </row>
    <row r="20" spans="1:40" x14ac:dyDescent="0.2">
      <c r="A20" s="244"/>
      <c r="B20" s="356" t="s">
        <v>123</v>
      </c>
      <c r="C20" s="324" t="s">
        <v>579</v>
      </c>
      <c r="D20" s="325" t="s">
        <v>123</v>
      </c>
      <c r="E20" s="325"/>
      <c r="F20" s="282" t="s">
        <v>123</v>
      </c>
      <c r="G20" s="326"/>
      <c r="H20" s="327" t="s">
        <v>123</v>
      </c>
      <c r="I20" s="328" t="s">
        <v>123</v>
      </c>
      <c r="J20" s="328" t="s">
        <v>123</v>
      </c>
      <c r="K20" s="328" t="s">
        <v>123</v>
      </c>
      <c r="L20" s="326" t="s">
        <v>123</v>
      </c>
      <c r="M20" s="326" t="s">
        <v>123</v>
      </c>
      <c r="N20" s="326" t="s">
        <v>123</v>
      </c>
      <c r="O20" s="326" t="s">
        <v>123</v>
      </c>
      <c r="P20" s="326" t="s">
        <v>123</v>
      </c>
      <c r="Q20" s="326" t="s">
        <v>123</v>
      </c>
      <c r="R20" s="326" t="s">
        <v>123</v>
      </c>
      <c r="S20" s="326" t="s">
        <v>123</v>
      </c>
      <c r="T20" s="326" t="s">
        <v>123</v>
      </c>
      <c r="U20" s="326" t="s">
        <v>123</v>
      </c>
      <c r="V20" s="326" t="s">
        <v>123</v>
      </c>
      <c r="W20" s="326" t="s">
        <v>123</v>
      </c>
      <c r="X20" s="326" t="s">
        <v>123</v>
      </c>
      <c r="Y20" s="326" t="s">
        <v>123</v>
      </c>
      <c r="Z20" s="326" t="s">
        <v>123</v>
      </c>
      <c r="AA20" s="326" t="s">
        <v>123</v>
      </c>
      <c r="AB20" s="326" t="s">
        <v>123</v>
      </c>
      <c r="AC20" s="326" t="s">
        <v>123</v>
      </c>
      <c r="AD20" s="326" t="s">
        <v>123</v>
      </c>
      <c r="AE20" s="326" t="s">
        <v>123</v>
      </c>
      <c r="AF20" s="326" t="s">
        <v>123</v>
      </c>
      <c r="AG20" s="326" t="s">
        <v>123</v>
      </c>
      <c r="AH20" s="326" t="s">
        <v>123</v>
      </c>
      <c r="AI20" s="326" t="s">
        <v>123</v>
      </c>
      <c r="AJ20" s="348" t="s">
        <v>123</v>
      </c>
    </row>
    <row r="21" spans="1:40" x14ac:dyDescent="0.2">
      <c r="A21" s="244"/>
      <c r="B21" s="245">
        <f>B18+0.01</f>
        <v>58.52</v>
      </c>
      <c r="C21" s="329" t="s">
        <v>585</v>
      </c>
      <c r="D21" s="256" t="s">
        <v>123</v>
      </c>
      <c r="E21" s="256"/>
      <c r="F21" s="253" t="s">
        <v>75</v>
      </c>
      <c r="G21" s="253">
        <v>2</v>
      </c>
      <c r="H21" s="320">
        <f t="shared" ref="H21:AJ21" si="7">SUM(H22:H23)</f>
        <v>0</v>
      </c>
      <c r="I21" s="322">
        <f t="shared" si="7"/>
        <v>0</v>
      </c>
      <c r="J21" s="322">
        <f t="shared" si="7"/>
        <v>0</v>
      </c>
      <c r="K21" s="322">
        <f t="shared" si="7"/>
        <v>0</v>
      </c>
      <c r="L21" s="321">
        <f t="shared" si="7"/>
        <v>0</v>
      </c>
      <c r="M21" s="321">
        <f t="shared" si="7"/>
        <v>0</v>
      </c>
      <c r="N21" s="321">
        <f t="shared" si="7"/>
        <v>0</v>
      </c>
      <c r="O21" s="321">
        <f t="shared" si="7"/>
        <v>0</v>
      </c>
      <c r="P21" s="321">
        <f t="shared" si="7"/>
        <v>0</v>
      </c>
      <c r="Q21" s="321">
        <f t="shared" si="7"/>
        <v>0</v>
      </c>
      <c r="R21" s="321">
        <f t="shared" si="7"/>
        <v>0</v>
      </c>
      <c r="S21" s="321">
        <f t="shared" si="7"/>
        <v>0</v>
      </c>
      <c r="T21" s="321">
        <f t="shared" si="7"/>
        <v>0</v>
      </c>
      <c r="U21" s="321">
        <f t="shared" si="7"/>
        <v>0</v>
      </c>
      <c r="V21" s="321">
        <f t="shared" si="7"/>
        <v>0</v>
      </c>
      <c r="W21" s="321">
        <f t="shared" si="7"/>
        <v>0</v>
      </c>
      <c r="X21" s="321">
        <f t="shared" si="7"/>
        <v>0</v>
      </c>
      <c r="Y21" s="321">
        <f t="shared" si="7"/>
        <v>0</v>
      </c>
      <c r="Z21" s="321">
        <f t="shared" si="7"/>
        <v>0</v>
      </c>
      <c r="AA21" s="321">
        <f t="shared" si="7"/>
        <v>0</v>
      </c>
      <c r="AB21" s="321">
        <f t="shared" si="7"/>
        <v>0</v>
      </c>
      <c r="AC21" s="321">
        <f t="shared" si="7"/>
        <v>0</v>
      </c>
      <c r="AD21" s="321">
        <f t="shared" si="7"/>
        <v>0</v>
      </c>
      <c r="AE21" s="321">
        <f t="shared" si="7"/>
        <v>0</v>
      </c>
      <c r="AF21" s="321">
        <f t="shared" si="7"/>
        <v>0</v>
      </c>
      <c r="AG21" s="321">
        <f t="shared" si="7"/>
        <v>0</v>
      </c>
      <c r="AH21" s="321">
        <f t="shared" si="7"/>
        <v>0</v>
      </c>
      <c r="AI21" s="321">
        <f t="shared" si="7"/>
        <v>0</v>
      </c>
      <c r="AJ21" s="321">
        <f t="shared" si="7"/>
        <v>0</v>
      </c>
    </row>
    <row r="22" spans="1:40" x14ac:dyDescent="0.2">
      <c r="A22" s="244"/>
      <c r="B22" s="248" t="s">
        <v>123</v>
      </c>
      <c r="C22" s="249"/>
      <c r="D22" s="249"/>
      <c r="E22" s="249"/>
      <c r="F22" s="251" t="s">
        <v>75</v>
      </c>
      <c r="G22" s="251">
        <v>2</v>
      </c>
      <c r="H22" s="320"/>
      <c r="I22" s="322"/>
      <c r="J22" s="322"/>
      <c r="K22" s="322"/>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47"/>
    </row>
    <row r="23" spans="1:40" x14ac:dyDescent="0.2">
      <c r="A23" s="244"/>
      <c r="B23" s="356" t="s">
        <v>123</v>
      </c>
      <c r="C23" s="324" t="s">
        <v>579</v>
      </c>
      <c r="D23" s="325" t="s">
        <v>123</v>
      </c>
      <c r="E23" s="325"/>
      <c r="F23" s="282" t="s">
        <v>123</v>
      </c>
      <c r="G23" s="326"/>
      <c r="H23" s="327" t="s">
        <v>123</v>
      </c>
      <c r="I23" s="328" t="s">
        <v>123</v>
      </c>
      <c r="J23" s="328" t="s">
        <v>123</v>
      </c>
      <c r="K23" s="328" t="s">
        <v>123</v>
      </c>
      <c r="L23" s="326" t="s">
        <v>123</v>
      </c>
      <c r="M23" s="326" t="s">
        <v>123</v>
      </c>
      <c r="N23" s="326" t="s">
        <v>123</v>
      </c>
      <c r="O23" s="326" t="s">
        <v>123</v>
      </c>
      <c r="P23" s="326" t="s">
        <v>123</v>
      </c>
      <c r="Q23" s="326" t="s">
        <v>123</v>
      </c>
      <c r="R23" s="326" t="s">
        <v>123</v>
      </c>
      <c r="S23" s="326" t="s">
        <v>123</v>
      </c>
      <c r="T23" s="326" t="s">
        <v>123</v>
      </c>
      <c r="U23" s="326" t="s">
        <v>123</v>
      </c>
      <c r="V23" s="326" t="s">
        <v>123</v>
      </c>
      <c r="W23" s="326" t="s">
        <v>123</v>
      </c>
      <c r="X23" s="326" t="s">
        <v>123</v>
      </c>
      <c r="Y23" s="326" t="s">
        <v>123</v>
      </c>
      <c r="Z23" s="326" t="s">
        <v>123</v>
      </c>
      <c r="AA23" s="326" t="s">
        <v>123</v>
      </c>
      <c r="AB23" s="326" t="s">
        <v>123</v>
      </c>
      <c r="AC23" s="326" t="s">
        <v>123</v>
      </c>
      <c r="AD23" s="326" t="s">
        <v>123</v>
      </c>
      <c r="AE23" s="326" t="s">
        <v>123</v>
      </c>
      <c r="AF23" s="326" t="s">
        <v>123</v>
      </c>
      <c r="AG23" s="326" t="s">
        <v>123</v>
      </c>
      <c r="AH23" s="326" t="s">
        <v>123</v>
      </c>
      <c r="AI23" s="326" t="s">
        <v>123</v>
      </c>
      <c r="AJ23" s="348" t="s">
        <v>123</v>
      </c>
    </row>
    <row r="24" spans="1:40" x14ac:dyDescent="0.2">
      <c r="A24" s="244"/>
      <c r="B24" s="245">
        <f>B17+0.1</f>
        <v>58.600000000000009</v>
      </c>
      <c r="C24" s="329" t="s">
        <v>586</v>
      </c>
      <c r="D24" s="256" t="s">
        <v>123</v>
      </c>
      <c r="E24" s="256"/>
      <c r="F24" s="253" t="s">
        <v>75</v>
      </c>
      <c r="G24" s="253"/>
      <c r="H24" s="320">
        <f t="shared" ref="H24:AJ24" si="8">SUM(H25:H26)</f>
        <v>0</v>
      </c>
      <c r="I24" s="322">
        <f t="shared" si="8"/>
        <v>0</v>
      </c>
      <c r="J24" s="322">
        <f t="shared" si="8"/>
        <v>0</v>
      </c>
      <c r="K24" s="322">
        <f t="shared" si="8"/>
        <v>0</v>
      </c>
      <c r="L24" s="321">
        <f t="shared" si="8"/>
        <v>0</v>
      </c>
      <c r="M24" s="321">
        <f t="shared" si="8"/>
        <v>0</v>
      </c>
      <c r="N24" s="321">
        <f t="shared" si="8"/>
        <v>0</v>
      </c>
      <c r="O24" s="321">
        <f t="shared" si="8"/>
        <v>0</v>
      </c>
      <c r="P24" s="321">
        <f t="shared" si="8"/>
        <v>0</v>
      </c>
      <c r="Q24" s="321">
        <f t="shared" si="8"/>
        <v>0</v>
      </c>
      <c r="R24" s="321">
        <f t="shared" si="8"/>
        <v>0</v>
      </c>
      <c r="S24" s="321">
        <f t="shared" si="8"/>
        <v>0</v>
      </c>
      <c r="T24" s="321">
        <f t="shared" si="8"/>
        <v>0</v>
      </c>
      <c r="U24" s="321">
        <f t="shared" si="8"/>
        <v>0</v>
      </c>
      <c r="V24" s="321">
        <f t="shared" si="8"/>
        <v>0</v>
      </c>
      <c r="W24" s="321">
        <f t="shared" si="8"/>
        <v>0</v>
      </c>
      <c r="X24" s="321">
        <f t="shared" si="8"/>
        <v>0</v>
      </c>
      <c r="Y24" s="321">
        <f t="shared" si="8"/>
        <v>0</v>
      </c>
      <c r="Z24" s="321">
        <f t="shared" si="8"/>
        <v>0</v>
      </c>
      <c r="AA24" s="321">
        <f t="shared" si="8"/>
        <v>0</v>
      </c>
      <c r="AB24" s="321">
        <f t="shared" si="8"/>
        <v>0</v>
      </c>
      <c r="AC24" s="321">
        <f t="shared" si="8"/>
        <v>0</v>
      </c>
      <c r="AD24" s="321">
        <f t="shared" si="8"/>
        <v>0</v>
      </c>
      <c r="AE24" s="321">
        <f t="shared" si="8"/>
        <v>0</v>
      </c>
      <c r="AF24" s="321">
        <f t="shared" si="8"/>
        <v>0</v>
      </c>
      <c r="AG24" s="321">
        <f t="shared" si="8"/>
        <v>0</v>
      </c>
      <c r="AH24" s="321">
        <f t="shared" si="8"/>
        <v>0</v>
      </c>
      <c r="AI24" s="321">
        <f t="shared" si="8"/>
        <v>0</v>
      </c>
      <c r="AJ24" s="321">
        <f t="shared" si="8"/>
        <v>0</v>
      </c>
    </row>
    <row r="25" spans="1:40" x14ac:dyDescent="0.2">
      <c r="A25" s="244"/>
      <c r="B25" s="248" t="s">
        <v>123</v>
      </c>
      <c r="C25" s="249"/>
      <c r="D25" s="249"/>
      <c r="E25" s="249"/>
      <c r="F25" s="251" t="s">
        <v>75</v>
      </c>
      <c r="G25" s="251">
        <v>2</v>
      </c>
      <c r="H25" s="320"/>
      <c r="I25" s="322"/>
      <c r="J25" s="322"/>
      <c r="K25" s="322"/>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47"/>
    </row>
    <row r="26" spans="1:40" x14ac:dyDescent="0.2">
      <c r="A26" s="244"/>
      <c r="B26" s="356" t="s">
        <v>123</v>
      </c>
      <c r="C26" s="324" t="s">
        <v>579</v>
      </c>
      <c r="D26" s="325" t="s">
        <v>123</v>
      </c>
      <c r="E26" s="325"/>
      <c r="F26" s="282" t="s">
        <v>123</v>
      </c>
      <c r="G26" s="326"/>
      <c r="H26" s="327" t="s">
        <v>123</v>
      </c>
      <c r="I26" s="328" t="s">
        <v>123</v>
      </c>
      <c r="J26" s="328" t="s">
        <v>123</v>
      </c>
      <c r="K26" s="328" t="s">
        <v>123</v>
      </c>
      <c r="L26" s="326" t="s">
        <v>123</v>
      </c>
      <c r="M26" s="326" t="s">
        <v>123</v>
      </c>
      <c r="N26" s="326" t="s">
        <v>123</v>
      </c>
      <c r="O26" s="326" t="s">
        <v>123</v>
      </c>
      <c r="P26" s="326" t="s">
        <v>123</v>
      </c>
      <c r="Q26" s="326" t="s">
        <v>123</v>
      </c>
      <c r="R26" s="326" t="s">
        <v>123</v>
      </c>
      <c r="S26" s="326" t="s">
        <v>123</v>
      </c>
      <c r="T26" s="326" t="s">
        <v>123</v>
      </c>
      <c r="U26" s="326" t="s">
        <v>123</v>
      </c>
      <c r="V26" s="326" t="s">
        <v>123</v>
      </c>
      <c r="W26" s="326" t="s">
        <v>123</v>
      </c>
      <c r="X26" s="326" t="s">
        <v>123</v>
      </c>
      <c r="Y26" s="326" t="s">
        <v>123</v>
      </c>
      <c r="Z26" s="326" t="s">
        <v>123</v>
      </c>
      <c r="AA26" s="326" t="s">
        <v>123</v>
      </c>
      <c r="AB26" s="326" t="s">
        <v>123</v>
      </c>
      <c r="AC26" s="326" t="s">
        <v>123</v>
      </c>
      <c r="AD26" s="326" t="s">
        <v>123</v>
      </c>
      <c r="AE26" s="326" t="s">
        <v>123</v>
      </c>
      <c r="AF26" s="326" t="s">
        <v>123</v>
      </c>
      <c r="AG26" s="326" t="s">
        <v>123</v>
      </c>
      <c r="AH26" s="326" t="s">
        <v>123</v>
      </c>
      <c r="AI26" s="326" t="s">
        <v>123</v>
      </c>
      <c r="AJ26" s="348" t="s">
        <v>123</v>
      </c>
    </row>
    <row r="27" spans="1:40" x14ac:dyDescent="0.2">
      <c r="A27" s="244"/>
      <c r="B27" s="245">
        <f>B24+0.1</f>
        <v>58.70000000000001</v>
      </c>
      <c r="C27" s="346" t="s">
        <v>587</v>
      </c>
      <c r="D27" s="257" t="s">
        <v>123</v>
      </c>
      <c r="E27" s="257"/>
      <c r="F27" s="253" t="s">
        <v>75</v>
      </c>
      <c r="G27" s="253"/>
      <c r="H27" s="320">
        <f t="shared" ref="H27:AJ27" si="9">SUM(H28:H30)</f>
        <v>0</v>
      </c>
      <c r="I27" s="322">
        <f t="shared" si="9"/>
        <v>0</v>
      </c>
      <c r="J27" s="322">
        <f t="shared" si="9"/>
        <v>0</v>
      </c>
      <c r="K27" s="322">
        <f t="shared" si="9"/>
        <v>0</v>
      </c>
      <c r="L27" s="321">
        <f t="shared" si="9"/>
        <v>0</v>
      </c>
      <c r="M27" s="321">
        <f t="shared" si="9"/>
        <v>0</v>
      </c>
      <c r="N27" s="321">
        <f t="shared" si="9"/>
        <v>0</v>
      </c>
      <c r="O27" s="321">
        <f t="shared" si="9"/>
        <v>0</v>
      </c>
      <c r="P27" s="321">
        <f t="shared" si="9"/>
        <v>0</v>
      </c>
      <c r="Q27" s="321">
        <f t="shared" si="9"/>
        <v>29.5</v>
      </c>
      <c r="R27" s="321">
        <f t="shared" si="9"/>
        <v>29.5</v>
      </c>
      <c r="S27" s="321">
        <f t="shared" si="9"/>
        <v>29.5</v>
      </c>
      <c r="T27" s="321">
        <f t="shared" si="9"/>
        <v>29.5</v>
      </c>
      <c r="U27" s="321">
        <f t="shared" si="9"/>
        <v>29.5</v>
      </c>
      <c r="V27" s="321">
        <f t="shared" si="9"/>
        <v>29.5</v>
      </c>
      <c r="W27" s="321">
        <f t="shared" si="9"/>
        <v>29.5</v>
      </c>
      <c r="X27" s="321">
        <f t="shared" si="9"/>
        <v>29.5</v>
      </c>
      <c r="Y27" s="321">
        <f t="shared" si="9"/>
        <v>29.5</v>
      </c>
      <c r="Z27" s="321">
        <f t="shared" si="9"/>
        <v>29.5</v>
      </c>
      <c r="AA27" s="321">
        <f t="shared" si="9"/>
        <v>36.5</v>
      </c>
      <c r="AB27" s="321">
        <f t="shared" si="9"/>
        <v>36.5</v>
      </c>
      <c r="AC27" s="321">
        <f t="shared" si="9"/>
        <v>36.5</v>
      </c>
      <c r="AD27" s="321">
        <f t="shared" si="9"/>
        <v>36.5</v>
      </c>
      <c r="AE27" s="321">
        <f t="shared" si="9"/>
        <v>36.5</v>
      </c>
      <c r="AF27" s="321">
        <f t="shared" si="9"/>
        <v>36.5</v>
      </c>
      <c r="AG27" s="321">
        <f t="shared" si="9"/>
        <v>36.5</v>
      </c>
      <c r="AH27" s="321">
        <f t="shared" si="9"/>
        <v>36.5</v>
      </c>
      <c r="AI27" s="321">
        <f t="shared" si="9"/>
        <v>36.5</v>
      </c>
      <c r="AJ27" s="321">
        <f t="shared" si="9"/>
        <v>36.5</v>
      </c>
    </row>
    <row r="28" spans="1:40" x14ac:dyDescent="0.2">
      <c r="A28" s="244"/>
      <c r="B28" s="248" t="s">
        <v>123</v>
      </c>
      <c r="C28" s="249" t="s">
        <v>805</v>
      </c>
      <c r="D28" s="249" t="s">
        <v>806</v>
      </c>
      <c r="E28" s="249"/>
      <c r="F28" s="251" t="s">
        <v>75</v>
      </c>
      <c r="G28" s="258">
        <v>2</v>
      </c>
      <c r="H28" s="319"/>
      <c r="I28" s="357"/>
      <c r="J28" s="357"/>
      <c r="K28" s="357"/>
      <c r="L28" s="332">
        <v>0</v>
      </c>
      <c r="M28" s="332">
        <v>0</v>
      </c>
      <c r="N28" s="332">
        <v>0</v>
      </c>
      <c r="O28" s="332">
        <v>0</v>
      </c>
      <c r="P28" s="467">
        <v>0</v>
      </c>
      <c r="Q28" s="332">
        <v>0</v>
      </c>
      <c r="R28" s="332">
        <v>0</v>
      </c>
      <c r="S28" s="332">
        <v>0</v>
      </c>
      <c r="T28" s="332">
        <v>0</v>
      </c>
      <c r="U28" s="332">
        <v>0</v>
      </c>
      <c r="V28" s="332">
        <v>0</v>
      </c>
      <c r="W28" s="332">
        <v>0</v>
      </c>
      <c r="X28" s="332">
        <v>0</v>
      </c>
      <c r="Y28" s="332">
        <v>0</v>
      </c>
      <c r="Z28" s="332">
        <v>0</v>
      </c>
      <c r="AA28" s="332">
        <v>7</v>
      </c>
      <c r="AB28" s="332">
        <v>7</v>
      </c>
      <c r="AC28" s="332">
        <v>7</v>
      </c>
      <c r="AD28" s="332">
        <v>7</v>
      </c>
      <c r="AE28" s="332">
        <v>7</v>
      </c>
      <c r="AF28" s="332">
        <v>7</v>
      </c>
      <c r="AG28" s="332">
        <v>7</v>
      </c>
      <c r="AH28" s="332">
        <v>7</v>
      </c>
      <c r="AI28" s="332">
        <v>7</v>
      </c>
      <c r="AJ28" s="350">
        <v>7</v>
      </c>
    </row>
    <row r="29" spans="1:40" ht="63.75" x14ac:dyDescent="0.2">
      <c r="A29" s="244"/>
      <c r="B29" s="248"/>
      <c r="C29" s="471" t="s">
        <v>836</v>
      </c>
      <c r="D29" s="249"/>
      <c r="E29" s="249"/>
      <c r="F29" s="251"/>
      <c r="G29" s="258"/>
      <c r="H29" s="319"/>
      <c r="I29" s="357"/>
      <c r="J29" s="357"/>
      <c r="K29" s="357"/>
      <c r="L29" s="468">
        <v>0</v>
      </c>
      <c r="M29" s="468">
        <v>0</v>
      </c>
      <c r="N29" s="468">
        <v>0</v>
      </c>
      <c r="O29" s="470">
        <v>0</v>
      </c>
      <c r="P29" s="470">
        <v>0</v>
      </c>
      <c r="Q29" s="470">
        <v>29.5</v>
      </c>
      <c r="R29" s="470">
        <v>29.5</v>
      </c>
      <c r="S29" s="470">
        <v>29.5</v>
      </c>
      <c r="T29" s="470">
        <v>29.5</v>
      </c>
      <c r="U29" s="470">
        <v>29.5</v>
      </c>
      <c r="V29" s="470">
        <v>29.5</v>
      </c>
      <c r="W29" s="470">
        <v>29.5</v>
      </c>
      <c r="X29" s="470">
        <v>29.5</v>
      </c>
      <c r="Y29" s="470">
        <v>29.5</v>
      </c>
      <c r="Z29" s="470">
        <v>29.5</v>
      </c>
      <c r="AA29" s="470">
        <v>29.5</v>
      </c>
      <c r="AB29" s="470">
        <v>29.5</v>
      </c>
      <c r="AC29" s="470">
        <v>29.5</v>
      </c>
      <c r="AD29" s="470">
        <v>29.5</v>
      </c>
      <c r="AE29" s="470">
        <v>29.5</v>
      </c>
      <c r="AF29" s="470">
        <v>29.5</v>
      </c>
      <c r="AG29" s="470">
        <v>29.5</v>
      </c>
      <c r="AH29" s="470">
        <v>29.5</v>
      </c>
      <c r="AI29" s="470">
        <v>29.5</v>
      </c>
      <c r="AJ29" s="470">
        <v>29.5</v>
      </c>
      <c r="AL29" t="s">
        <v>874</v>
      </c>
      <c r="AM29" s="387">
        <v>43452</v>
      </c>
      <c r="AN29" t="s">
        <v>769</v>
      </c>
    </row>
    <row r="30" spans="1:40" x14ac:dyDescent="0.2">
      <c r="A30" s="244"/>
      <c r="B30" s="356" t="s">
        <v>123</v>
      </c>
      <c r="C30" s="324" t="s">
        <v>579</v>
      </c>
      <c r="D30" s="325" t="s">
        <v>123</v>
      </c>
      <c r="E30" s="325"/>
      <c r="F30" s="282" t="s">
        <v>123</v>
      </c>
      <c r="G30" s="326"/>
      <c r="H30" s="327" t="s">
        <v>123</v>
      </c>
      <c r="I30" s="328" t="s">
        <v>123</v>
      </c>
      <c r="J30" s="328" t="s">
        <v>123</v>
      </c>
      <c r="K30" s="328" t="s">
        <v>123</v>
      </c>
      <c r="L30" s="326" t="s">
        <v>123</v>
      </c>
      <c r="M30" s="326" t="s">
        <v>123</v>
      </c>
      <c r="N30" s="326" t="s">
        <v>123</v>
      </c>
      <c r="O30" s="326" t="s">
        <v>123</v>
      </c>
      <c r="P30" s="326" t="s">
        <v>123</v>
      </c>
      <c r="Q30" s="326" t="s">
        <v>123</v>
      </c>
      <c r="R30" s="326" t="s">
        <v>123</v>
      </c>
      <c r="S30" s="326" t="s">
        <v>123</v>
      </c>
      <c r="T30" s="326" t="s">
        <v>123</v>
      </c>
      <c r="U30" s="326" t="s">
        <v>123</v>
      </c>
      <c r="V30" s="326" t="s">
        <v>123</v>
      </c>
      <c r="W30" s="326" t="s">
        <v>123</v>
      </c>
      <c r="X30" s="326" t="s">
        <v>123</v>
      </c>
      <c r="Y30" s="326" t="s">
        <v>123</v>
      </c>
      <c r="Z30" s="326" t="s">
        <v>123</v>
      </c>
      <c r="AA30" s="326" t="s">
        <v>123</v>
      </c>
      <c r="AB30" s="326" t="s">
        <v>123</v>
      </c>
      <c r="AC30" s="326" t="s">
        <v>123</v>
      </c>
      <c r="AD30" s="326" t="s">
        <v>123</v>
      </c>
      <c r="AE30" s="326" t="s">
        <v>123</v>
      </c>
      <c r="AF30" s="326" t="s">
        <v>123</v>
      </c>
      <c r="AG30" s="326" t="s">
        <v>123</v>
      </c>
      <c r="AH30" s="326" t="s">
        <v>123</v>
      </c>
      <c r="AI30" s="326" t="s">
        <v>123</v>
      </c>
      <c r="AJ30" s="348" t="s">
        <v>123</v>
      </c>
    </row>
    <row r="31" spans="1:40" x14ac:dyDescent="0.2">
      <c r="A31" s="240"/>
      <c r="B31" s="241">
        <f>B4+1</f>
        <v>59</v>
      </c>
      <c r="C31" s="345" t="s">
        <v>588</v>
      </c>
      <c r="D31" s="259" t="s">
        <v>123</v>
      </c>
      <c r="E31" s="259"/>
      <c r="F31" s="260"/>
      <c r="G31" s="260"/>
      <c r="H31" s="319">
        <f t="shared" ref="H31:AJ31" si="10">SUM(H32,H35)</f>
        <v>0</v>
      </c>
      <c r="I31" s="357">
        <f t="shared" si="10"/>
        <v>0</v>
      </c>
      <c r="J31" s="357">
        <f t="shared" si="10"/>
        <v>0</v>
      </c>
      <c r="K31" s="357">
        <f t="shared" si="10"/>
        <v>0</v>
      </c>
      <c r="L31" s="321">
        <f t="shared" si="10"/>
        <v>0</v>
      </c>
      <c r="M31" s="321">
        <f t="shared" si="10"/>
        <v>0</v>
      </c>
      <c r="N31" s="321">
        <f t="shared" si="10"/>
        <v>0</v>
      </c>
      <c r="O31" s="321">
        <f t="shared" si="10"/>
        <v>0</v>
      </c>
      <c r="P31" s="321">
        <f t="shared" si="10"/>
        <v>0</v>
      </c>
      <c r="Q31" s="321">
        <f t="shared" si="10"/>
        <v>-0.83230000000000004</v>
      </c>
      <c r="R31" s="321">
        <f t="shared" si="10"/>
        <v>-1.7146000000000043</v>
      </c>
      <c r="S31" s="321">
        <f t="shared" si="10"/>
        <v>-2.5969000000000015</v>
      </c>
      <c r="T31" s="321">
        <f t="shared" si="10"/>
        <v>-3.4792000000000058</v>
      </c>
      <c r="U31" s="321">
        <f t="shared" si="10"/>
        <v>-4.3614999999999995</v>
      </c>
      <c r="V31" s="321">
        <f t="shared" si="10"/>
        <v>-5.111455000000003</v>
      </c>
      <c r="W31" s="321">
        <f t="shared" si="10"/>
        <v>-5.8614099999999993</v>
      </c>
      <c r="X31" s="321">
        <f t="shared" si="10"/>
        <v>-6.6113649999999993</v>
      </c>
      <c r="Y31" s="321">
        <f t="shared" si="10"/>
        <v>-7.3613199999999992</v>
      </c>
      <c r="Z31" s="321">
        <f t="shared" si="10"/>
        <v>-8.1112750000000009</v>
      </c>
      <c r="AA31" s="321">
        <f t="shared" si="10"/>
        <v>-8.5362495000000003</v>
      </c>
      <c r="AB31" s="321">
        <f t="shared" si="10"/>
        <v>-8.9612240000000032</v>
      </c>
      <c r="AC31" s="321">
        <f t="shared" si="10"/>
        <v>-9.3861985000000026</v>
      </c>
      <c r="AD31" s="321">
        <f t="shared" si="10"/>
        <v>-9.8111730000000037</v>
      </c>
      <c r="AE31" s="321">
        <f t="shared" si="10"/>
        <v>-10.2361475</v>
      </c>
      <c r="AF31" s="321">
        <f t="shared" si="10"/>
        <v>-10.618624549999996</v>
      </c>
      <c r="AG31" s="321">
        <f t="shared" si="10"/>
        <v>-11.001101599999997</v>
      </c>
      <c r="AH31" s="321">
        <f t="shared" si="10"/>
        <v>-11.383578649999993</v>
      </c>
      <c r="AI31" s="321">
        <f t="shared" si="10"/>
        <v>-11.766055699999992</v>
      </c>
      <c r="AJ31" s="321">
        <f t="shared" si="10"/>
        <v>-12.148532749999999</v>
      </c>
    </row>
    <row r="32" spans="1:40" x14ac:dyDescent="0.2">
      <c r="A32" s="244"/>
      <c r="B32" s="261">
        <f>B31+0.1</f>
        <v>59.1</v>
      </c>
      <c r="C32" s="329" t="s">
        <v>589</v>
      </c>
      <c r="D32" s="360" t="s">
        <v>123</v>
      </c>
      <c r="E32" s="360"/>
      <c r="F32" s="253" t="s">
        <v>75</v>
      </c>
      <c r="G32" s="253">
        <v>2</v>
      </c>
      <c r="H32" s="320">
        <f t="shared" ref="H32:AJ32" si="11">SUM(H33:H34)</f>
        <v>0</v>
      </c>
      <c r="I32" s="357">
        <f t="shared" si="11"/>
        <v>0</v>
      </c>
      <c r="J32" s="357">
        <f t="shared" si="11"/>
        <v>0</v>
      </c>
      <c r="K32" s="357">
        <f t="shared" si="11"/>
        <v>0</v>
      </c>
      <c r="L32" s="321">
        <f t="shared" si="11"/>
        <v>0</v>
      </c>
      <c r="M32" s="321">
        <f t="shared" si="11"/>
        <v>0</v>
      </c>
      <c r="N32" s="321">
        <f t="shared" si="11"/>
        <v>0</v>
      </c>
      <c r="O32" s="321">
        <f t="shared" si="11"/>
        <v>0</v>
      </c>
      <c r="P32" s="321">
        <f t="shared" si="11"/>
        <v>0</v>
      </c>
      <c r="Q32" s="321">
        <f t="shared" si="11"/>
        <v>-0.83230000000000004</v>
      </c>
      <c r="R32" s="321">
        <f t="shared" si="11"/>
        <v>-1.7146000000000043</v>
      </c>
      <c r="S32" s="321">
        <f t="shared" si="11"/>
        <v>-2.5969000000000015</v>
      </c>
      <c r="T32" s="321">
        <f t="shared" si="11"/>
        <v>-3.4792000000000058</v>
      </c>
      <c r="U32" s="321">
        <f t="shared" si="11"/>
        <v>-4.3614999999999995</v>
      </c>
      <c r="V32" s="321">
        <f t="shared" si="11"/>
        <v>-5.111455000000003</v>
      </c>
      <c r="W32" s="321">
        <f t="shared" si="11"/>
        <v>-5.8614099999999993</v>
      </c>
      <c r="X32" s="321">
        <f t="shared" si="11"/>
        <v>-6.6113649999999993</v>
      </c>
      <c r="Y32" s="321">
        <f t="shared" si="11"/>
        <v>-7.3613199999999992</v>
      </c>
      <c r="Z32" s="321">
        <f t="shared" si="11"/>
        <v>-8.1112750000000009</v>
      </c>
      <c r="AA32" s="321">
        <f t="shared" si="11"/>
        <v>-8.5362495000000003</v>
      </c>
      <c r="AB32" s="321">
        <f t="shared" si="11"/>
        <v>-8.9612240000000032</v>
      </c>
      <c r="AC32" s="321">
        <f t="shared" si="11"/>
        <v>-9.3861985000000026</v>
      </c>
      <c r="AD32" s="321">
        <f t="shared" si="11"/>
        <v>-9.8111730000000037</v>
      </c>
      <c r="AE32" s="321">
        <f t="shared" si="11"/>
        <v>-10.2361475</v>
      </c>
      <c r="AF32" s="321">
        <f t="shared" si="11"/>
        <v>-10.618624549999996</v>
      </c>
      <c r="AG32" s="321">
        <f t="shared" si="11"/>
        <v>-11.001101599999997</v>
      </c>
      <c r="AH32" s="321">
        <f t="shared" si="11"/>
        <v>-11.383578649999993</v>
      </c>
      <c r="AI32" s="321">
        <f t="shared" si="11"/>
        <v>-11.766055699999992</v>
      </c>
      <c r="AJ32" s="321">
        <f t="shared" si="11"/>
        <v>-12.148532749999999</v>
      </c>
    </row>
    <row r="33" spans="1:36" x14ac:dyDescent="0.2">
      <c r="A33" s="244"/>
      <c r="B33" s="262"/>
      <c r="C33" s="464" t="s">
        <v>833</v>
      </c>
      <c r="D33" s="464" t="s">
        <v>883</v>
      </c>
      <c r="E33" s="249"/>
      <c r="F33" s="251" t="s">
        <v>75</v>
      </c>
      <c r="G33" s="251">
        <v>2</v>
      </c>
      <c r="H33" s="320"/>
      <c r="I33" s="322"/>
      <c r="J33" s="322"/>
      <c r="K33" s="322"/>
      <c r="L33" s="455">
        <v>0</v>
      </c>
      <c r="M33" s="455">
        <v>0</v>
      </c>
      <c r="N33" s="455">
        <v>0</v>
      </c>
      <c r="O33" s="455">
        <v>0</v>
      </c>
      <c r="P33" s="455">
        <v>0</v>
      </c>
      <c r="Q33" s="455">
        <v>-0.83230000000000004</v>
      </c>
      <c r="R33" s="455">
        <v>-1.7146000000000043</v>
      </c>
      <c r="S33" s="455">
        <v>-2.5969000000000015</v>
      </c>
      <c r="T33" s="455">
        <v>-3.4792000000000058</v>
      </c>
      <c r="U33" s="455">
        <v>-4.3614999999999995</v>
      </c>
      <c r="V33" s="455">
        <v>-5.111455000000003</v>
      </c>
      <c r="W33" s="455">
        <v>-5.8614099999999993</v>
      </c>
      <c r="X33" s="455">
        <v>-6.6113649999999993</v>
      </c>
      <c r="Y33" s="455">
        <v>-7.3613199999999992</v>
      </c>
      <c r="Z33" s="455">
        <v>-8.1112750000000009</v>
      </c>
      <c r="AA33" s="455">
        <v>-8.5362495000000003</v>
      </c>
      <c r="AB33" s="455">
        <v>-8.9612240000000032</v>
      </c>
      <c r="AC33" s="455">
        <v>-9.3861985000000026</v>
      </c>
      <c r="AD33" s="455">
        <v>-9.8111730000000037</v>
      </c>
      <c r="AE33" s="455">
        <v>-10.2361475</v>
      </c>
      <c r="AF33" s="455">
        <v>-10.618624549999996</v>
      </c>
      <c r="AG33" s="455">
        <v>-11.001101599999997</v>
      </c>
      <c r="AH33" s="455">
        <v>-11.383578649999993</v>
      </c>
      <c r="AI33" s="455">
        <v>-11.766055699999992</v>
      </c>
      <c r="AJ33" s="479">
        <v>-12.148532749999999</v>
      </c>
    </row>
    <row r="34" spans="1:36" x14ac:dyDescent="0.2">
      <c r="A34" s="244"/>
      <c r="B34" s="356" t="s">
        <v>123</v>
      </c>
      <c r="C34" s="324" t="s">
        <v>579</v>
      </c>
      <c r="D34" s="325" t="s">
        <v>123</v>
      </c>
      <c r="E34" s="325"/>
      <c r="F34" s="282" t="s">
        <v>123</v>
      </c>
      <c r="G34" s="326"/>
      <c r="H34" s="327" t="s">
        <v>123</v>
      </c>
      <c r="I34" s="328" t="s">
        <v>123</v>
      </c>
      <c r="J34" s="328" t="s">
        <v>123</v>
      </c>
      <c r="K34" s="328" t="s">
        <v>123</v>
      </c>
      <c r="L34" s="326" t="s">
        <v>123</v>
      </c>
      <c r="M34" s="326" t="s">
        <v>123</v>
      </c>
      <c r="N34" s="326" t="s">
        <v>123</v>
      </c>
      <c r="O34" s="326" t="s">
        <v>123</v>
      </c>
      <c r="P34" s="326" t="s">
        <v>123</v>
      </c>
      <c r="Q34" s="326" t="s">
        <v>123</v>
      </c>
      <c r="R34" s="326" t="s">
        <v>123</v>
      </c>
      <c r="S34" s="326" t="s">
        <v>123</v>
      </c>
      <c r="T34" s="326" t="s">
        <v>123</v>
      </c>
      <c r="U34" s="326" t="s">
        <v>123</v>
      </c>
      <c r="V34" s="326" t="s">
        <v>123</v>
      </c>
      <c r="W34" s="326" t="s">
        <v>123</v>
      </c>
      <c r="X34" s="326" t="s">
        <v>123</v>
      </c>
      <c r="Y34" s="326" t="s">
        <v>123</v>
      </c>
      <c r="Z34" s="326" t="s">
        <v>123</v>
      </c>
      <c r="AA34" s="326" t="s">
        <v>123</v>
      </c>
      <c r="AB34" s="326" t="s">
        <v>123</v>
      </c>
      <c r="AC34" s="326" t="s">
        <v>123</v>
      </c>
      <c r="AD34" s="326" t="s">
        <v>123</v>
      </c>
      <c r="AE34" s="326" t="s">
        <v>123</v>
      </c>
      <c r="AF34" s="326" t="s">
        <v>123</v>
      </c>
      <c r="AG34" s="326" t="s">
        <v>123</v>
      </c>
      <c r="AH34" s="326" t="s">
        <v>123</v>
      </c>
      <c r="AI34" s="326" t="s">
        <v>123</v>
      </c>
      <c r="AJ34" s="348" t="s">
        <v>123</v>
      </c>
    </row>
    <row r="35" spans="1:36" x14ac:dyDescent="0.2">
      <c r="A35" s="244"/>
      <c r="B35" s="261">
        <f>B32+0.1</f>
        <v>59.2</v>
      </c>
      <c r="C35" s="329" t="s">
        <v>590</v>
      </c>
      <c r="D35" s="361" t="s">
        <v>123</v>
      </c>
      <c r="E35" s="361"/>
      <c r="F35" s="247" t="s">
        <v>75</v>
      </c>
      <c r="G35" s="247">
        <v>2</v>
      </c>
      <c r="H35" s="320">
        <f t="shared" ref="H35:AJ35" si="12">SUM(H36:H37)</f>
        <v>0</v>
      </c>
      <c r="I35" s="322">
        <f t="shared" si="12"/>
        <v>0</v>
      </c>
      <c r="J35" s="322">
        <f t="shared" si="12"/>
        <v>0</v>
      </c>
      <c r="K35" s="322">
        <f t="shared" si="12"/>
        <v>0</v>
      </c>
      <c r="L35" s="321">
        <f t="shared" si="12"/>
        <v>0</v>
      </c>
      <c r="M35" s="321">
        <f t="shared" si="12"/>
        <v>0</v>
      </c>
      <c r="N35" s="321">
        <f t="shared" si="12"/>
        <v>0</v>
      </c>
      <c r="O35" s="321">
        <f t="shared" si="12"/>
        <v>0</v>
      </c>
      <c r="P35" s="321">
        <f t="shared" si="12"/>
        <v>0</v>
      </c>
      <c r="Q35" s="321">
        <f t="shared" si="12"/>
        <v>0</v>
      </c>
      <c r="R35" s="321">
        <f t="shared" si="12"/>
        <v>0</v>
      </c>
      <c r="S35" s="321">
        <f t="shared" si="12"/>
        <v>0</v>
      </c>
      <c r="T35" s="321">
        <f t="shared" si="12"/>
        <v>0</v>
      </c>
      <c r="U35" s="321">
        <f t="shared" si="12"/>
        <v>0</v>
      </c>
      <c r="V35" s="321">
        <f t="shared" si="12"/>
        <v>0</v>
      </c>
      <c r="W35" s="321">
        <f t="shared" si="12"/>
        <v>0</v>
      </c>
      <c r="X35" s="321">
        <f t="shared" si="12"/>
        <v>0</v>
      </c>
      <c r="Y35" s="321">
        <f t="shared" si="12"/>
        <v>0</v>
      </c>
      <c r="Z35" s="321">
        <f t="shared" si="12"/>
        <v>0</v>
      </c>
      <c r="AA35" s="321">
        <f t="shared" si="12"/>
        <v>0</v>
      </c>
      <c r="AB35" s="321">
        <f t="shared" si="12"/>
        <v>0</v>
      </c>
      <c r="AC35" s="321">
        <f t="shared" si="12"/>
        <v>0</v>
      </c>
      <c r="AD35" s="321">
        <f t="shared" si="12"/>
        <v>0</v>
      </c>
      <c r="AE35" s="321">
        <f t="shared" si="12"/>
        <v>0</v>
      </c>
      <c r="AF35" s="321">
        <f t="shared" si="12"/>
        <v>0</v>
      </c>
      <c r="AG35" s="321">
        <f t="shared" si="12"/>
        <v>0</v>
      </c>
      <c r="AH35" s="321">
        <f t="shared" si="12"/>
        <v>0</v>
      </c>
      <c r="AI35" s="321">
        <f t="shared" si="12"/>
        <v>0</v>
      </c>
      <c r="AJ35" s="321">
        <f t="shared" si="12"/>
        <v>0</v>
      </c>
    </row>
    <row r="36" spans="1:36" x14ac:dyDescent="0.2">
      <c r="A36" s="244"/>
      <c r="B36" s="248" t="s">
        <v>123</v>
      </c>
      <c r="C36" s="249"/>
      <c r="D36" s="249"/>
      <c r="E36" s="249"/>
      <c r="F36" s="250" t="s">
        <v>75</v>
      </c>
      <c r="G36" s="250">
        <v>2</v>
      </c>
      <c r="H36" s="319"/>
      <c r="I36" s="357"/>
      <c r="J36" s="357"/>
      <c r="K36" s="357"/>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50"/>
    </row>
    <row r="37" spans="1:36" x14ac:dyDescent="0.2">
      <c r="A37" s="244"/>
      <c r="B37" s="356" t="s">
        <v>123</v>
      </c>
      <c r="C37" s="324" t="s">
        <v>579</v>
      </c>
      <c r="D37" s="325" t="s">
        <v>123</v>
      </c>
      <c r="E37" s="325"/>
      <c r="F37" s="326" t="s">
        <v>123</v>
      </c>
      <c r="G37" s="326"/>
      <c r="H37" s="327" t="s">
        <v>123</v>
      </c>
      <c r="I37" s="328" t="s">
        <v>123</v>
      </c>
      <c r="J37" s="328" t="s">
        <v>123</v>
      </c>
      <c r="K37" s="328" t="s">
        <v>123</v>
      </c>
      <c r="L37" s="326" t="s">
        <v>123</v>
      </c>
      <c r="M37" s="326" t="s">
        <v>123</v>
      </c>
      <c r="N37" s="326" t="s">
        <v>123</v>
      </c>
      <c r="O37" s="326" t="s">
        <v>123</v>
      </c>
      <c r="P37" s="326" t="s">
        <v>123</v>
      </c>
      <c r="Q37" s="326" t="s">
        <v>123</v>
      </c>
      <c r="R37" s="326" t="s">
        <v>123</v>
      </c>
      <c r="S37" s="326" t="s">
        <v>123</v>
      </c>
      <c r="T37" s="326" t="s">
        <v>123</v>
      </c>
      <c r="U37" s="326" t="s">
        <v>123</v>
      </c>
      <c r="V37" s="326" t="s">
        <v>123</v>
      </c>
      <c r="W37" s="326" t="s">
        <v>123</v>
      </c>
      <c r="X37" s="326" t="s">
        <v>123</v>
      </c>
      <c r="Y37" s="326" t="s">
        <v>123</v>
      </c>
      <c r="Z37" s="326" t="s">
        <v>123</v>
      </c>
      <c r="AA37" s="326" t="s">
        <v>123</v>
      </c>
      <c r="AB37" s="326" t="s">
        <v>123</v>
      </c>
      <c r="AC37" s="326" t="s">
        <v>123</v>
      </c>
      <c r="AD37" s="326" t="s">
        <v>123</v>
      </c>
      <c r="AE37" s="326" t="s">
        <v>123</v>
      </c>
      <c r="AF37" s="326" t="s">
        <v>123</v>
      </c>
      <c r="AG37" s="326" t="s">
        <v>123</v>
      </c>
      <c r="AH37" s="326" t="s">
        <v>123</v>
      </c>
      <c r="AI37" s="326" t="s">
        <v>123</v>
      </c>
      <c r="AJ37" s="348" t="s">
        <v>123</v>
      </c>
    </row>
    <row r="38" spans="1:36" x14ac:dyDescent="0.2">
      <c r="A38" s="240"/>
      <c r="B38" s="241">
        <f>B31+1</f>
        <v>60</v>
      </c>
      <c r="C38" s="345" t="s">
        <v>591</v>
      </c>
      <c r="D38" s="242" t="s">
        <v>123</v>
      </c>
      <c r="E38" s="242"/>
      <c r="F38" s="263"/>
      <c r="G38" s="263">
        <v>2</v>
      </c>
      <c r="H38" s="319">
        <f t="shared" ref="H38:AJ38" si="13">SUM(H39,H42)</f>
        <v>0</v>
      </c>
      <c r="I38" s="357">
        <f t="shared" si="13"/>
        <v>0</v>
      </c>
      <c r="J38" s="357">
        <f t="shared" si="13"/>
        <v>0</v>
      </c>
      <c r="K38" s="357">
        <f t="shared" si="13"/>
        <v>0</v>
      </c>
      <c r="L38" s="321">
        <f t="shared" si="13"/>
        <v>0</v>
      </c>
      <c r="M38" s="321">
        <f t="shared" si="13"/>
        <v>0</v>
      </c>
      <c r="N38" s="321">
        <f t="shared" si="13"/>
        <v>0</v>
      </c>
      <c r="O38" s="321">
        <f t="shared" si="13"/>
        <v>0</v>
      </c>
      <c r="P38" s="321">
        <f t="shared" si="13"/>
        <v>0</v>
      </c>
      <c r="Q38" s="321">
        <f t="shared" si="13"/>
        <v>0</v>
      </c>
      <c r="R38" s="321">
        <f t="shared" si="13"/>
        <v>0</v>
      </c>
      <c r="S38" s="321">
        <f t="shared" si="13"/>
        <v>0</v>
      </c>
      <c r="T38" s="321">
        <f t="shared" si="13"/>
        <v>0</v>
      </c>
      <c r="U38" s="321">
        <f t="shared" si="13"/>
        <v>0</v>
      </c>
      <c r="V38" s="321">
        <f t="shared" si="13"/>
        <v>0</v>
      </c>
      <c r="W38" s="321">
        <f t="shared" si="13"/>
        <v>0</v>
      </c>
      <c r="X38" s="321">
        <f t="shared" si="13"/>
        <v>0</v>
      </c>
      <c r="Y38" s="321">
        <f t="shared" si="13"/>
        <v>0</v>
      </c>
      <c r="Z38" s="321">
        <f t="shared" si="13"/>
        <v>0</v>
      </c>
      <c r="AA38" s="321">
        <f t="shared" si="13"/>
        <v>0</v>
      </c>
      <c r="AB38" s="321">
        <f t="shared" si="13"/>
        <v>0</v>
      </c>
      <c r="AC38" s="321">
        <f t="shared" si="13"/>
        <v>0</v>
      </c>
      <c r="AD38" s="321">
        <f t="shared" si="13"/>
        <v>0</v>
      </c>
      <c r="AE38" s="321">
        <f t="shared" si="13"/>
        <v>0</v>
      </c>
      <c r="AF38" s="321">
        <f t="shared" si="13"/>
        <v>0</v>
      </c>
      <c r="AG38" s="321">
        <f t="shared" si="13"/>
        <v>0</v>
      </c>
      <c r="AH38" s="321">
        <f t="shared" si="13"/>
        <v>0</v>
      </c>
      <c r="AI38" s="321">
        <f t="shared" si="13"/>
        <v>0</v>
      </c>
      <c r="AJ38" s="321">
        <f t="shared" si="13"/>
        <v>0</v>
      </c>
    </row>
    <row r="39" spans="1:36" x14ac:dyDescent="0.2">
      <c r="A39" s="244"/>
      <c r="B39" s="261">
        <f>B38+0.1</f>
        <v>60.1</v>
      </c>
      <c r="C39" s="329" t="s">
        <v>592</v>
      </c>
      <c r="D39" s="361" t="s">
        <v>123</v>
      </c>
      <c r="E39" s="361"/>
      <c r="F39" s="247" t="s">
        <v>75</v>
      </c>
      <c r="G39" s="247">
        <v>2</v>
      </c>
      <c r="H39" s="320">
        <f>SUM(H40:H41)</f>
        <v>0</v>
      </c>
      <c r="I39" s="357">
        <f>SUM(I40:I41)</f>
        <v>0</v>
      </c>
      <c r="J39" s="357">
        <f>SUM(J40:J41)</f>
        <v>0</v>
      </c>
      <c r="K39" s="357">
        <f>SUM(K40:K41)</f>
        <v>0</v>
      </c>
      <c r="L39" s="321">
        <f>SUM(L40:L41)</f>
        <v>0</v>
      </c>
      <c r="M39" s="321">
        <f t="shared" ref="M39:AJ39" si="14">SUM(M40:M41)</f>
        <v>0</v>
      </c>
      <c r="N39" s="321">
        <f t="shared" si="14"/>
        <v>0</v>
      </c>
      <c r="O39" s="321">
        <f t="shared" si="14"/>
        <v>0</v>
      </c>
      <c r="P39" s="321">
        <f t="shared" si="14"/>
        <v>0</v>
      </c>
      <c r="Q39" s="321">
        <f t="shared" si="14"/>
        <v>0</v>
      </c>
      <c r="R39" s="321">
        <f t="shared" si="14"/>
        <v>0</v>
      </c>
      <c r="S39" s="321">
        <f t="shared" si="14"/>
        <v>0</v>
      </c>
      <c r="T39" s="321">
        <f t="shared" si="14"/>
        <v>0</v>
      </c>
      <c r="U39" s="321">
        <f t="shared" si="14"/>
        <v>0</v>
      </c>
      <c r="V39" s="321">
        <f t="shared" si="14"/>
        <v>0</v>
      </c>
      <c r="W39" s="321">
        <f t="shared" si="14"/>
        <v>0</v>
      </c>
      <c r="X39" s="321">
        <f t="shared" si="14"/>
        <v>0</v>
      </c>
      <c r="Y39" s="321">
        <f t="shared" si="14"/>
        <v>0</v>
      </c>
      <c r="Z39" s="321">
        <f t="shared" si="14"/>
        <v>0</v>
      </c>
      <c r="AA39" s="321">
        <f t="shared" si="14"/>
        <v>0</v>
      </c>
      <c r="AB39" s="321">
        <f t="shared" si="14"/>
        <v>0</v>
      </c>
      <c r="AC39" s="321">
        <f t="shared" si="14"/>
        <v>0</v>
      </c>
      <c r="AD39" s="321">
        <f t="shared" si="14"/>
        <v>0</v>
      </c>
      <c r="AE39" s="321">
        <f t="shared" si="14"/>
        <v>0</v>
      </c>
      <c r="AF39" s="321">
        <f t="shared" si="14"/>
        <v>0</v>
      </c>
      <c r="AG39" s="321">
        <f t="shared" si="14"/>
        <v>0</v>
      </c>
      <c r="AH39" s="321">
        <f t="shared" si="14"/>
        <v>0</v>
      </c>
      <c r="AI39" s="321">
        <f t="shared" si="14"/>
        <v>0</v>
      </c>
      <c r="AJ39" s="321">
        <f t="shared" si="14"/>
        <v>0</v>
      </c>
    </row>
    <row r="40" spans="1:36" x14ac:dyDescent="0.2">
      <c r="A40" s="244"/>
      <c r="B40" s="248" t="s">
        <v>123</v>
      </c>
      <c r="C40" s="249"/>
      <c r="D40" s="249"/>
      <c r="E40" s="249"/>
      <c r="F40" s="250" t="s">
        <v>75</v>
      </c>
      <c r="G40" s="250">
        <v>2</v>
      </c>
      <c r="H40" s="320"/>
      <c r="I40" s="322"/>
      <c r="J40" s="322"/>
      <c r="K40" s="322"/>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47"/>
    </row>
    <row r="41" spans="1:36" x14ac:dyDescent="0.2">
      <c r="A41" s="244"/>
      <c r="B41" s="356" t="s">
        <v>123</v>
      </c>
      <c r="C41" s="324" t="s">
        <v>579</v>
      </c>
      <c r="D41" s="325" t="s">
        <v>123</v>
      </c>
      <c r="E41" s="325"/>
      <c r="F41" s="326" t="s">
        <v>123</v>
      </c>
      <c r="G41" s="326"/>
      <c r="H41" s="327" t="s">
        <v>123</v>
      </c>
      <c r="I41" s="328" t="s">
        <v>123</v>
      </c>
      <c r="J41" s="328" t="s">
        <v>123</v>
      </c>
      <c r="K41" s="328" t="s">
        <v>123</v>
      </c>
      <c r="L41" s="326" t="s">
        <v>123</v>
      </c>
      <c r="M41" s="326" t="s">
        <v>123</v>
      </c>
      <c r="N41" s="326" t="s">
        <v>123</v>
      </c>
      <c r="O41" s="326" t="s">
        <v>123</v>
      </c>
      <c r="P41" s="326" t="s">
        <v>123</v>
      </c>
      <c r="Q41" s="326" t="s">
        <v>123</v>
      </c>
      <c r="R41" s="326" t="s">
        <v>123</v>
      </c>
      <c r="S41" s="326" t="s">
        <v>123</v>
      </c>
      <c r="T41" s="326" t="s">
        <v>123</v>
      </c>
      <c r="U41" s="326" t="s">
        <v>123</v>
      </c>
      <c r="V41" s="326" t="s">
        <v>123</v>
      </c>
      <c r="W41" s="326" t="s">
        <v>123</v>
      </c>
      <c r="X41" s="326" t="s">
        <v>123</v>
      </c>
      <c r="Y41" s="326" t="s">
        <v>123</v>
      </c>
      <c r="Z41" s="326" t="s">
        <v>123</v>
      </c>
      <c r="AA41" s="326" t="s">
        <v>123</v>
      </c>
      <c r="AB41" s="326" t="s">
        <v>123</v>
      </c>
      <c r="AC41" s="326" t="s">
        <v>123</v>
      </c>
      <c r="AD41" s="326" t="s">
        <v>123</v>
      </c>
      <c r="AE41" s="326" t="s">
        <v>123</v>
      </c>
      <c r="AF41" s="326" t="s">
        <v>123</v>
      </c>
      <c r="AG41" s="326" t="s">
        <v>123</v>
      </c>
      <c r="AH41" s="326" t="s">
        <v>123</v>
      </c>
      <c r="AI41" s="326" t="s">
        <v>123</v>
      </c>
      <c r="AJ41" s="348" t="s">
        <v>123</v>
      </c>
    </row>
    <row r="42" spans="1:36" x14ac:dyDescent="0.2">
      <c r="A42" s="244"/>
      <c r="B42" s="261">
        <f>B39+0.1</f>
        <v>60.2</v>
      </c>
      <c r="C42" s="329" t="s">
        <v>593</v>
      </c>
      <c r="D42" s="361" t="s">
        <v>123</v>
      </c>
      <c r="E42" s="361"/>
      <c r="F42" s="247" t="s">
        <v>75</v>
      </c>
      <c r="G42" s="247">
        <v>2</v>
      </c>
      <c r="H42" s="320">
        <f t="shared" ref="H42:AJ42" si="15">SUM(H43:H44)</f>
        <v>0</v>
      </c>
      <c r="I42" s="322">
        <f t="shared" si="15"/>
        <v>0</v>
      </c>
      <c r="J42" s="322">
        <f t="shared" si="15"/>
        <v>0</v>
      </c>
      <c r="K42" s="322">
        <f t="shared" si="15"/>
        <v>0</v>
      </c>
      <c r="L42" s="321">
        <f t="shared" si="15"/>
        <v>0</v>
      </c>
      <c r="M42" s="321">
        <f t="shared" si="15"/>
        <v>0</v>
      </c>
      <c r="N42" s="321">
        <f t="shared" si="15"/>
        <v>0</v>
      </c>
      <c r="O42" s="321">
        <f t="shared" si="15"/>
        <v>0</v>
      </c>
      <c r="P42" s="321">
        <f t="shared" si="15"/>
        <v>0</v>
      </c>
      <c r="Q42" s="321">
        <f t="shared" si="15"/>
        <v>0</v>
      </c>
      <c r="R42" s="321">
        <f t="shared" si="15"/>
        <v>0</v>
      </c>
      <c r="S42" s="321">
        <f t="shared" si="15"/>
        <v>0</v>
      </c>
      <c r="T42" s="321">
        <f t="shared" si="15"/>
        <v>0</v>
      </c>
      <c r="U42" s="321">
        <f t="shared" si="15"/>
        <v>0</v>
      </c>
      <c r="V42" s="321">
        <f t="shared" si="15"/>
        <v>0</v>
      </c>
      <c r="W42" s="321">
        <f t="shared" si="15"/>
        <v>0</v>
      </c>
      <c r="X42" s="321">
        <f t="shared" si="15"/>
        <v>0</v>
      </c>
      <c r="Y42" s="321">
        <f t="shared" si="15"/>
        <v>0</v>
      </c>
      <c r="Z42" s="321">
        <f t="shared" si="15"/>
        <v>0</v>
      </c>
      <c r="AA42" s="321">
        <f t="shared" si="15"/>
        <v>0</v>
      </c>
      <c r="AB42" s="321">
        <f t="shared" si="15"/>
        <v>0</v>
      </c>
      <c r="AC42" s="321">
        <f t="shared" si="15"/>
        <v>0</v>
      </c>
      <c r="AD42" s="321">
        <f t="shared" si="15"/>
        <v>0</v>
      </c>
      <c r="AE42" s="321">
        <f t="shared" si="15"/>
        <v>0</v>
      </c>
      <c r="AF42" s="321">
        <f t="shared" si="15"/>
        <v>0</v>
      </c>
      <c r="AG42" s="321">
        <f t="shared" si="15"/>
        <v>0</v>
      </c>
      <c r="AH42" s="321">
        <f t="shared" si="15"/>
        <v>0</v>
      </c>
      <c r="AI42" s="321">
        <f t="shared" si="15"/>
        <v>0</v>
      </c>
      <c r="AJ42" s="321">
        <f t="shared" si="15"/>
        <v>0</v>
      </c>
    </row>
    <row r="43" spans="1:36" x14ac:dyDescent="0.2">
      <c r="A43" s="192"/>
      <c r="B43" s="248" t="s">
        <v>123</v>
      </c>
      <c r="C43" s="249"/>
      <c r="D43" s="249"/>
      <c r="E43" s="249"/>
      <c r="F43" s="250" t="s">
        <v>75</v>
      </c>
      <c r="G43" s="250">
        <v>2</v>
      </c>
      <c r="H43" s="320"/>
      <c r="I43" s="322"/>
      <c r="J43" s="322"/>
      <c r="K43" s="322"/>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47"/>
    </row>
    <row r="44" spans="1:36" x14ac:dyDescent="0.2">
      <c r="A44" s="244"/>
      <c r="B44" s="356" t="s">
        <v>123</v>
      </c>
      <c r="C44" s="324" t="s">
        <v>579</v>
      </c>
      <c r="D44" s="325" t="s">
        <v>123</v>
      </c>
      <c r="E44" s="325"/>
      <c r="F44" s="282" t="s">
        <v>123</v>
      </c>
      <c r="G44" s="326"/>
      <c r="H44" s="327" t="s">
        <v>123</v>
      </c>
      <c r="I44" s="358" t="s">
        <v>123</v>
      </c>
      <c r="J44" s="358" t="s">
        <v>123</v>
      </c>
      <c r="K44" s="328" t="s">
        <v>123</v>
      </c>
      <c r="L44" s="326" t="s">
        <v>123</v>
      </c>
      <c r="M44" s="326" t="s">
        <v>123</v>
      </c>
      <c r="N44" s="326" t="s">
        <v>123</v>
      </c>
      <c r="O44" s="326" t="s">
        <v>123</v>
      </c>
      <c r="P44" s="326" t="s">
        <v>123</v>
      </c>
      <c r="Q44" s="326" t="s">
        <v>123</v>
      </c>
      <c r="R44" s="326" t="s">
        <v>123</v>
      </c>
      <c r="S44" s="326" t="s">
        <v>123</v>
      </c>
      <c r="T44" s="326" t="s">
        <v>123</v>
      </c>
      <c r="U44" s="326" t="s">
        <v>123</v>
      </c>
      <c r="V44" s="326" t="s">
        <v>123</v>
      </c>
      <c r="W44" s="326" t="s">
        <v>123</v>
      </c>
      <c r="X44" s="326" t="s">
        <v>123</v>
      </c>
      <c r="Y44" s="326" t="s">
        <v>123</v>
      </c>
      <c r="Z44" s="326" t="s">
        <v>123</v>
      </c>
      <c r="AA44" s="326" t="s">
        <v>123</v>
      </c>
      <c r="AB44" s="326" t="s">
        <v>123</v>
      </c>
      <c r="AC44" s="326" t="s">
        <v>123</v>
      </c>
      <c r="AD44" s="326" t="s">
        <v>123</v>
      </c>
      <c r="AE44" s="326" t="s">
        <v>123</v>
      </c>
      <c r="AF44" s="326" t="s">
        <v>123</v>
      </c>
      <c r="AG44" s="326" t="s">
        <v>123</v>
      </c>
      <c r="AH44" s="326" t="s">
        <v>123</v>
      </c>
      <c r="AI44" s="326" t="s">
        <v>123</v>
      </c>
      <c r="AJ44" s="348" t="s">
        <v>123</v>
      </c>
    </row>
    <row r="45" spans="1:36" x14ac:dyDescent="0.2">
      <c r="A45" s="235"/>
      <c r="B45" s="264">
        <f>B38+1</f>
        <v>61</v>
      </c>
      <c r="C45" s="362" t="s">
        <v>594</v>
      </c>
      <c r="D45" s="259" t="s">
        <v>123</v>
      </c>
      <c r="E45" s="259"/>
      <c r="F45" s="260"/>
      <c r="G45" s="260">
        <v>2</v>
      </c>
      <c r="H45" s="320">
        <f t="shared" ref="H45:AJ45" si="16">SUM(H46+H49+H52+H56+H59+H62+H65+H68+H71+H74)</f>
        <v>0</v>
      </c>
      <c r="I45" s="322">
        <f t="shared" si="16"/>
        <v>0</v>
      </c>
      <c r="J45" s="322">
        <f t="shared" si="16"/>
        <v>0</v>
      </c>
      <c r="K45" s="322">
        <f t="shared" si="16"/>
        <v>0</v>
      </c>
      <c r="L45" s="321">
        <f t="shared" si="16"/>
        <v>-0.14369999999999999</v>
      </c>
      <c r="M45" s="321">
        <f t="shared" si="16"/>
        <v>-0.31013354799999998</v>
      </c>
      <c r="N45" s="321">
        <f t="shared" si="16"/>
        <v>-0.90771690928719462</v>
      </c>
      <c r="O45" s="321">
        <f t="shared" si="16"/>
        <v>-2.4962296364726599</v>
      </c>
      <c r="P45" s="321">
        <f t="shared" si="16"/>
        <v>-4.0843569087286493</v>
      </c>
      <c r="Q45" s="321">
        <f t="shared" si="16"/>
        <v>-3.7028511054212698</v>
      </c>
      <c r="R45" s="321">
        <f t="shared" si="16"/>
        <v>-3.4921219996924355</v>
      </c>
      <c r="S45" s="321">
        <f t="shared" si="16"/>
        <v>-3.2736480845083724</v>
      </c>
      <c r="T45" s="321">
        <f t="shared" si="16"/>
        <v>-3.075825016782292</v>
      </c>
      <c r="U45" s="321">
        <f t="shared" si="16"/>
        <v>-2.8907998704264655</v>
      </c>
      <c r="V45" s="321">
        <f t="shared" si="16"/>
        <v>-2.7610100412149938</v>
      </c>
      <c r="W45" s="321">
        <f t="shared" si="16"/>
        <v>-2.6408668084018379</v>
      </c>
      <c r="X45" s="321">
        <f t="shared" si="16"/>
        <v>-2.4967228020151131</v>
      </c>
      <c r="Y45" s="321">
        <f t="shared" si="16"/>
        <v>-2.3773942803954347</v>
      </c>
      <c r="Z45" s="321">
        <f t="shared" si="16"/>
        <v>-2.2583668988314569</v>
      </c>
      <c r="AA45" s="321">
        <f t="shared" si="16"/>
        <v>-2.1484340119332321</v>
      </c>
      <c r="AB45" s="321">
        <f t="shared" si="16"/>
        <v>-2.028995655219954</v>
      </c>
      <c r="AC45" s="321">
        <f t="shared" si="16"/>
        <v>-1.9287902323358166</v>
      </c>
      <c r="AD45" s="321">
        <f t="shared" si="16"/>
        <v>-1.8194822993865456</v>
      </c>
      <c r="AE45" s="321">
        <f t="shared" si="16"/>
        <v>-1.7194849233165312</v>
      </c>
      <c r="AF45" s="321">
        <f t="shared" si="16"/>
        <v>-1.6105745243256839</v>
      </c>
      <c r="AG45" s="321">
        <f t="shared" si="16"/>
        <v>-1.4113040198674609</v>
      </c>
      <c r="AH45" s="321">
        <f t="shared" si="16"/>
        <v>-1.2065229989904678</v>
      </c>
      <c r="AI45" s="321">
        <f t="shared" si="16"/>
        <v>-1.1106910135320327</v>
      </c>
      <c r="AJ45" s="321">
        <f t="shared" si="16"/>
        <v>-1.2695658690778651</v>
      </c>
    </row>
    <row r="46" spans="1:36" ht="25.5" x14ac:dyDescent="0.2">
      <c r="A46" s="192"/>
      <c r="B46" s="265">
        <f>B45+0.1</f>
        <v>61.1</v>
      </c>
      <c r="C46" s="363" t="s">
        <v>595</v>
      </c>
      <c r="D46" s="360" t="s">
        <v>123</v>
      </c>
      <c r="E46" s="360"/>
      <c r="F46" s="253" t="s">
        <v>75</v>
      </c>
      <c r="G46" s="253">
        <v>2</v>
      </c>
      <c r="H46" s="320">
        <f t="shared" ref="H46:AJ46" si="17">SUM(H47:H48)</f>
        <v>0</v>
      </c>
      <c r="I46" s="322">
        <f t="shared" si="17"/>
        <v>0</v>
      </c>
      <c r="J46" s="322">
        <f t="shared" si="17"/>
        <v>0</v>
      </c>
      <c r="K46" s="322">
        <f t="shared" si="17"/>
        <v>0</v>
      </c>
      <c r="L46" s="321">
        <f t="shared" si="17"/>
        <v>0</v>
      </c>
      <c r="M46" s="321">
        <f t="shared" si="17"/>
        <v>0</v>
      </c>
      <c r="N46" s="321">
        <f t="shared" si="17"/>
        <v>0</v>
      </c>
      <c r="O46" s="321">
        <f t="shared" si="17"/>
        <v>0</v>
      </c>
      <c r="P46" s="321">
        <f t="shared" si="17"/>
        <v>0</v>
      </c>
      <c r="Q46" s="321">
        <f t="shared" si="17"/>
        <v>0</v>
      </c>
      <c r="R46" s="321">
        <f t="shared" si="17"/>
        <v>0</v>
      </c>
      <c r="S46" s="321">
        <f t="shared" si="17"/>
        <v>0</v>
      </c>
      <c r="T46" s="321">
        <f t="shared" si="17"/>
        <v>0</v>
      </c>
      <c r="U46" s="321">
        <f t="shared" si="17"/>
        <v>0</v>
      </c>
      <c r="V46" s="321">
        <f t="shared" si="17"/>
        <v>0</v>
      </c>
      <c r="W46" s="321">
        <f t="shared" si="17"/>
        <v>0</v>
      </c>
      <c r="X46" s="321">
        <f t="shared" si="17"/>
        <v>0</v>
      </c>
      <c r="Y46" s="321">
        <f t="shared" si="17"/>
        <v>0</v>
      </c>
      <c r="Z46" s="321">
        <f t="shared" si="17"/>
        <v>0</v>
      </c>
      <c r="AA46" s="321">
        <f t="shared" si="17"/>
        <v>0</v>
      </c>
      <c r="AB46" s="321">
        <f t="shared" si="17"/>
        <v>0</v>
      </c>
      <c r="AC46" s="321">
        <f t="shared" si="17"/>
        <v>0</v>
      </c>
      <c r="AD46" s="321">
        <f t="shared" si="17"/>
        <v>0</v>
      </c>
      <c r="AE46" s="321">
        <f t="shared" si="17"/>
        <v>0</v>
      </c>
      <c r="AF46" s="321">
        <f t="shared" si="17"/>
        <v>0</v>
      </c>
      <c r="AG46" s="321">
        <f t="shared" si="17"/>
        <v>0</v>
      </c>
      <c r="AH46" s="321">
        <f t="shared" si="17"/>
        <v>0</v>
      </c>
      <c r="AI46" s="321">
        <f t="shared" si="17"/>
        <v>0</v>
      </c>
      <c r="AJ46" s="321">
        <f t="shared" si="17"/>
        <v>0</v>
      </c>
    </row>
    <row r="47" spans="1:36" x14ac:dyDescent="0.2">
      <c r="A47" s="192"/>
      <c r="B47" s="266" t="s">
        <v>123</v>
      </c>
      <c r="C47" s="249"/>
      <c r="D47" s="249"/>
      <c r="E47" s="249"/>
      <c r="F47" s="251" t="s">
        <v>75</v>
      </c>
      <c r="G47" s="251">
        <v>2</v>
      </c>
      <c r="H47" s="320"/>
      <c r="I47" s="322"/>
      <c r="J47" s="322"/>
      <c r="K47" s="322"/>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47"/>
    </row>
    <row r="48" spans="1:36" x14ac:dyDescent="0.2">
      <c r="A48" s="192"/>
      <c r="B48" s="356" t="s">
        <v>123</v>
      </c>
      <c r="C48" s="324" t="s">
        <v>579</v>
      </c>
      <c r="D48" s="325" t="s">
        <v>123</v>
      </c>
      <c r="E48" s="325"/>
      <c r="F48" s="282" t="s">
        <v>123</v>
      </c>
      <c r="G48" s="326"/>
      <c r="H48" s="327" t="s">
        <v>123</v>
      </c>
      <c r="I48" s="358" t="s">
        <v>123</v>
      </c>
      <c r="J48" s="358" t="s">
        <v>123</v>
      </c>
      <c r="K48" s="328" t="s">
        <v>123</v>
      </c>
      <c r="L48" s="326" t="s">
        <v>123</v>
      </c>
      <c r="M48" s="326" t="s">
        <v>123</v>
      </c>
      <c r="N48" s="326" t="s">
        <v>123</v>
      </c>
      <c r="O48" s="326" t="s">
        <v>123</v>
      </c>
      <c r="P48" s="326" t="s">
        <v>123</v>
      </c>
      <c r="Q48" s="326" t="s">
        <v>123</v>
      </c>
      <c r="R48" s="326" t="s">
        <v>123</v>
      </c>
      <c r="S48" s="326" t="s">
        <v>123</v>
      </c>
      <c r="T48" s="326" t="s">
        <v>123</v>
      </c>
      <c r="U48" s="326" t="s">
        <v>123</v>
      </c>
      <c r="V48" s="326" t="s">
        <v>123</v>
      </c>
      <c r="W48" s="326" t="s">
        <v>123</v>
      </c>
      <c r="X48" s="326" t="s">
        <v>123</v>
      </c>
      <c r="Y48" s="326" t="s">
        <v>123</v>
      </c>
      <c r="Z48" s="326" t="s">
        <v>123</v>
      </c>
      <c r="AA48" s="326" t="s">
        <v>123</v>
      </c>
      <c r="AB48" s="326" t="s">
        <v>123</v>
      </c>
      <c r="AC48" s="326" t="s">
        <v>123</v>
      </c>
      <c r="AD48" s="326" t="s">
        <v>123</v>
      </c>
      <c r="AE48" s="326" t="s">
        <v>123</v>
      </c>
      <c r="AF48" s="326" t="s">
        <v>123</v>
      </c>
      <c r="AG48" s="326" t="s">
        <v>123</v>
      </c>
      <c r="AH48" s="326" t="s">
        <v>123</v>
      </c>
      <c r="AI48" s="326" t="s">
        <v>123</v>
      </c>
      <c r="AJ48" s="348" t="s">
        <v>123</v>
      </c>
    </row>
    <row r="49" spans="1:36" ht="25.5" x14ac:dyDescent="0.2">
      <c r="A49" s="192"/>
      <c r="B49" s="265">
        <f>B46+0.1</f>
        <v>61.2</v>
      </c>
      <c r="C49" s="363" t="s">
        <v>596</v>
      </c>
      <c r="D49" s="360" t="s">
        <v>123</v>
      </c>
      <c r="E49" s="360"/>
      <c r="F49" s="253" t="s">
        <v>75</v>
      </c>
      <c r="G49" s="253">
        <v>2</v>
      </c>
      <c r="H49" s="320">
        <f>SUM(H50:H51)</f>
        <v>0</v>
      </c>
      <c r="I49" s="322">
        <f>SUM(I50:I51)</f>
        <v>0</v>
      </c>
      <c r="J49" s="322">
        <f>SUM(J50:J51)</f>
        <v>0</v>
      </c>
      <c r="K49" s="322">
        <f>SUM(K50:K51)</f>
        <v>0</v>
      </c>
      <c r="L49" s="321">
        <f>SUM(L50:L51)</f>
        <v>0</v>
      </c>
      <c r="M49" s="321">
        <f t="shared" ref="M49:AJ49" si="18">SUM(M50:M51)</f>
        <v>0</v>
      </c>
      <c r="N49" s="321">
        <f t="shared" si="18"/>
        <v>0</v>
      </c>
      <c r="O49" s="321">
        <f t="shared" si="18"/>
        <v>0</v>
      </c>
      <c r="P49" s="321">
        <f t="shared" si="18"/>
        <v>0</v>
      </c>
      <c r="Q49" s="321">
        <f t="shared" si="18"/>
        <v>0</v>
      </c>
      <c r="R49" s="321">
        <f t="shared" si="18"/>
        <v>0</v>
      </c>
      <c r="S49" s="321">
        <f t="shared" si="18"/>
        <v>0</v>
      </c>
      <c r="T49" s="321">
        <f t="shared" si="18"/>
        <v>0</v>
      </c>
      <c r="U49" s="321">
        <f t="shared" si="18"/>
        <v>0</v>
      </c>
      <c r="V49" s="321">
        <f t="shared" si="18"/>
        <v>0</v>
      </c>
      <c r="W49" s="321">
        <f t="shared" si="18"/>
        <v>0</v>
      </c>
      <c r="X49" s="321">
        <f t="shared" si="18"/>
        <v>0</v>
      </c>
      <c r="Y49" s="321">
        <f t="shared" si="18"/>
        <v>0</v>
      </c>
      <c r="Z49" s="321">
        <f t="shared" si="18"/>
        <v>0</v>
      </c>
      <c r="AA49" s="321">
        <f t="shared" si="18"/>
        <v>0</v>
      </c>
      <c r="AB49" s="321">
        <f t="shared" si="18"/>
        <v>0</v>
      </c>
      <c r="AC49" s="321">
        <f t="shared" si="18"/>
        <v>0</v>
      </c>
      <c r="AD49" s="321">
        <f t="shared" si="18"/>
        <v>0</v>
      </c>
      <c r="AE49" s="321">
        <f t="shared" si="18"/>
        <v>0</v>
      </c>
      <c r="AF49" s="321">
        <f t="shared" si="18"/>
        <v>0</v>
      </c>
      <c r="AG49" s="321">
        <f t="shared" si="18"/>
        <v>0</v>
      </c>
      <c r="AH49" s="321">
        <f t="shared" si="18"/>
        <v>0</v>
      </c>
      <c r="AI49" s="321">
        <f t="shared" si="18"/>
        <v>0</v>
      </c>
      <c r="AJ49" s="321">
        <f t="shared" si="18"/>
        <v>0</v>
      </c>
    </row>
    <row r="50" spans="1:36" x14ac:dyDescent="0.2">
      <c r="A50" s="192"/>
      <c r="B50" s="266" t="s">
        <v>123</v>
      </c>
      <c r="C50" s="249"/>
      <c r="D50" s="249"/>
      <c r="E50" s="249"/>
      <c r="F50" s="251" t="s">
        <v>75</v>
      </c>
      <c r="G50" s="251">
        <v>2</v>
      </c>
      <c r="H50" s="320"/>
      <c r="I50" s="322"/>
      <c r="J50" s="322"/>
      <c r="K50" s="322"/>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47"/>
    </row>
    <row r="51" spans="1:36" x14ac:dyDescent="0.2">
      <c r="A51" s="192"/>
      <c r="B51" s="356" t="s">
        <v>123</v>
      </c>
      <c r="C51" s="324" t="s">
        <v>579</v>
      </c>
      <c r="D51" s="325" t="s">
        <v>123</v>
      </c>
      <c r="E51" s="325"/>
      <c r="F51" s="282" t="s">
        <v>123</v>
      </c>
      <c r="G51" s="326"/>
      <c r="H51" s="327" t="s">
        <v>123</v>
      </c>
      <c r="I51" s="358" t="s">
        <v>123</v>
      </c>
      <c r="J51" s="358" t="s">
        <v>123</v>
      </c>
      <c r="K51" s="328" t="s">
        <v>123</v>
      </c>
      <c r="L51" s="326" t="s">
        <v>123</v>
      </c>
      <c r="M51" s="326" t="s">
        <v>123</v>
      </c>
      <c r="N51" s="326" t="s">
        <v>123</v>
      </c>
      <c r="O51" s="326" t="s">
        <v>123</v>
      </c>
      <c r="P51" s="326" t="s">
        <v>123</v>
      </c>
      <c r="Q51" s="326" t="s">
        <v>123</v>
      </c>
      <c r="R51" s="326" t="s">
        <v>123</v>
      </c>
      <c r="S51" s="326" t="s">
        <v>123</v>
      </c>
      <c r="T51" s="326" t="s">
        <v>123</v>
      </c>
      <c r="U51" s="326" t="s">
        <v>123</v>
      </c>
      <c r="V51" s="326" t="s">
        <v>123</v>
      </c>
      <c r="W51" s="326" t="s">
        <v>123</v>
      </c>
      <c r="X51" s="326" t="s">
        <v>123</v>
      </c>
      <c r="Y51" s="326" t="s">
        <v>123</v>
      </c>
      <c r="Z51" s="326" t="s">
        <v>123</v>
      </c>
      <c r="AA51" s="326" t="s">
        <v>123</v>
      </c>
      <c r="AB51" s="326" t="s">
        <v>123</v>
      </c>
      <c r="AC51" s="326" t="s">
        <v>123</v>
      </c>
      <c r="AD51" s="326" t="s">
        <v>123</v>
      </c>
      <c r="AE51" s="326" t="s">
        <v>123</v>
      </c>
      <c r="AF51" s="326" t="s">
        <v>123</v>
      </c>
      <c r="AG51" s="326" t="s">
        <v>123</v>
      </c>
      <c r="AH51" s="326" t="s">
        <v>123</v>
      </c>
      <c r="AI51" s="326" t="s">
        <v>123</v>
      </c>
      <c r="AJ51" s="348" t="s">
        <v>123</v>
      </c>
    </row>
    <row r="52" spans="1:36" ht="25.5" x14ac:dyDescent="0.2">
      <c r="A52" s="192"/>
      <c r="B52" s="265">
        <f>B49+0.1</f>
        <v>61.300000000000004</v>
      </c>
      <c r="C52" s="363" t="s">
        <v>597</v>
      </c>
      <c r="D52" s="360" t="s">
        <v>123</v>
      </c>
      <c r="E52" s="360"/>
      <c r="F52" s="253" t="s">
        <v>75</v>
      </c>
      <c r="G52" s="253">
        <v>2</v>
      </c>
      <c r="H52" s="320">
        <f>SUM(H53:H55)</f>
        <v>0</v>
      </c>
      <c r="I52" s="322">
        <f>SUM(I53:I55)</f>
        <v>0</v>
      </c>
      <c r="J52" s="322">
        <f>SUM(J53:J55)</f>
        <v>0</v>
      </c>
      <c r="K52" s="322">
        <f>SUM(K53:K55)</f>
        <v>0</v>
      </c>
      <c r="L52" s="321">
        <f>SUM(L53:L55)</f>
        <v>-0.14369999999999999</v>
      </c>
      <c r="M52" s="321">
        <f t="shared" ref="M52:AJ52" si="19">SUM(M53:M55)</f>
        <v>-0.31013354799999998</v>
      </c>
      <c r="N52" s="321">
        <f t="shared" si="19"/>
        <v>4.8152542970000001</v>
      </c>
      <c r="O52" s="321">
        <f t="shared" si="19"/>
        <v>18.310548540999999</v>
      </c>
      <c r="P52" s="321">
        <f t="shared" si="19"/>
        <v>32.128170418710894</v>
      </c>
      <c r="Q52" s="321">
        <f t="shared" si="19"/>
        <v>31.544286968791411</v>
      </c>
      <c r="R52" s="321">
        <f t="shared" si="19"/>
        <v>31.02795586723197</v>
      </c>
      <c r="S52" s="321">
        <f t="shared" si="19"/>
        <v>30.538019340575413</v>
      </c>
      <c r="T52" s="321">
        <f t="shared" si="19"/>
        <v>30.050279811040646</v>
      </c>
      <c r="U52" s="321">
        <f t="shared" si="19"/>
        <v>29.56269827383813</v>
      </c>
      <c r="V52" s="321">
        <f t="shared" si="19"/>
        <v>29.022583280934921</v>
      </c>
      <c r="W52" s="321">
        <f t="shared" si="19"/>
        <v>28.479322505616526</v>
      </c>
      <c r="X52" s="321">
        <f t="shared" si="19"/>
        <v>27.967989028136017</v>
      </c>
      <c r="Y52" s="321">
        <f t="shared" si="19"/>
        <v>27.447995613558891</v>
      </c>
      <c r="Z52" s="321">
        <f t="shared" si="19"/>
        <v>26.940817339483129</v>
      </c>
      <c r="AA52" s="321">
        <f t="shared" si="19"/>
        <v>26.465592567399096</v>
      </c>
      <c r="AB52" s="321">
        <f t="shared" si="19"/>
        <v>26.014919816979614</v>
      </c>
      <c r="AC52" s="321">
        <f t="shared" si="19"/>
        <v>25.557442981022334</v>
      </c>
      <c r="AD52" s="321">
        <f t="shared" si="19"/>
        <v>25.118141334478896</v>
      </c>
      <c r="AE52" s="321">
        <f t="shared" si="19"/>
        <v>24.682730769848789</v>
      </c>
      <c r="AF52" s="321">
        <f t="shared" si="19"/>
        <v>24.267197408931168</v>
      </c>
      <c r="AG52" s="321">
        <f t="shared" si="19"/>
        <v>23.953056328807154</v>
      </c>
      <c r="AH52" s="321">
        <f t="shared" si="19"/>
        <v>23.656749490914219</v>
      </c>
      <c r="AI52" s="321">
        <f t="shared" si="19"/>
        <v>23.2619063317883</v>
      </c>
      <c r="AJ52" s="321">
        <f t="shared" si="19"/>
        <v>22.586092821700795</v>
      </c>
    </row>
    <row r="53" spans="1:36" x14ac:dyDescent="0.2">
      <c r="A53" s="192"/>
      <c r="B53" s="267"/>
      <c r="C53" s="464" t="s">
        <v>884</v>
      </c>
      <c r="D53" s="464" t="s">
        <v>876</v>
      </c>
      <c r="E53" s="249"/>
      <c r="F53" s="251" t="s">
        <v>75</v>
      </c>
      <c r="G53" s="251">
        <v>2</v>
      </c>
      <c r="H53" s="320"/>
      <c r="I53" s="322"/>
      <c r="J53" s="322"/>
      <c r="K53" s="322"/>
      <c r="L53" s="331">
        <v>-0.14369999999999999</v>
      </c>
      <c r="M53" s="331">
        <v>-0.31013354799999998</v>
      </c>
      <c r="N53" s="331">
        <v>-0.30474570299999998</v>
      </c>
      <c r="O53" s="331">
        <v>-0.29945145899999998</v>
      </c>
      <c r="P53" s="331">
        <v>-0.29424918999999999</v>
      </c>
      <c r="Q53" s="331">
        <v>-0.28913729799999999</v>
      </c>
      <c r="R53" s="331">
        <v>-0.20911421299999999</v>
      </c>
      <c r="S53" s="331">
        <v>-0.130481342</v>
      </c>
      <c r="T53" s="331">
        <v>-5.3214534000000001E-2</v>
      </c>
      <c r="U53" s="331">
        <v>1.1549943999999999E-2</v>
      </c>
      <c r="V53" s="331">
        <v>1.1349290999999999E-2</v>
      </c>
      <c r="W53" s="331">
        <v>1.1152123E-2</v>
      </c>
      <c r="X53" s="331">
        <v>3.4748381000000002E-2</v>
      </c>
      <c r="Y53" s="331">
        <v>3.4144709000000002E-2</v>
      </c>
      <c r="Z53" s="331">
        <v>3.3551524999999999E-2</v>
      </c>
      <c r="AA53" s="331">
        <v>3.2968645999999997E-2</v>
      </c>
      <c r="AB53" s="331">
        <v>3.2395892000000003E-2</v>
      </c>
      <c r="AC53" s="331">
        <v>3.1833089000000002E-2</v>
      </c>
      <c r="AD53" s="331">
        <v>3.1280064000000003E-2</v>
      </c>
      <c r="AE53" s="331">
        <v>3.0736645999999999E-2</v>
      </c>
      <c r="AF53" s="331">
        <v>3.0202669000000001E-2</v>
      </c>
      <c r="AG53" s="331">
        <v>0.12913201499999999</v>
      </c>
      <c r="AH53" s="331">
        <v>0.24380425</v>
      </c>
      <c r="AI53" s="331">
        <v>0.23956872100000001</v>
      </c>
      <c r="AJ53" s="331">
        <v>0</v>
      </c>
    </row>
    <row r="54" spans="1:36" x14ac:dyDescent="0.2">
      <c r="A54" s="192"/>
      <c r="B54" s="267"/>
      <c r="C54" s="464" t="s">
        <v>834</v>
      </c>
      <c r="D54" s="464" t="s">
        <v>878</v>
      </c>
      <c r="E54" s="249"/>
      <c r="F54" s="465" t="s">
        <v>75</v>
      </c>
      <c r="G54" s="258">
        <v>2</v>
      </c>
      <c r="H54" s="319"/>
      <c r="I54" s="322"/>
      <c r="J54" s="322"/>
      <c r="K54" s="357"/>
      <c r="L54" s="469">
        <v>0</v>
      </c>
      <c r="M54" s="469">
        <v>0</v>
      </c>
      <c r="N54" s="469">
        <v>5.12</v>
      </c>
      <c r="O54" s="469">
        <v>18.61</v>
      </c>
      <c r="P54" s="469">
        <v>32.422419608710896</v>
      </c>
      <c r="Q54" s="469">
        <v>31.833424266791411</v>
      </c>
      <c r="R54" s="469">
        <v>31.23707008023197</v>
      </c>
      <c r="S54" s="469">
        <v>30.668500682575413</v>
      </c>
      <c r="T54" s="469">
        <v>30.103494345040644</v>
      </c>
      <c r="U54" s="469">
        <v>29.551148329838131</v>
      </c>
      <c r="V54" s="469">
        <v>29.011233989934922</v>
      </c>
      <c r="W54" s="469">
        <v>28.468170382616528</v>
      </c>
      <c r="X54" s="469">
        <v>27.933240647136017</v>
      </c>
      <c r="Y54" s="469">
        <v>27.413850904558892</v>
      </c>
      <c r="Z54" s="469">
        <v>26.907265814483129</v>
      </c>
      <c r="AA54" s="469">
        <v>26.432623921399095</v>
      </c>
      <c r="AB54" s="469">
        <v>25.982523924979613</v>
      </c>
      <c r="AC54" s="469">
        <v>25.525609892022334</v>
      </c>
      <c r="AD54" s="469">
        <v>25.086861270478895</v>
      </c>
      <c r="AE54" s="469">
        <v>24.651994123848787</v>
      </c>
      <c r="AF54" s="469">
        <v>24.236994739931166</v>
      </c>
      <c r="AG54" s="469">
        <v>23.823924313807154</v>
      </c>
      <c r="AH54" s="469">
        <v>23.412945240914219</v>
      </c>
      <c r="AI54" s="469">
        <v>23.022337610788298</v>
      </c>
      <c r="AJ54" s="472">
        <v>22.586092821700795</v>
      </c>
    </row>
    <row r="55" spans="1:36" x14ac:dyDescent="0.2">
      <c r="A55" s="192"/>
      <c r="B55" s="356" t="s">
        <v>123</v>
      </c>
      <c r="C55" s="324" t="s">
        <v>579</v>
      </c>
      <c r="D55" s="325" t="s">
        <v>123</v>
      </c>
      <c r="E55" s="325"/>
      <c r="F55" s="282" t="s">
        <v>123</v>
      </c>
      <c r="G55" s="326"/>
      <c r="H55" s="327" t="s">
        <v>123</v>
      </c>
      <c r="I55" s="358" t="s">
        <v>123</v>
      </c>
      <c r="J55" s="358" t="s">
        <v>123</v>
      </c>
      <c r="K55" s="328" t="s">
        <v>123</v>
      </c>
      <c r="L55" s="326" t="s">
        <v>123</v>
      </c>
      <c r="M55" s="326" t="s">
        <v>123</v>
      </c>
      <c r="N55" s="326" t="s">
        <v>123</v>
      </c>
      <c r="O55" s="326" t="s">
        <v>123</v>
      </c>
      <c r="P55" s="326" t="s">
        <v>123</v>
      </c>
      <c r="Q55" s="326" t="s">
        <v>123</v>
      </c>
      <c r="R55" s="326" t="s">
        <v>123</v>
      </c>
      <c r="S55" s="326" t="s">
        <v>123</v>
      </c>
      <c r="T55" s="326" t="s">
        <v>123</v>
      </c>
      <c r="U55" s="326" t="s">
        <v>123</v>
      </c>
      <c r="V55" s="326" t="s">
        <v>123</v>
      </c>
      <c r="W55" s="326" t="s">
        <v>123</v>
      </c>
      <c r="X55" s="326" t="s">
        <v>123</v>
      </c>
      <c r="Y55" s="326" t="s">
        <v>123</v>
      </c>
      <c r="Z55" s="326" t="s">
        <v>123</v>
      </c>
      <c r="AA55" s="326" t="s">
        <v>123</v>
      </c>
      <c r="AB55" s="326" t="s">
        <v>123</v>
      </c>
      <c r="AC55" s="326" t="s">
        <v>123</v>
      </c>
      <c r="AD55" s="326" t="s">
        <v>123</v>
      </c>
      <c r="AE55" s="326" t="s">
        <v>123</v>
      </c>
      <c r="AF55" s="326" t="s">
        <v>123</v>
      </c>
      <c r="AG55" s="326" t="s">
        <v>123</v>
      </c>
      <c r="AH55" s="326" t="s">
        <v>123</v>
      </c>
      <c r="AI55" s="326" t="s">
        <v>123</v>
      </c>
      <c r="AJ55" s="348" t="s">
        <v>123</v>
      </c>
    </row>
    <row r="56" spans="1:36" ht="25.5" x14ac:dyDescent="0.2">
      <c r="A56" s="192"/>
      <c r="B56" s="265">
        <f>B52+0.1</f>
        <v>61.400000000000006</v>
      </c>
      <c r="C56" s="363" t="s">
        <v>598</v>
      </c>
      <c r="D56" s="360" t="s">
        <v>123</v>
      </c>
      <c r="E56" s="360"/>
      <c r="F56" s="253" t="s">
        <v>75</v>
      </c>
      <c r="G56" s="253">
        <v>2</v>
      </c>
      <c r="H56" s="320">
        <f t="shared" ref="H56:AJ56" si="20">SUM(H57:H58)</f>
        <v>0</v>
      </c>
      <c r="I56" s="322">
        <f t="shared" si="20"/>
        <v>0</v>
      </c>
      <c r="J56" s="322">
        <f t="shared" si="20"/>
        <v>0</v>
      </c>
      <c r="K56" s="322">
        <f t="shared" si="20"/>
        <v>0</v>
      </c>
      <c r="L56" s="321">
        <f t="shared" si="20"/>
        <v>0</v>
      </c>
      <c r="M56" s="321">
        <f t="shared" si="20"/>
        <v>0</v>
      </c>
      <c r="N56" s="321">
        <f t="shared" si="20"/>
        <v>-5.68</v>
      </c>
      <c r="O56" s="321">
        <f t="shared" si="20"/>
        <v>-20.65</v>
      </c>
      <c r="P56" s="321">
        <f t="shared" si="20"/>
        <v>-35.946021787456552</v>
      </c>
      <c r="Q56" s="321">
        <f t="shared" si="20"/>
        <v>-35.197138074212681</v>
      </c>
      <c r="R56" s="321">
        <f t="shared" si="20"/>
        <v>-34.470077866924406</v>
      </c>
      <c r="S56" s="321">
        <f t="shared" si="20"/>
        <v>-33.761667425083786</v>
      </c>
      <c r="T56" s="321">
        <f t="shared" si="20"/>
        <v>-33.076104827822938</v>
      </c>
      <c r="U56" s="321">
        <f t="shared" si="20"/>
        <v>-32.403498144264596</v>
      </c>
      <c r="V56" s="321">
        <f t="shared" si="20"/>
        <v>-31.733593322149915</v>
      </c>
      <c r="W56" s="321">
        <f t="shared" si="20"/>
        <v>-31.070189314018364</v>
      </c>
      <c r="X56" s="321">
        <f t="shared" si="20"/>
        <v>-30.414711830151131</v>
      </c>
      <c r="Y56" s="321">
        <f t="shared" si="20"/>
        <v>-29.775389893954326</v>
      </c>
      <c r="Z56" s="321">
        <f t="shared" si="20"/>
        <v>-29.149184238314586</v>
      </c>
      <c r="AA56" s="321">
        <f t="shared" si="20"/>
        <v>-28.564026579332328</v>
      </c>
      <c r="AB56" s="321">
        <f t="shared" si="20"/>
        <v>-27.993915472199568</v>
      </c>
      <c r="AC56" s="321">
        <f t="shared" si="20"/>
        <v>-27.43623321335815</v>
      </c>
      <c r="AD56" s="321">
        <f t="shared" si="20"/>
        <v>-26.887623633865442</v>
      </c>
      <c r="AE56" s="321">
        <f t="shared" si="20"/>
        <v>-26.35221569316532</v>
      </c>
      <c r="AF56" s="321">
        <f t="shared" si="20"/>
        <v>-25.827771933256852</v>
      </c>
      <c r="AG56" s="321">
        <f t="shared" si="20"/>
        <v>-25.314360348674615</v>
      </c>
      <c r="AH56" s="321">
        <f t="shared" si="20"/>
        <v>-24.813272489904687</v>
      </c>
      <c r="AI56" s="321">
        <f t="shared" si="20"/>
        <v>-24.322597345320332</v>
      </c>
      <c r="AJ56" s="321">
        <f t="shared" si="20"/>
        <v>-23.80565869077866</v>
      </c>
    </row>
    <row r="57" spans="1:36" x14ac:dyDescent="0.2">
      <c r="A57" s="192"/>
      <c r="B57" s="266"/>
      <c r="C57" s="464" t="s">
        <v>834</v>
      </c>
      <c r="D57" s="464" t="s">
        <v>878</v>
      </c>
      <c r="E57" s="249"/>
      <c r="F57" s="465" t="s">
        <v>75</v>
      </c>
      <c r="G57" s="258">
        <v>2</v>
      </c>
      <c r="H57" s="319"/>
      <c r="I57" s="322"/>
      <c r="J57" s="322"/>
      <c r="K57" s="357"/>
      <c r="L57" s="466">
        <v>0</v>
      </c>
      <c r="M57" s="466">
        <v>0</v>
      </c>
      <c r="N57" s="466">
        <v>-5.68</v>
      </c>
      <c r="O57" s="466">
        <v>-20.65</v>
      </c>
      <c r="P57" s="466">
        <v>-35.946021787456552</v>
      </c>
      <c r="Q57" s="466">
        <v>-35.197138074212681</v>
      </c>
      <c r="R57" s="466">
        <v>-34.470077866924406</v>
      </c>
      <c r="S57" s="466">
        <v>-33.761667425083786</v>
      </c>
      <c r="T57" s="466">
        <v>-33.076104827822938</v>
      </c>
      <c r="U57" s="466">
        <v>-32.403498144264596</v>
      </c>
      <c r="V57" s="466">
        <v>-31.733593322149915</v>
      </c>
      <c r="W57" s="466">
        <v>-31.070189314018364</v>
      </c>
      <c r="X57" s="466">
        <v>-30.414711830151131</v>
      </c>
      <c r="Y57" s="466">
        <v>-29.775389893954326</v>
      </c>
      <c r="Z57" s="466">
        <v>-29.149184238314586</v>
      </c>
      <c r="AA57" s="466">
        <v>-28.564026579332328</v>
      </c>
      <c r="AB57" s="466">
        <v>-27.993915472199568</v>
      </c>
      <c r="AC57" s="466">
        <v>-27.43623321335815</v>
      </c>
      <c r="AD57" s="466">
        <v>-26.887623633865442</v>
      </c>
      <c r="AE57" s="466">
        <v>-26.35221569316532</v>
      </c>
      <c r="AF57" s="466">
        <v>-25.827771933256852</v>
      </c>
      <c r="AG57" s="466">
        <v>-25.314360348674615</v>
      </c>
      <c r="AH57" s="466">
        <v>-24.813272489904687</v>
      </c>
      <c r="AI57" s="466">
        <v>-24.322597345320332</v>
      </c>
      <c r="AJ57" s="350">
        <v>-23.80565869077866</v>
      </c>
    </row>
    <row r="58" spans="1:36" x14ac:dyDescent="0.2">
      <c r="A58" s="192"/>
      <c r="B58" s="356" t="s">
        <v>123</v>
      </c>
      <c r="C58" s="324" t="s">
        <v>579</v>
      </c>
      <c r="D58" s="325" t="s">
        <v>123</v>
      </c>
      <c r="E58" s="325"/>
      <c r="F58" s="282" t="s">
        <v>123</v>
      </c>
      <c r="G58" s="326"/>
      <c r="H58" s="327" t="s">
        <v>123</v>
      </c>
      <c r="I58" s="358" t="s">
        <v>123</v>
      </c>
      <c r="J58" s="358" t="s">
        <v>123</v>
      </c>
      <c r="K58" s="328" t="s">
        <v>123</v>
      </c>
      <c r="L58" s="326" t="s">
        <v>123</v>
      </c>
      <c r="M58" s="326" t="s">
        <v>123</v>
      </c>
      <c r="N58" s="326" t="s">
        <v>123</v>
      </c>
      <c r="O58" s="326" t="s">
        <v>123</v>
      </c>
      <c r="P58" s="326" t="s">
        <v>123</v>
      </c>
      <c r="Q58" s="326" t="s">
        <v>123</v>
      </c>
      <c r="R58" s="326" t="s">
        <v>123</v>
      </c>
      <c r="S58" s="326" t="s">
        <v>123</v>
      </c>
      <c r="T58" s="326" t="s">
        <v>123</v>
      </c>
      <c r="U58" s="326" t="s">
        <v>123</v>
      </c>
      <c r="V58" s="326" t="s">
        <v>123</v>
      </c>
      <c r="W58" s="326" t="s">
        <v>123</v>
      </c>
      <c r="X58" s="326" t="s">
        <v>123</v>
      </c>
      <c r="Y58" s="326" t="s">
        <v>123</v>
      </c>
      <c r="Z58" s="326" t="s">
        <v>123</v>
      </c>
      <c r="AA58" s="326" t="s">
        <v>123</v>
      </c>
      <c r="AB58" s="326" t="s">
        <v>123</v>
      </c>
      <c r="AC58" s="326" t="s">
        <v>123</v>
      </c>
      <c r="AD58" s="326" t="s">
        <v>123</v>
      </c>
      <c r="AE58" s="326" t="s">
        <v>123</v>
      </c>
      <c r="AF58" s="326" t="s">
        <v>123</v>
      </c>
      <c r="AG58" s="326" t="s">
        <v>123</v>
      </c>
      <c r="AH58" s="326" t="s">
        <v>123</v>
      </c>
      <c r="AI58" s="326" t="s">
        <v>123</v>
      </c>
      <c r="AJ58" s="348" t="s">
        <v>123</v>
      </c>
    </row>
    <row r="59" spans="1:36" x14ac:dyDescent="0.2">
      <c r="A59" s="192"/>
      <c r="B59" s="265">
        <f>B56+0.1</f>
        <v>61.500000000000007</v>
      </c>
      <c r="C59" s="363" t="s">
        <v>599</v>
      </c>
      <c r="D59" s="360" t="s">
        <v>123</v>
      </c>
      <c r="E59" s="360"/>
      <c r="F59" s="253" t="s">
        <v>75</v>
      </c>
      <c r="G59" s="253">
        <v>2</v>
      </c>
      <c r="H59" s="320">
        <f t="shared" ref="H59:AJ59" si="21">SUM(H60:H61)</f>
        <v>0</v>
      </c>
      <c r="I59" s="322">
        <f t="shared" si="21"/>
        <v>0</v>
      </c>
      <c r="J59" s="322">
        <f t="shared" si="21"/>
        <v>0</v>
      </c>
      <c r="K59" s="322">
        <f t="shared" si="21"/>
        <v>0</v>
      </c>
      <c r="L59" s="321">
        <f t="shared" si="21"/>
        <v>0</v>
      </c>
      <c r="M59" s="321">
        <f t="shared" si="21"/>
        <v>0</v>
      </c>
      <c r="N59" s="321">
        <f t="shared" si="21"/>
        <v>0</v>
      </c>
      <c r="O59" s="321">
        <f t="shared" si="21"/>
        <v>0</v>
      </c>
      <c r="P59" s="321">
        <f t="shared" si="21"/>
        <v>0</v>
      </c>
      <c r="Q59" s="321">
        <f t="shared" si="21"/>
        <v>0</v>
      </c>
      <c r="R59" s="321">
        <f t="shared" si="21"/>
        <v>0</v>
      </c>
      <c r="S59" s="321">
        <f t="shared" si="21"/>
        <v>0</v>
      </c>
      <c r="T59" s="321">
        <f t="shared" si="21"/>
        <v>0</v>
      </c>
      <c r="U59" s="321">
        <f t="shared" si="21"/>
        <v>0</v>
      </c>
      <c r="V59" s="321">
        <f t="shared" si="21"/>
        <v>0</v>
      </c>
      <c r="W59" s="321">
        <f t="shared" si="21"/>
        <v>0</v>
      </c>
      <c r="X59" s="321">
        <f t="shared" si="21"/>
        <v>0</v>
      </c>
      <c r="Y59" s="321">
        <f t="shared" si="21"/>
        <v>0</v>
      </c>
      <c r="Z59" s="321">
        <f t="shared" si="21"/>
        <v>0</v>
      </c>
      <c r="AA59" s="321">
        <f t="shared" si="21"/>
        <v>0</v>
      </c>
      <c r="AB59" s="321">
        <f t="shared" si="21"/>
        <v>0</v>
      </c>
      <c r="AC59" s="321">
        <f t="shared" si="21"/>
        <v>0</v>
      </c>
      <c r="AD59" s="321">
        <f t="shared" si="21"/>
        <v>0</v>
      </c>
      <c r="AE59" s="321">
        <f t="shared" si="21"/>
        <v>0</v>
      </c>
      <c r="AF59" s="321">
        <f t="shared" si="21"/>
        <v>0</v>
      </c>
      <c r="AG59" s="321">
        <f t="shared" si="21"/>
        <v>0</v>
      </c>
      <c r="AH59" s="321">
        <f t="shared" si="21"/>
        <v>0</v>
      </c>
      <c r="AI59" s="321">
        <f t="shared" si="21"/>
        <v>0</v>
      </c>
      <c r="AJ59" s="321">
        <f t="shared" si="21"/>
        <v>0</v>
      </c>
    </row>
    <row r="60" spans="1:36" x14ac:dyDescent="0.2">
      <c r="A60" s="192"/>
      <c r="B60" s="266" t="s">
        <v>123</v>
      </c>
      <c r="C60" s="249"/>
      <c r="D60" s="249"/>
      <c r="E60" s="249"/>
      <c r="F60" s="250" t="s">
        <v>75</v>
      </c>
      <c r="G60" s="250">
        <v>2</v>
      </c>
      <c r="H60" s="320"/>
      <c r="I60" s="322"/>
      <c r="J60" s="322"/>
      <c r="K60" s="322"/>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47"/>
    </row>
    <row r="61" spans="1:36" x14ac:dyDescent="0.2">
      <c r="A61" s="192"/>
      <c r="B61" s="356" t="s">
        <v>123</v>
      </c>
      <c r="C61" s="324" t="s">
        <v>579</v>
      </c>
      <c r="D61" s="325" t="s">
        <v>123</v>
      </c>
      <c r="E61" s="325"/>
      <c r="F61" s="326" t="s">
        <v>123</v>
      </c>
      <c r="G61" s="326"/>
      <c r="H61" s="327" t="s">
        <v>123</v>
      </c>
      <c r="I61" s="328" t="s">
        <v>123</v>
      </c>
      <c r="J61" s="328" t="s">
        <v>123</v>
      </c>
      <c r="K61" s="328" t="s">
        <v>123</v>
      </c>
      <c r="L61" s="326" t="s">
        <v>123</v>
      </c>
      <c r="M61" s="326" t="s">
        <v>123</v>
      </c>
      <c r="N61" s="326" t="s">
        <v>123</v>
      </c>
      <c r="O61" s="326" t="s">
        <v>123</v>
      </c>
      <c r="P61" s="326" t="s">
        <v>123</v>
      </c>
      <c r="Q61" s="326" t="s">
        <v>123</v>
      </c>
      <c r="R61" s="326" t="s">
        <v>123</v>
      </c>
      <c r="S61" s="326" t="s">
        <v>123</v>
      </c>
      <c r="T61" s="326" t="s">
        <v>123</v>
      </c>
      <c r="U61" s="326" t="s">
        <v>123</v>
      </c>
      <c r="V61" s="326" t="s">
        <v>123</v>
      </c>
      <c r="W61" s="326" t="s">
        <v>123</v>
      </c>
      <c r="X61" s="326" t="s">
        <v>123</v>
      </c>
      <c r="Y61" s="326" t="s">
        <v>123</v>
      </c>
      <c r="Z61" s="326" t="s">
        <v>123</v>
      </c>
      <c r="AA61" s="326" t="s">
        <v>123</v>
      </c>
      <c r="AB61" s="326" t="s">
        <v>123</v>
      </c>
      <c r="AC61" s="326" t="s">
        <v>123</v>
      </c>
      <c r="AD61" s="326" t="s">
        <v>123</v>
      </c>
      <c r="AE61" s="326" t="s">
        <v>123</v>
      </c>
      <c r="AF61" s="326" t="s">
        <v>123</v>
      </c>
      <c r="AG61" s="326" t="s">
        <v>123</v>
      </c>
      <c r="AH61" s="326" t="s">
        <v>123</v>
      </c>
      <c r="AI61" s="326" t="s">
        <v>123</v>
      </c>
      <c r="AJ61" s="348" t="s">
        <v>123</v>
      </c>
    </row>
    <row r="62" spans="1:36" ht="25.5" x14ac:dyDescent="0.2">
      <c r="A62" s="252"/>
      <c r="B62" s="265">
        <f>B59+0.1</f>
        <v>61.600000000000009</v>
      </c>
      <c r="C62" s="364" t="s">
        <v>600</v>
      </c>
      <c r="D62" s="365"/>
      <c r="E62" s="700"/>
      <c r="F62" s="366" t="s">
        <v>601</v>
      </c>
      <c r="G62" s="366">
        <v>2</v>
      </c>
      <c r="H62" s="320">
        <f t="shared" ref="H62:AJ62" si="22">SUM(H63:H64)</f>
        <v>0</v>
      </c>
      <c r="I62" s="322">
        <f t="shared" si="22"/>
        <v>0</v>
      </c>
      <c r="J62" s="322">
        <f t="shared" si="22"/>
        <v>0</v>
      </c>
      <c r="K62" s="322">
        <f t="shared" si="22"/>
        <v>0</v>
      </c>
      <c r="L62" s="321">
        <f t="shared" si="22"/>
        <v>0</v>
      </c>
      <c r="M62" s="321">
        <f t="shared" si="22"/>
        <v>0</v>
      </c>
      <c r="N62" s="321">
        <f t="shared" si="22"/>
        <v>0</v>
      </c>
      <c r="O62" s="321">
        <f t="shared" si="22"/>
        <v>0</v>
      </c>
      <c r="P62" s="321">
        <f t="shared" si="22"/>
        <v>0</v>
      </c>
      <c r="Q62" s="321">
        <f t="shared" si="22"/>
        <v>0</v>
      </c>
      <c r="R62" s="321">
        <f t="shared" si="22"/>
        <v>0</v>
      </c>
      <c r="S62" s="321">
        <f t="shared" si="22"/>
        <v>0</v>
      </c>
      <c r="T62" s="321">
        <f t="shared" si="22"/>
        <v>0</v>
      </c>
      <c r="U62" s="321">
        <f t="shared" si="22"/>
        <v>0</v>
      </c>
      <c r="V62" s="321">
        <f t="shared" si="22"/>
        <v>0</v>
      </c>
      <c r="W62" s="321">
        <f t="shared" si="22"/>
        <v>0</v>
      </c>
      <c r="X62" s="321">
        <f t="shared" si="22"/>
        <v>0</v>
      </c>
      <c r="Y62" s="321">
        <f t="shared" si="22"/>
        <v>0</v>
      </c>
      <c r="Z62" s="321">
        <f t="shared" si="22"/>
        <v>0</v>
      </c>
      <c r="AA62" s="321">
        <f t="shared" si="22"/>
        <v>0</v>
      </c>
      <c r="AB62" s="321">
        <f t="shared" si="22"/>
        <v>0</v>
      </c>
      <c r="AC62" s="321">
        <f t="shared" si="22"/>
        <v>0</v>
      </c>
      <c r="AD62" s="321">
        <f t="shared" si="22"/>
        <v>0</v>
      </c>
      <c r="AE62" s="321">
        <f t="shared" si="22"/>
        <v>0</v>
      </c>
      <c r="AF62" s="321">
        <f t="shared" si="22"/>
        <v>0</v>
      </c>
      <c r="AG62" s="321">
        <f t="shared" si="22"/>
        <v>0</v>
      </c>
      <c r="AH62" s="321">
        <f t="shared" si="22"/>
        <v>0</v>
      </c>
      <c r="AI62" s="321">
        <f t="shared" si="22"/>
        <v>0</v>
      </c>
      <c r="AJ62" s="321">
        <f t="shared" si="22"/>
        <v>0</v>
      </c>
    </row>
    <row r="63" spans="1:36" x14ac:dyDescent="0.2">
      <c r="A63" s="252"/>
      <c r="B63" s="266" t="s">
        <v>123</v>
      </c>
      <c r="C63" s="249"/>
      <c r="D63" s="249"/>
      <c r="E63" s="249"/>
      <c r="F63" s="250" t="s">
        <v>75</v>
      </c>
      <c r="G63" s="250">
        <v>2</v>
      </c>
      <c r="H63" s="320"/>
      <c r="I63" s="322"/>
      <c r="J63" s="322"/>
      <c r="K63" s="322"/>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47"/>
    </row>
    <row r="64" spans="1:36" x14ac:dyDescent="0.2">
      <c r="A64" s="252"/>
      <c r="B64" s="356" t="s">
        <v>123</v>
      </c>
      <c r="C64" s="324" t="s">
        <v>579</v>
      </c>
      <c r="D64" s="325" t="s">
        <v>123</v>
      </c>
      <c r="E64" s="325"/>
      <c r="F64" s="326" t="s">
        <v>123</v>
      </c>
      <c r="G64" s="326"/>
      <c r="H64" s="327" t="s">
        <v>123</v>
      </c>
      <c r="I64" s="328" t="s">
        <v>123</v>
      </c>
      <c r="J64" s="328" t="s">
        <v>123</v>
      </c>
      <c r="K64" s="328" t="s">
        <v>123</v>
      </c>
      <c r="L64" s="326" t="s">
        <v>123</v>
      </c>
      <c r="M64" s="326" t="s">
        <v>123</v>
      </c>
      <c r="N64" s="326" t="s">
        <v>123</v>
      </c>
      <c r="O64" s="326" t="s">
        <v>123</v>
      </c>
      <c r="P64" s="326" t="s">
        <v>123</v>
      </c>
      <c r="Q64" s="326" t="s">
        <v>123</v>
      </c>
      <c r="R64" s="326" t="s">
        <v>123</v>
      </c>
      <c r="S64" s="326" t="s">
        <v>123</v>
      </c>
      <c r="T64" s="326" t="s">
        <v>123</v>
      </c>
      <c r="U64" s="326" t="s">
        <v>123</v>
      </c>
      <c r="V64" s="326" t="s">
        <v>123</v>
      </c>
      <c r="W64" s="326" t="s">
        <v>123</v>
      </c>
      <c r="X64" s="326" t="s">
        <v>123</v>
      </c>
      <c r="Y64" s="326" t="s">
        <v>123</v>
      </c>
      <c r="Z64" s="326" t="s">
        <v>123</v>
      </c>
      <c r="AA64" s="326" t="s">
        <v>123</v>
      </c>
      <c r="AB64" s="326" t="s">
        <v>123</v>
      </c>
      <c r="AC64" s="326" t="s">
        <v>123</v>
      </c>
      <c r="AD64" s="326" t="s">
        <v>123</v>
      </c>
      <c r="AE64" s="326" t="s">
        <v>123</v>
      </c>
      <c r="AF64" s="326" t="s">
        <v>123</v>
      </c>
      <c r="AG64" s="326" t="s">
        <v>123</v>
      </c>
      <c r="AH64" s="326" t="s">
        <v>123</v>
      </c>
      <c r="AI64" s="326" t="s">
        <v>123</v>
      </c>
      <c r="AJ64" s="348" t="s">
        <v>123</v>
      </c>
    </row>
    <row r="65" spans="1:36" ht="25.5" x14ac:dyDescent="0.2">
      <c r="A65" s="252"/>
      <c r="B65" s="265">
        <f>B62+0.1</f>
        <v>61.70000000000001</v>
      </c>
      <c r="C65" s="364" t="s">
        <v>602</v>
      </c>
      <c r="D65" s="365"/>
      <c r="E65" s="700"/>
      <c r="F65" s="366" t="s">
        <v>601</v>
      </c>
      <c r="G65" s="366">
        <v>2</v>
      </c>
      <c r="H65" s="320">
        <f t="shared" ref="H65:AJ65" si="23">SUM(H66:H67)</f>
        <v>0</v>
      </c>
      <c r="I65" s="322">
        <f t="shared" si="23"/>
        <v>0</v>
      </c>
      <c r="J65" s="322">
        <f t="shared" si="23"/>
        <v>0</v>
      </c>
      <c r="K65" s="322">
        <f t="shared" si="23"/>
        <v>0</v>
      </c>
      <c r="L65" s="321">
        <f t="shared" si="23"/>
        <v>0</v>
      </c>
      <c r="M65" s="321">
        <f t="shared" si="23"/>
        <v>0</v>
      </c>
      <c r="N65" s="321">
        <f t="shared" si="23"/>
        <v>0</v>
      </c>
      <c r="O65" s="321">
        <f t="shared" si="23"/>
        <v>0</v>
      </c>
      <c r="P65" s="321">
        <f t="shared" si="23"/>
        <v>0</v>
      </c>
      <c r="Q65" s="321">
        <f t="shared" si="23"/>
        <v>0</v>
      </c>
      <c r="R65" s="321">
        <f t="shared" si="23"/>
        <v>0</v>
      </c>
      <c r="S65" s="321">
        <f t="shared" si="23"/>
        <v>0</v>
      </c>
      <c r="T65" s="321">
        <f t="shared" si="23"/>
        <v>0</v>
      </c>
      <c r="U65" s="321">
        <f t="shared" si="23"/>
        <v>0</v>
      </c>
      <c r="V65" s="321">
        <f t="shared" si="23"/>
        <v>0</v>
      </c>
      <c r="W65" s="321">
        <f t="shared" si="23"/>
        <v>0</v>
      </c>
      <c r="X65" s="321">
        <f t="shared" si="23"/>
        <v>0</v>
      </c>
      <c r="Y65" s="321">
        <f t="shared" si="23"/>
        <v>0</v>
      </c>
      <c r="Z65" s="321">
        <f t="shared" si="23"/>
        <v>0</v>
      </c>
      <c r="AA65" s="321">
        <f t="shared" si="23"/>
        <v>0</v>
      </c>
      <c r="AB65" s="321">
        <f t="shared" si="23"/>
        <v>0</v>
      </c>
      <c r="AC65" s="321">
        <f t="shared" si="23"/>
        <v>0</v>
      </c>
      <c r="AD65" s="321">
        <f t="shared" si="23"/>
        <v>0</v>
      </c>
      <c r="AE65" s="321">
        <f t="shared" si="23"/>
        <v>0</v>
      </c>
      <c r="AF65" s="321">
        <f t="shared" si="23"/>
        <v>0</v>
      </c>
      <c r="AG65" s="321">
        <f t="shared" si="23"/>
        <v>0</v>
      </c>
      <c r="AH65" s="321">
        <f t="shared" si="23"/>
        <v>0</v>
      </c>
      <c r="AI65" s="321">
        <f t="shared" si="23"/>
        <v>0</v>
      </c>
      <c r="AJ65" s="321">
        <f t="shared" si="23"/>
        <v>0</v>
      </c>
    </row>
    <row r="66" spans="1:36" x14ac:dyDescent="0.2">
      <c r="A66" s="252"/>
      <c r="B66" s="266" t="s">
        <v>123</v>
      </c>
      <c r="C66" s="249"/>
      <c r="D66" s="249"/>
      <c r="E66" s="249"/>
      <c r="F66" s="250" t="s">
        <v>75</v>
      </c>
      <c r="G66" s="250">
        <v>2</v>
      </c>
      <c r="H66" s="320"/>
      <c r="I66" s="322"/>
      <c r="J66" s="322"/>
      <c r="K66" s="322"/>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47"/>
    </row>
    <row r="67" spans="1:36" x14ac:dyDescent="0.2">
      <c r="A67" s="252"/>
      <c r="B67" s="356" t="s">
        <v>123</v>
      </c>
      <c r="C67" s="324" t="s">
        <v>579</v>
      </c>
      <c r="D67" s="325" t="s">
        <v>123</v>
      </c>
      <c r="E67" s="325"/>
      <c r="F67" s="326" t="s">
        <v>123</v>
      </c>
      <c r="G67" s="326"/>
      <c r="H67" s="327" t="s">
        <v>123</v>
      </c>
      <c r="I67" s="328" t="s">
        <v>123</v>
      </c>
      <c r="J67" s="328" t="s">
        <v>123</v>
      </c>
      <c r="K67" s="328" t="s">
        <v>123</v>
      </c>
      <c r="L67" s="326" t="s">
        <v>123</v>
      </c>
      <c r="M67" s="326" t="s">
        <v>123</v>
      </c>
      <c r="N67" s="326" t="s">
        <v>123</v>
      </c>
      <c r="O67" s="326" t="s">
        <v>123</v>
      </c>
      <c r="P67" s="326" t="s">
        <v>123</v>
      </c>
      <c r="Q67" s="326" t="s">
        <v>123</v>
      </c>
      <c r="R67" s="326" t="s">
        <v>123</v>
      </c>
      <c r="S67" s="326" t="s">
        <v>123</v>
      </c>
      <c r="T67" s="326" t="s">
        <v>123</v>
      </c>
      <c r="U67" s="326" t="s">
        <v>123</v>
      </c>
      <c r="V67" s="326" t="s">
        <v>123</v>
      </c>
      <c r="W67" s="326" t="s">
        <v>123</v>
      </c>
      <c r="X67" s="326" t="s">
        <v>123</v>
      </c>
      <c r="Y67" s="326" t="s">
        <v>123</v>
      </c>
      <c r="Z67" s="326" t="s">
        <v>123</v>
      </c>
      <c r="AA67" s="326" t="s">
        <v>123</v>
      </c>
      <c r="AB67" s="326" t="s">
        <v>123</v>
      </c>
      <c r="AC67" s="326" t="s">
        <v>123</v>
      </c>
      <c r="AD67" s="326" t="s">
        <v>123</v>
      </c>
      <c r="AE67" s="326" t="s">
        <v>123</v>
      </c>
      <c r="AF67" s="326" t="s">
        <v>123</v>
      </c>
      <c r="AG67" s="326" t="s">
        <v>123</v>
      </c>
      <c r="AH67" s="326" t="s">
        <v>123</v>
      </c>
      <c r="AI67" s="326" t="s">
        <v>123</v>
      </c>
      <c r="AJ67" s="348" t="s">
        <v>123</v>
      </c>
    </row>
    <row r="68" spans="1:36" ht="25.5" x14ac:dyDescent="0.2">
      <c r="A68" s="252"/>
      <c r="B68" s="265">
        <f>B65+0.1</f>
        <v>61.800000000000011</v>
      </c>
      <c r="C68" s="364" t="s">
        <v>603</v>
      </c>
      <c r="D68" s="365"/>
      <c r="E68" s="700"/>
      <c r="F68" s="366" t="s">
        <v>601</v>
      </c>
      <c r="G68" s="366">
        <v>2</v>
      </c>
      <c r="H68" s="320">
        <f t="shared" ref="H68:AJ68" si="24">SUM(H69:H70)</f>
        <v>0</v>
      </c>
      <c r="I68" s="322">
        <f t="shared" si="24"/>
        <v>0</v>
      </c>
      <c r="J68" s="322">
        <f t="shared" si="24"/>
        <v>0</v>
      </c>
      <c r="K68" s="322">
        <f t="shared" si="24"/>
        <v>0</v>
      </c>
      <c r="L68" s="321">
        <f t="shared" si="24"/>
        <v>0</v>
      </c>
      <c r="M68" s="321">
        <f t="shared" si="24"/>
        <v>0</v>
      </c>
      <c r="N68" s="321">
        <f t="shared" si="24"/>
        <v>0.41197515606358326</v>
      </c>
      <c r="O68" s="321">
        <f t="shared" si="24"/>
        <v>1.5030696066568248</v>
      </c>
      <c r="P68" s="321">
        <f t="shared" si="24"/>
        <v>2.6432136265439743</v>
      </c>
      <c r="Q68" s="321">
        <f t="shared" si="24"/>
        <v>2.8064032476896594</v>
      </c>
      <c r="R68" s="321">
        <f t="shared" si="24"/>
        <v>2.7540345968198241</v>
      </c>
      <c r="S68" s="321">
        <f t="shared" si="24"/>
        <v>2.702619804669268</v>
      </c>
      <c r="T68" s="321">
        <f t="shared" si="24"/>
        <v>2.6521421683435364</v>
      </c>
      <c r="U68" s="321">
        <f t="shared" si="24"/>
        <v>2.6025832862113241</v>
      </c>
      <c r="V68" s="321">
        <f t="shared" si="24"/>
        <v>2.5539013514665703</v>
      </c>
      <c r="W68" s="321">
        <f t="shared" si="24"/>
        <v>2.5061318364793395</v>
      </c>
      <c r="X68" s="321">
        <f t="shared" si="24"/>
        <v>2.4592044020190884</v>
      </c>
      <c r="Y68" s="321">
        <f t="shared" si="24"/>
        <v>2.4131311883443241</v>
      </c>
      <c r="Z68" s="321">
        <f t="shared" si="24"/>
        <v>2.3678955766118133</v>
      </c>
      <c r="AA68" s="321">
        <f t="shared" si="24"/>
        <v>2.3234827953226844</v>
      </c>
      <c r="AB68" s="321">
        <f t="shared" si="24"/>
        <v>2.2798511559721635</v>
      </c>
      <c r="AC68" s="321">
        <f t="shared" si="24"/>
        <v>2.237012791808854</v>
      </c>
      <c r="AD68" s="321">
        <f t="shared" si="24"/>
        <v>2.1949529238927572</v>
      </c>
      <c r="AE68" s="321">
        <f t="shared" si="24"/>
        <v>2.153629860449759</v>
      </c>
      <c r="AF68" s="321">
        <f t="shared" si="24"/>
        <v>2.1130575779498599</v>
      </c>
      <c r="AG68" s="321">
        <f t="shared" si="24"/>
        <v>2.0732212952012055</v>
      </c>
      <c r="AH68" s="321">
        <f t="shared" si="24"/>
        <v>2.0340811636639078</v>
      </c>
      <c r="AI68" s="321">
        <f t="shared" si="24"/>
        <v>1.9956530032992676</v>
      </c>
      <c r="AJ68" s="321">
        <f t="shared" si="24"/>
        <v>1.9579220318134845</v>
      </c>
    </row>
    <row r="69" spans="1:36" x14ac:dyDescent="0.2">
      <c r="A69" s="252"/>
      <c r="B69" s="266" t="s">
        <v>123</v>
      </c>
      <c r="C69" s="464" t="s">
        <v>834</v>
      </c>
      <c r="D69" s="464" t="s">
        <v>878</v>
      </c>
      <c r="E69" s="249"/>
      <c r="F69" s="250" t="s">
        <v>75</v>
      </c>
      <c r="G69" s="250">
        <v>2</v>
      </c>
      <c r="H69" s="320"/>
      <c r="I69" s="322"/>
      <c r="J69" s="322"/>
      <c r="K69" s="322"/>
      <c r="L69" s="455">
        <v>0</v>
      </c>
      <c r="M69" s="455">
        <v>0</v>
      </c>
      <c r="N69" s="455">
        <v>0.41197515606358326</v>
      </c>
      <c r="O69" s="455">
        <v>1.5030696066568248</v>
      </c>
      <c r="P69" s="455">
        <v>2.6432136265439743</v>
      </c>
      <c r="Q69" s="455">
        <v>2.8064032476896594</v>
      </c>
      <c r="R69" s="455">
        <v>2.7540345968198241</v>
      </c>
      <c r="S69" s="455">
        <v>2.702619804669268</v>
      </c>
      <c r="T69" s="455">
        <v>2.6521421683435364</v>
      </c>
      <c r="U69" s="455">
        <v>2.6025832862113241</v>
      </c>
      <c r="V69" s="455">
        <v>2.5539013514665703</v>
      </c>
      <c r="W69" s="455">
        <v>2.5061318364793395</v>
      </c>
      <c r="X69" s="455">
        <v>2.4592044020190884</v>
      </c>
      <c r="Y69" s="455">
        <v>2.4131311883443241</v>
      </c>
      <c r="Z69" s="455">
        <v>2.3678955766118133</v>
      </c>
      <c r="AA69" s="455">
        <v>2.3234827953226844</v>
      </c>
      <c r="AB69" s="455">
        <v>2.2798511559721635</v>
      </c>
      <c r="AC69" s="455">
        <v>2.237012791808854</v>
      </c>
      <c r="AD69" s="455">
        <v>2.1949529238927572</v>
      </c>
      <c r="AE69" s="455">
        <v>2.153629860449759</v>
      </c>
      <c r="AF69" s="455">
        <v>2.1130575779498599</v>
      </c>
      <c r="AG69" s="455">
        <v>2.0732212952012055</v>
      </c>
      <c r="AH69" s="455">
        <v>2.0340811636639078</v>
      </c>
      <c r="AI69" s="455">
        <v>1.9956530032992676</v>
      </c>
      <c r="AJ69" s="479">
        <v>1.9579220318134845</v>
      </c>
    </row>
    <row r="70" spans="1:36" x14ac:dyDescent="0.2">
      <c r="A70" s="252"/>
      <c r="B70" s="356" t="s">
        <v>123</v>
      </c>
      <c r="C70" s="324" t="s">
        <v>579</v>
      </c>
      <c r="D70" s="325" t="s">
        <v>123</v>
      </c>
      <c r="E70" s="325"/>
      <c r="F70" s="326" t="s">
        <v>123</v>
      </c>
      <c r="G70" s="326"/>
      <c r="H70" s="327" t="s">
        <v>123</v>
      </c>
      <c r="I70" s="328" t="s">
        <v>123</v>
      </c>
      <c r="J70" s="328" t="s">
        <v>123</v>
      </c>
      <c r="K70" s="328" t="s">
        <v>123</v>
      </c>
      <c r="L70" s="326" t="s">
        <v>123</v>
      </c>
      <c r="M70" s="326" t="s">
        <v>123</v>
      </c>
      <c r="N70" s="326" t="s">
        <v>123</v>
      </c>
      <c r="O70" s="326" t="s">
        <v>123</v>
      </c>
      <c r="P70" s="326" t="s">
        <v>123</v>
      </c>
      <c r="Q70" s="326" t="s">
        <v>123</v>
      </c>
      <c r="R70" s="326" t="s">
        <v>123</v>
      </c>
      <c r="S70" s="326" t="s">
        <v>123</v>
      </c>
      <c r="T70" s="326" t="s">
        <v>123</v>
      </c>
      <c r="U70" s="326" t="s">
        <v>123</v>
      </c>
      <c r="V70" s="326" t="s">
        <v>123</v>
      </c>
      <c r="W70" s="326" t="s">
        <v>123</v>
      </c>
      <c r="X70" s="326" t="s">
        <v>123</v>
      </c>
      <c r="Y70" s="326" t="s">
        <v>123</v>
      </c>
      <c r="Z70" s="326" t="s">
        <v>123</v>
      </c>
      <c r="AA70" s="326" t="s">
        <v>123</v>
      </c>
      <c r="AB70" s="326" t="s">
        <v>123</v>
      </c>
      <c r="AC70" s="326" t="s">
        <v>123</v>
      </c>
      <c r="AD70" s="326" t="s">
        <v>123</v>
      </c>
      <c r="AE70" s="326" t="s">
        <v>123</v>
      </c>
      <c r="AF70" s="326" t="s">
        <v>123</v>
      </c>
      <c r="AG70" s="326" t="s">
        <v>123</v>
      </c>
      <c r="AH70" s="326" t="s">
        <v>123</v>
      </c>
      <c r="AI70" s="326" t="s">
        <v>123</v>
      </c>
      <c r="AJ70" s="348" t="s">
        <v>123</v>
      </c>
    </row>
    <row r="71" spans="1:36" ht="25.5" x14ac:dyDescent="0.2">
      <c r="A71" s="252"/>
      <c r="B71" s="265">
        <f>B68+0.1</f>
        <v>61.900000000000013</v>
      </c>
      <c r="C71" s="364" t="s">
        <v>604</v>
      </c>
      <c r="D71" s="268"/>
      <c r="E71" s="701"/>
      <c r="F71" s="366" t="s">
        <v>601</v>
      </c>
      <c r="G71" s="366">
        <v>2</v>
      </c>
      <c r="H71" s="320">
        <f t="shared" ref="H71:AJ71" si="25">SUM(H72:H73)</f>
        <v>0</v>
      </c>
      <c r="I71" s="322">
        <f t="shared" si="25"/>
        <v>0</v>
      </c>
      <c r="J71" s="322">
        <f t="shared" si="25"/>
        <v>0</v>
      </c>
      <c r="K71" s="322">
        <f t="shared" si="25"/>
        <v>0</v>
      </c>
      <c r="L71" s="321">
        <f t="shared" si="25"/>
        <v>0</v>
      </c>
      <c r="M71" s="321">
        <f t="shared" si="25"/>
        <v>0</v>
      </c>
      <c r="N71" s="321">
        <f t="shared" si="25"/>
        <v>-0.45494636235077829</v>
      </c>
      <c r="O71" s="321">
        <f t="shared" si="25"/>
        <v>-1.6598477841294856</v>
      </c>
      <c r="P71" s="321">
        <f t="shared" si="25"/>
        <v>-2.9097191665269668</v>
      </c>
      <c r="Q71" s="321">
        <f t="shared" si="25"/>
        <v>-2.8564032476896593</v>
      </c>
      <c r="R71" s="321">
        <f t="shared" si="25"/>
        <v>-2.8040345968198239</v>
      </c>
      <c r="S71" s="321">
        <f t="shared" si="25"/>
        <v>-2.7526198046692678</v>
      </c>
      <c r="T71" s="321">
        <f t="shared" si="25"/>
        <v>-2.7021421683435363</v>
      </c>
      <c r="U71" s="321">
        <f t="shared" si="25"/>
        <v>-2.6525832862113239</v>
      </c>
      <c r="V71" s="321">
        <f t="shared" si="25"/>
        <v>-2.6039013514665701</v>
      </c>
      <c r="W71" s="321">
        <f t="shared" si="25"/>
        <v>-2.5561318364793393</v>
      </c>
      <c r="X71" s="321">
        <f t="shared" si="25"/>
        <v>-2.5092044020190882</v>
      </c>
      <c r="Y71" s="321">
        <f t="shared" si="25"/>
        <v>-2.4631311883443239</v>
      </c>
      <c r="Z71" s="321">
        <f t="shared" si="25"/>
        <v>-2.4178955766118131</v>
      </c>
      <c r="AA71" s="321">
        <f t="shared" si="25"/>
        <v>-2.3734827953226842</v>
      </c>
      <c r="AB71" s="321">
        <f t="shared" si="25"/>
        <v>-2.3298511559721633</v>
      </c>
      <c r="AC71" s="321">
        <f t="shared" si="25"/>
        <v>-2.2870127918088539</v>
      </c>
      <c r="AD71" s="321">
        <f t="shared" si="25"/>
        <v>-2.244952923892757</v>
      </c>
      <c r="AE71" s="321">
        <f t="shared" si="25"/>
        <v>-2.2036298604497588</v>
      </c>
      <c r="AF71" s="321">
        <f t="shared" si="25"/>
        <v>-2.1630575779498598</v>
      </c>
      <c r="AG71" s="321">
        <f t="shared" si="25"/>
        <v>-2.1232212952012053</v>
      </c>
      <c r="AH71" s="321">
        <f t="shared" si="25"/>
        <v>-2.0840811636639076</v>
      </c>
      <c r="AI71" s="321">
        <f t="shared" si="25"/>
        <v>-2.0456530032992677</v>
      </c>
      <c r="AJ71" s="321">
        <f t="shared" si="25"/>
        <v>-2.0079220318134845</v>
      </c>
    </row>
    <row r="72" spans="1:36" x14ac:dyDescent="0.2">
      <c r="A72" s="252"/>
      <c r="B72" s="266" t="s">
        <v>123</v>
      </c>
      <c r="C72" s="464" t="s">
        <v>834</v>
      </c>
      <c r="D72" s="464" t="s">
        <v>878</v>
      </c>
      <c r="E72" s="249"/>
      <c r="F72" s="250" t="s">
        <v>75</v>
      </c>
      <c r="G72" s="250">
        <v>2</v>
      </c>
      <c r="H72" s="320"/>
      <c r="I72" s="322"/>
      <c r="J72" s="322"/>
      <c r="K72" s="322"/>
      <c r="L72" s="331">
        <v>0</v>
      </c>
      <c r="M72" s="331">
        <v>0</v>
      </c>
      <c r="N72" s="331">
        <v>-0.45494636235077829</v>
      </c>
      <c r="O72" s="331">
        <v>-1.6598477841294856</v>
      </c>
      <c r="P72" s="331">
        <v>-2.9097191665269668</v>
      </c>
      <c r="Q72" s="331">
        <v>-2.8564032476896593</v>
      </c>
      <c r="R72" s="331">
        <v>-2.8040345968198239</v>
      </c>
      <c r="S72" s="331">
        <v>-2.7526198046692678</v>
      </c>
      <c r="T72" s="331">
        <v>-2.7021421683435363</v>
      </c>
      <c r="U72" s="331">
        <v>-2.6525832862113239</v>
      </c>
      <c r="V72" s="331">
        <v>-2.6039013514665701</v>
      </c>
      <c r="W72" s="331">
        <v>-2.5561318364793393</v>
      </c>
      <c r="X72" s="331">
        <v>-2.5092044020190882</v>
      </c>
      <c r="Y72" s="331">
        <v>-2.4631311883443239</v>
      </c>
      <c r="Z72" s="331">
        <v>-2.4178955766118131</v>
      </c>
      <c r="AA72" s="331">
        <v>-2.3734827953226842</v>
      </c>
      <c r="AB72" s="331">
        <v>-2.3298511559721633</v>
      </c>
      <c r="AC72" s="331">
        <v>-2.2870127918088539</v>
      </c>
      <c r="AD72" s="331">
        <v>-2.244952923892757</v>
      </c>
      <c r="AE72" s="331">
        <v>-2.2036298604497588</v>
      </c>
      <c r="AF72" s="331">
        <v>-2.1630575779498598</v>
      </c>
      <c r="AG72" s="331">
        <v>-2.1232212952012053</v>
      </c>
      <c r="AH72" s="331">
        <v>-2.0840811636639076</v>
      </c>
      <c r="AI72" s="331">
        <v>-2.0456530032992677</v>
      </c>
      <c r="AJ72" s="347">
        <v>-2.0079220318134845</v>
      </c>
    </row>
    <row r="73" spans="1:36" x14ac:dyDescent="0.2">
      <c r="A73" s="252"/>
      <c r="B73" s="356" t="s">
        <v>123</v>
      </c>
      <c r="C73" s="324" t="s">
        <v>579</v>
      </c>
      <c r="D73" s="325" t="s">
        <v>123</v>
      </c>
      <c r="E73" s="325"/>
      <c r="F73" s="326" t="s">
        <v>123</v>
      </c>
      <c r="G73" s="326"/>
      <c r="H73" s="327" t="s">
        <v>123</v>
      </c>
      <c r="I73" s="328" t="s">
        <v>123</v>
      </c>
      <c r="J73" s="328" t="s">
        <v>123</v>
      </c>
      <c r="K73" s="328" t="s">
        <v>123</v>
      </c>
      <c r="L73" s="326" t="s">
        <v>123</v>
      </c>
      <c r="M73" s="326" t="s">
        <v>123</v>
      </c>
      <c r="N73" s="326" t="s">
        <v>123</v>
      </c>
      <c r="O73" s="326" t="s">
        <v>123</v>
      </c>
      <c r="P73" s="326" t="s">
        <v>123</v>
      </c>
      <c r="Q73" s="326" t="s">
        <v>123</v>
      </c>
      <c r="R73" s="326" t="s">
        <v>123</v>
      </c>
      <c r="S73" s="326" t="s">
        <v>123</v>
      </c>
      <c r="T73" s="326" t="s">
        <v>123</v>
      </c>
      <c r="U73" s="326" t="s">
        <v>123</v>
      </c>
      <c r="V73" s="326" t="s">
        <v>123</v>
      </c>
      <c r="W73" s="326" t="s">
        <v>123</v>
      </c>
      <c r="X73" s="326" t="s">
        <v>123</v>
      </c>
      <c r="Y73" s="326" t="s">
        <v>123</v>
      </c>
      <c r="Z73" s="326" t="s">
        <v>123</v>
      </c>
      <c r="AA73" s="326" t="s">
        <v>123</v>
      </c>
      <c r="AB73" s="326" t="s">
        <v>123</v>
      </c>
      <c r="AC73" s="326" t="s">
        <v>123</v>
      </c>
      <c r="AD73" s="326" t="s">
        <v>123</v>
      </c>
      <c r="AE73" s="326" t="s">
        <v>123</v>
      </c>
      <c r="AF73" s="326" t="s">
        <v>123</v>
      </c>
      <c r="AG73" s="326" t="s">
        <v>123</v>
      </c>
      <c r="AH73" s="326" t="s">
        <v>123</v>
      </c>
      <c r="AI73" s="326" t="s">
        <v>123</v>
      </c>
      <c r="AJ73" s="348" t="s">
        <v>123</v>
      </c>
    </row>
    <row r="74" spans="1:36" ht="25.5" x14ac:dyDescent="0.2">
      <c r="A74" s="252"/>
      <c r="B74" s="269">
        <f>B46</f>
        <v>61.1</v>
      </c>
      <c r="C74" s="364" t="s">
        <v>605</v>
      </c>
      <c r="D74" s="365"/>
      <c r="E74" s="700"/>
      <c r="F74" s="366" t="s">
        <v>601</v>
      </c>
      <c r="G74" s="366">
        <v>2</v>
      </c>
      <c r="H74" s="320">
        <f t="shared" ref="H74:AJ74" si="26">SUM(H75:H76)</f>
        <v>0</v>
      </c>
      <c r="I74" s="322">
        <f t="shared" si="26"/>
        <v>0</v>
      </c>
      <c r="J74" s="322">
        <f t="shared" si="26"/>
        <v>0</v>
      </c>
      <c r="K74" s="322">
        <f t="shared" si="26"/>
        <v>0</v>
      </c>
      <c r="L74" s="321">
        <f t="shared" si="26"/>
        <v>0</v>
      </c>
      <c r="M74" s="321">
        <f t="shared" si="26"/>
        <v>0</v>
      </c>
      <c r="N74" s="321">
        <f t="shared" si="26"/>
        <v>0</v>
      </c>
      <c r="O74" s="321">
        <f t="shared" si="26"/>
        <v>0</v>
      </c>
      <c r="P74" s="321">
        <f t="shared" si="26"/>
        <v>0</v>
      </c>
      <c r="Q74" s="321">
        <f t="shared" si="26"/>
        <v>0</v>
      </c>
      <c r="R74" s="321">
        <f t="shared" si="26"/>
        <v>0</v>
      </c>
      <c r="S74" s="321">
        <f t="shared" si="26"/>
        <v>0</v>
      </c>
      <c r="T74" s="321">
        <f t="shared" si="26"/>
        <v>0</v>
      </c>
      <c r="U74" s="321">
        <f t="shared" si="26"/>
        <v>0</v>
      </c>
      <c r="V74" s="321">
        <f t="shared" si="26"/>
        <v>0</v>
      </c>
      <c r="W74" s="321">
        <f t="shared" si="26"/>
        <v>0</v>
      </c>
      <c r="X74" s="321">
        <f t="shared" si="26"/>
        <v>0</v>
      </c>
      <c r="Y74" s="321">
        <f t="shared" si="26"/>
        <v>0</v>
      </c>
      <c r="Z74" s="321">
        <f t="shared" si="26"/>
        <v>0</v>
      </c>
      <c r="AA74" s="321">
        <f t="shared" si="26"/>
        <v>0</v>
      </c>
      <c r="AB74" s="321">
        <f t="shared" si="26"/>
        <v>0</v>
      </c>
      <c r="AC74" s="321">
        <f t="shared" si="26"/>
        <v>0</v>
      </c>
      <c r="AD74" s="321">
        <f t="shared" si="26"/>
        <v>0</v>
      </c>
      <c r="AE74" s="321">
        <f t="shared" si="26"/>
        <v>0</v>
      </c>
      <c r="AF74" s="321">
        <f t="shared" si="26"/>
        <v>0</v>
      </c>
      <c r="AG74" s="321">
        <f t="shared" si="26"/>
        <v>0</v>
      </c>
      <c r="AH74" s="321">
        <f t="shared" si="26"/>
        <v>0</v>
      </c>
      <c r="AI74" s="321">
        <f t="shared" si="26"/>
        <v>0</v>
      </c>
      <c r="AJ74" s="321">
        <f t="shared" si="26"/>
        <v>0</v>
      </c>
    </row>
    <row r="75" spans="1:36" x14ac:dyDescent="0.2">
      <c r="A75" s="252"/>
      <c r="B75" s="266" t="s">
        <v>123</v>
      </c>
      <c r="C75" s="249"/>
      <c r="D75" s="249"/>
      <c r="E75" s="249"/>
      <c r="F75" s="250" t="s">
        <v>75</v>
      </c>
      <c r="G75" s="250">
        <v>2</v>
      </c>
      <c r="H75" s="320"/>
      <c r="I75" s="322"/>
      <c r="J75" s="322"/>
      <c r="K75" s="322"/>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47"/>
    </row>
    <row r="76" spans="1:36" ht="15.75" thickBot="1" x14ac:dyDescent="0.25">
      <c r="A76" s="252"/>
      <c r="B76" s="367" t="s">
        <v>123</v>
      </c>
      <c r="C76" s="324" t="s">
        <v>579</v>
      </c>
      <c r="D76" s="325" t="s">
        <v>123</v>
      </c>
      <c r="E76" s="702"/>
      <c r="F76" s="368" t="s">
        <v>123</v>
      </c>
      <c r="G76" s="368"/>
      <c r="H76" s="369" t="s">
        <v>123</v>
      </c>
      <c r="I76" s="370" t="s">
        <v>123</v>
      </c>
      <c r="J76" s="370" t="s">
        <v>123</v>
      </c>
      <c r="K76" s="370" t="s">
        <v>123</v>
      </c>
      <c r="L76" s="368" t="s">
        <v>123</v>
      </c>
      <c r="M76" s="368" t="s">
        <v>123</v>
      </c>
      <c r="N76" s="368" t="s">
        <v>123</v>
      </c>
      <c r="O76" s="368" t="s">
        <v>123</v>
      </c>
      <c r="P76" s="368" t="s">
        <v>123</v>
      </c>
      <c r="Q76" s="368" t="s">
        <v>123</v>
      </c>
      <c r="R76" s="368" t="s">
        <v>123</v>
      </c>
      <c r="S76" s="368" t="s">
        <v>123</v>
      </c>
      <c r="T76" s="368" t="s">
        <v>123</v>
      </c>
      <c r="U76" s="368" t="s">
        <v>123</v>
      </c>
      <c r="V76" s="368" t="s">
        <v>123</v>
      </c>
      <c r="W76" s="368" t="s">
        <v>123</v>
      </c>
      <c r="X76" s="368" t="s">
        <v>123</v>
      </c>
      <c r="Y76" s="368" t="s">
        <v>123</v>
      </c>
      <c r="Z76" s="368" t="s">
        <v>123</v>
      </c>
      <c r="AA76" s="368" t="s">
        <v>123</v>
      </c>
      <c r="AB76" s="368" t="s">
        <v>123</v>
      </c>
      <c r="AC76" s="368" t="s">
        <v>123</v>
      </c>
      <c r="AD76" s="368" t="s">
        <v>123</v>
      </c>
      <c r="AE76" s="368" t="s">
        <v>123</v>
      </c>
      <c r="AF76" s="368" t="s">
        <v>123</v>
      </c>
      <c r="AG76" s="368" t="s">
        <v>123</v>
      </c>
      <c r="AH76" s="368" t="s">
        <v>123</v>
      </c>
      <c r="AI76" s="368" t="s">
        <v>123</v>
      </c>
      <c r="AJ76" s="371" t="s">
        <v>123</v>
      </c>
    </row>
    <row r="77" spans="1:36" x14ac:dyDescent="0.2">
      <c r="A77" s="252"/>
      <c r="B77" s="244"/>
      <c r="C77" s="252"/>
      <c r="D77" s="270"/>
      <c r="E77" s="270"/>
      <c r="F77" s="232"/>
      <c r="G77" s="232"/>
      <c r="H77" s="232"/>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row>
    <row r="78" spans="1:36" x14ac:dyDescent="0.2">
      <c r="A78" s="252"/>
      <c r="B78" s="244"/>
      <c r="C78" s="157" t="str">
        <f>'TITLE PAGE'!B9</f>
        <v>Company:</v>
      </c>
      <c r="D78" s="272" t="str">
        <f>'TITLE PAGE'!D9</f>
        <v>Severn Trent Water</v>
      </c>
      <c r="E78" s="703"/>
      <c r="F78" s="232"/>
      <c r="G78" s="232"/>
      <c r="H78" s="232"/>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row>
    <row r="79" spans="1:36" x14ac:dyDescent="0.2">
      <c r="A79" s="252"/>
      <c r="B79" s="244"/>
      <c r="C79" s="161" t="str">
        <f>'TITLE PAGE'!B10</f>
        <v>Resource Zone Name:</v>
      </c>
      <c r="D79" s="165" t="str">
        <f>'TITLE PAGE'!D10</f>
        <v>North Staffordshire</v>
      </c>
      <c r="E79" s="703"/>
      <c r="F79" s="232"/>
      <c r="G79" s="232"/>
      <c r="H79" s="232"/>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row>
    <row r="80" spans="1:36" x14ac:dyDescent="0.2">
      <c r="A80" s="252"/>
      <c r="B80" s="244"/>
      <c r="C80" s="161" t="str">
        <f>'TITLE PAGE'!B11</f>
        <v>Resource Zone Number:</v>
      </c>
      <c r="D80" s="165">
        <f>'TITLE PAGE'!D11</f>
        <v>7</v>
      </c>
      <c r="E80" s="703"/>
      <c r="F80" s="232"/>
      <c r="G80" s="232"/>
      <c r="H80" s="232"/>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row>
    <row r="81" spans="1:36" x14ac:dyDescent="0.2">
      <c r="A81" s="252"/>
      <c r="B81" s="244"/>
      <c r="C81" s="161" t="str">
        <f>'TITLE PAGE'!B12</f>
        <v xml:space="preserve">Planning Scenario Name:                                                                     </v>
      </c>
      <c r="D81" s="165" t="str">
        <f>'TITLE PAGE'!D12</f>
        <v>Dry Year Annual Average</v>
      </c>
      <c r="E81" s="703"/>
      <c r="F81" s="232"/>
      <c r="G81" s="232"/>
      <c r="H81" s="232"/>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row>
    <row r="82" spans="1:36" x14ac:dyDescent="0.2">
      <c r="A82" s="252"/>
      <c r="B82" s="252"/>
      <c r="C82" s="168" t="str">
        <f>'TITLE PAGE'!B13</f>
        <v xml:space="preserve">Chosen Level of Service:  </v>
      </c>
      <c r="D82" s="273" t="str">
        <f>'TITLE PAGE'!D13</f>
        <v>No more than 3 in 100 Temporary Use Bans</v>
      </c>
      <c r="E82" s="703"/>
      <c r="F82" s="232"/>
      <c r="G82" s="232"/>
      <c r="H82" s="23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row>
    <row r="83" spans="1:36" x14ac:dyDescent="0.2">
      <c r="A83" s="252"/>
      <c r="B83" s="252"/>
      <c r="C83" s="252"/>
      <c r="D83" s="252"/>
      <c r="E83" s="252"/>
      <c r="F83" s="232"/>
      <c r="G83" s="232"/>
      <c r="H83" s="23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row>
  </sheetData>
  <sheetProtection algorithmName="SHA-512" hashValue="iKXo12Nee/+xPllvreIlfr+udYdAVKwBG8tvM436slJq/ZAVGTgVoDKNy0GE+GGfEyVjY8pV9X545RqJw20d4Q==" saltValue="SYq+QKvNY4Ey9JbhTEeC8Q==" spinCount="100000" sheet="1" objects="1" scenarios="1" selectLockedCells="1" selectUnlockedCells="1"/>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80" zoomScaleNormal="80" workbookViewId="0">
      <selection activeCell="B2" sqref="B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41" max="241" width="2.109375" customWidth="1"/>
    <col min="242" max="242" width="7.88671875" customWidth="1"/>
    <col min="243" max="243" width="5.6640625" customWidth="1"/>
    <col min="244" max="244" width="39.77734375" customWidth="1"/>
    <col min="245" max="245" width="34.21875" customWidth="1"/>
    <col min="246" max="246" width="6.109375" customWidth="1"/>
    <col min="247" max="247" width="8.44140625" customWidth="1"/>
    <col min="248" max="248" width="15.44140625" customWidth="1"/>
    <col min="249" max="249" width="12.21875" customWidth="1"/>
    <col min="250" max="250" width="12.6640625" customWidth="1"/>
    <col min="251" max="251" width="12" customWidth="1"/>
    <col min="252" max="276" width="11.44140625" customWidth="1"/>
    <col min="497" max="497" width="2.109375" customWidth="1"/>
    <col min="498" max="498" width="7.88671875" customWidth="1"/>
    <col min="499" max="499" width="5.6640625" customWidth="1"/>
    <col min="500" max="500" width="39.77734375" customWidth="1"/>
    <col min="501" max="501" width="34.21875" customWidth="1"/>
    <col min="502" max="502" width="6.109375" customWidth="1"/>
    <col min="503" max="503" width="8.44140625" customWidth="1"/>
    <col min="504" max="504" width="15.44140625" customWidth="1"/>
    <col min="505" max="505" width="12.21875" customWidth="1"/>
    <col min="506" max="506" width="12.6640625" customWidth="1"/>
    <col min="507" max="507" width="12" customWidth="1"/>
    <col min="508" max="532" width="11.44140625" customWidth="1"/>
    <col min="753" max="753" width="2.109375" customWidth="1"/>
    <col min="754" max="754" width="7.88671875" customWidth="1"/>
    <col min="755" max="755" width="5.6640625" customWidth="1"/>
    <col min="756" max="756" width="39.77734375" customWidth="1"/>
    <col min="757" max="757" width="34.21875" customWidth="1"/>
    <col min="758" max="758" width="6.109375" customWidth="1"/>
    <col min="759" max="759" width="8.44140625" customWidth="1"/>
    <col min="760" max="760" width="15.44140625" customWidth="1"/>
    <col min="761" max="761" width="12.21875" customWidth="1"/>
    <col min="762" max="762" width="12.6640625" customWidth="1"/>
    <col min="763" max="763" width="12" customWidth="1"/>
    <col min="764" max="788" width="11.44140625" customWidth="1"/>
    <col min="1009" max="1009" width="2.109375" customWidth="1"/>
    <col min="1010" max="1010" width="7.88671875" customWidth="1"/>
    <col min="1011" max="1011" width="5.6640625" customWidth="1"/>
    <col min="1012" max="1012" width="39.77734375" customWidth="1"/>
    <col min="1013" max="1013" width="34.21875" customWidth="1"/>
    <col min="1014" max="1014" width="6.109375" customWidth="1"/>
    <col min="1015" max="1015" width="8.44140625" customWidth="1"/>
    <col min="1016" max="1016" width="15.44140625" customWidth="1"/>
    <col min="1017" max="1017" width="12.21875" customWidth="1"/>
    <col min="1018" max="1018" width="12.6640625" customWidth="1"/>
    <col min="1019" max="1019" width="12" customWidth="1"/>
    <col min="1020" max="1044" width="11.44140625" customWidth="1"/>
    <col min="1265" max="1265" width="2.109375" customWidth="1"/>
    <col min="1266" max="1266" width="7.88671875" customWidth="1"/>
    <col min="1267" max="1267" width="5.6640625" customWidth="1"/>
    <col min="1268" max="1268" width="39.77734375" customWidth="1"/>
    <col min="1269" max="1269" width="34.21875" customWidth="1"/>
    <col min="1270" max="1270" width="6.109375" customWidth="1"/>
    <col min="1271" max="1271" width="8.44140625" customWidth="1"/>
    <col min="1272" max="1272" width="15.44140625" customWidth="1"/>
    <col min="1273" max="1273" width="12.21875" customWidth="1"/>
    <col min="1274" max="1274" width="12.6640625" customWidth="1"/>
    <col min="1275" max="1275" width="12" customWidth="1"/>
    <col min="1276" max="1300" width="11.44140625" customWidth="1"/>
    <col min="1521" max="1521" width="2.109375" customWidth="1"/>
    <col min="1522" max="1522" width="7.88671875" customWidth="1"/>
    <col min="1523" max="1523" width="5.6640625" customWidth="1"/>
    <col min="1524" max="1524" width="39.77734375" customWidth="1"/>
    <col min="1525" max="1525" width="34.21875" customWidth="1"/>
    <col min="1526" max="1526" width="6.109375" customWidth="1"/>
    <col min="1527" max="1527" width="8.44140625" customWidth="1"/>
    <col min="1528" max="1528" width="15.44140625" customWidth="1"/>
    <col min="1529" max="1529" width="12.21875" customWidth="1"/>
    <col min="1530" max="1530" width="12.6640625" customWidth="1"/>
    <col min="1531" max="1531" width="12" customWidth="1"/>
    <col min="1532" max="1556" width="11.44140625" customWidth="1"/>
    <col min="1777" max="1777" width="2.109375" customWidth="1"/>
    <col min="1778" max="1778" width="7.88671875" customWidth="1"/>
    <col min="1779" max="1779" width="5.6640625" customWidth="1"/>
    <col min="1780" max="1780" width="39.77734375" customWidth="1"/>
    <col min="1781" max="1781" width="34.21875" customWidth="1"/>
    <col min="1782" max="1782" width="6.109375" customWidth="1"/>
    <col min="1783" max="1783" width="8.44140625" customWidth="1"/>
    <col min="1784" max="1784" width="15.44140625" customWidth="1"/>
    <col min="1785" max="1785" width="12.21875" customWidth="1"/>
    <col min="1786" max="1786" width="12.6640625" customWidth="1"/>
    <col min="1787" max="1787" width="12" customWidth="1"/>
    <col min="1788" max="1812" width="11.44140625" customWidth="1"/>
    <col min="2033" max="2033" width="2.109375" customWidth="1"/>
    <col min="2034" max="2034" width="7.88671875" customWidth="1"/>
    <col min="2035" max="2035" width="5.6640625" customWidth="1"/>
    <col min="2036" max="2036" width="39.77734375" customWidth="1"/>
    <col min="2037" max="2037" width="34.21875" customWidth="1"/>
    <col min="2038" max="2038" width="6.109375" customWidth="1"/>
    <col min="2039" max="2039" width="8.44140625" customWidth="1"/>
    <col min="2040" max="2040" width="15.44140625" customWidth="1"/>
    <col min="2041" max="2041" width="12.21875" customWidth="1"/>
    <col min="2042" max="2042" width="12.6640625" customWidth="1"/>
    <col min="2043" max="2043" width="12" customWidth="1"/>
    <col min="2044" max="2068" width="11.44140625" customWidth="1"/>
    <col min="2289" max="2289" width="2.109375" customWidth="1"/>
    <col min="2290" max="2290" width="7.88671875" customWidth="1"/>
    <col min="2291" max="2291" width="5.6640625" customWidth="1"/>
    <col min="2292" max="2292" width="39.77734375" customWidth="1"/>
    <col min="2293" max="2293" width="34.21875" customWidth="1"/>
    <col min="2294" max="2294" width="6.109375" customWidth="1"/>
    <col min="2295" max="2295" width="8.44140625" customWidth="1"/>
    <col min="2296" max="2296" width="15.44140625" customWidth="1"/>
    <col min="2297" max="2297" width="12.21875" customWidth="1"/>
    <col min="2298" max="2298" width="12.6640625" customWidth="1"/>
    <col min="2299" max="2299" width="12" customWidth="1"/>
    <col min="2300" max="2324" width="11.44140625" customWidth="1"/>
    <col min="2545" max="2545" width="2.109375" customWidth="1"/>
    <col min="2546" max="2546" width="7.88671875" customWidth="1"/>
    <col min="2547" max="2547" width="5.6640625" customWidth="1"/>
    <col min="2548" max="2548" width="39.77734375" customWidth="1"/>
    <col min="2549" max="2549" width="34.21875" customWidth="1"/>
    <col min="2550" max="2550" width="6.109375" customWidth="1"/>
    <col min="2551" max="2551" width="8.44140625" customWidth="1"/>
    <col min="2552" max="2552" width="15.44140625" customWidth="1"/>
    <col min="2553" max="2553" width="12.21875" customWidth="1"/>
    <col min="2554" max="2554" width="12.6640625" customWidth="1"/>
    <col min="2555" max="2555" width="12" customWidth="1"/>
    <col min="2556" max="2580" width="11.44140625" customWidth="1"/>
    <col min="2801" max="2801" width="2.109375" customWidth="1"/>
    <col min="2802" max="2802" width="7.88671875" customWidth="1"/>
    <col min="2803" max="2803" width="5.6640625" customWidth="1"/>
    <col min="2804" max="2804" width="39.77734375" customWidth="1"/>
    <col min="2805" max="2805" width="34.21875" customWidth="1"/>
    <col min="2806" max="2806" width="6.109375" customWidth="1"/>
    <col min="2807" max="2807" width="8.44140625" customWidth="1"/>
    <col min="2808" max="2808" width="15.44140625" customWidth="1"/>
    <col min="2809" max="2809" width="12.21875" customWidth="1"/>
    <col min="2810" max="2810" width="12.6640625" customWidth="1"/>
    <col min="2811" max="2811" width="12" customWidth="1"/>
    <col min="2812" max="2836" width="11.44140625" customWidth="1"/>
    <col min="3057" max="3057" width="2.109375" customWidth="1"/>
    <col min="3058" max="3058" width="7.88671875" customWidth="1"/>
    <col min="3059" max="3059" width="5.6640625" customWidth="1"/>
    <col min="3060" max="3060" width="39.77734375" customWidth="1"/>
    <col min="3061" max="3061" width="34.21875" customWidth="1"/>
    <col min="3062" max="3062" width="6.109375" customWidth="1"/>
    <col min="3063" max="3063" width="8.44140625" customWidth="1"/>
    <col min="3064" max="3064" width="15.44140625" customWidth="1"/>
    <col min="3065" max="3065" width="12.21875" customWidth="1"/>
    <col min="3066" max="3066" width="12.6640625" customWidth="1"/>
    <col min="3067" max="3067" width="12" customWidth="1"/>
    <col min="3068" max="3092" width="11.44140625" customWidth="1"/>
    <col min="3313" max="3313" width="2.109375" customWidth="1"/>
    <col min="3314" max="3314" width="7.88671875" customWidth="1"/>
    <col min="3315" max="3315" width="5.6640625" customWidth="1"/>
    <col min="3316" max="3316" width="39.77734375" customWidth="1"/>
    <col min="3317" max="3317" width="34.21875" customWidth="1"/>
    <col min="3318" max="3318" width="6.109375" customWidth="1"/>
    <col min="3319" max="3319" width="8.44140625" customWidth="1"/>
    <col min="3320" max="3320" width="15.44140625" customWidth="1"/>
    <col min="3321" max="3321" width="12.21875" customWidth="1"/>
    <col min="3322" max="3322" width="12.6640625" customWidth="1"/>
    <col min="3323" max="3323" width="12" customWidth="1"/>
    <col min="3324" max="3348" width="11.44140625" customWidth="1"/>
    <col min="3569" max="3569" width="2.109375" customWidth="1"/>
    <col min="3570" max="3570" width="7.88671875" customWidth="1"/>
    <col min="3571" max="3571" width="5.6640625" customWidth="1"/>
    <col min="3572" max="3572" width="39.77734375" customWidth="1"/>
    <col min="3573" max="3573" width="34.21875" customWidth="1"/>
    <col min="3574" max="3574" width="6.109375" customWidth="1"/>
    <col min="3575" max="3575" width="8.44140625" customWidth="1"/>
    <col min="3576" max="3576" width="15.44140625" customWidth="1"/>
    <col min="3577" max="3577" width="12.21875" customWidth="1"/>
    <col min="3578" max="3578" width="12.6640625" customWidth="1"/>
    <col min="3579" max="3579" width="12" customWidth="1"/>
    <col min="3580" max="3604" width="11.44140625" customWidth="1"/>
    <col min="3825" max="3825" width="2.109375" customWidth="1"/>
    <col min="3826" max="3826" width="7.88671875" customWidth="1"/>
    <col min="3827" max="3827" width="5.6640625" customWidth="1"/>
    <col min="3828" max="3828" width="39.77734375" customWidth="1"/>
    <col min="3829" max="3829" width="34.21875" customWidth="1"/>
    <col min="3830" max="3830" width="6.109375" customWidth="1"/>
    <col min="3831" max="3831" width="8.44140625" customWidth="1"/>
    <col min="3832" max="3832" width="15.44140625" customWidth="1"/>
    <col min="3833" max="3833" width="12.21875" customWidth="1"/>
    <col min="3834" max="3834" width="12.6640625" customWidth="1"/>
    <col min="3835" max="3835" width="12" customWidth="1"/>
    <col min="3836" max="3860" width="11.44140625" customWidth="1"/>
    <col min="4081" max="4081" width="2.109375" customWidth="1"/>
    <col min="4082" max="4082" width="7.88671875" customWidth="1"/>
    <col min="4083" max="4083" width="5.6640625" customWidth="1"/>
    <col min="4084" max="4084" width="39.77734375" customWidth="1"/>
    <col min="4085" max="4085" width="34.21875" customWidth="1"/>
    <col min="4086" max="4086" width="6.109375" customWidth="1"/>
    <col min="4087" max="4087" width="8.44140625" customWidth="1"/>
    <col min="4088" max="4088" width="15.44140625" customWidth="1"/>
    <col min="4089" max="4089" width="12.21875" customWidth="1"/>
    <col min="4090" max="4090" width="12.6640625" customWidth="1"/>
    <col min="4091" max="4091" width="12" customWidth="1"/>
    <col min="4092" max="4116" width="11.44140625" customWidth="1"/>
    <col min="4337" max="4337" width="2.109375" customWidth="1"/>
    <col min="4338" max="4338" width="7.88671875" customWidth="1"/>
    <col min="4339" max="4339" width="5.6640625" customWidth="1"/>
    <col min="4340" max="4340" width="39.77734375" customWidth="1"/>
    <col min="4341" max="4341" width="34.21875" customWidth="1"/>
    <col min="4342" max="4342" width="6.109375" customWidth="1"/>
    <col min="4343" max="4343" width="8.44140625" customWidth="1"/>
    <col min="4344" max="4344" width="15.44140625" customWidth="1"/>
    <col min="4345" max="4345" width="12.21875" customWidth="1"/>
    <col min="4346" max="4346" width="12.6640625" customWidth="1"/>
    <col min="4347" max="4347" width="12" customWidth="1"/>
    <col min="4348" max="4372" width="11.44140625" customWidth="1"/>
    <col min="4593" max="4593" width="2.109375" customWidth="1"/>
    <col min="4594" max="4594" width="7.88671875" customWidth="1"/>
    <col min="4595" max="4595" width="5.6640625" customWidth="1"/>
    <col min="4596" max="4596" width="39.77734375" customWidth="1"/>
    <col min="4597" max="4597" width="34.21875" customWidth="1"/>
    <col min="4598" max="4598" width="6.109375" customWidth="1"/>
    <col min="4599" max="4599" width="8.44140625" customWidth="1"/>
    <col min="4600" max="4600" width="15.44140625" customWidth="1"/>
    <col min="4601" max="4601" width="12.21875" customWidth="1"/>
    <col min="4602" max="4602" width="12.6640625" customWidth="1"/>
    <col min="4603" max="4603" width="12" customWidth="1"/>
    <col min="4604" max="4628" width="11.44140625" customWidth="1"/>
    <col min="4849" max="4849" width="2.109375" customWidth="1"/>
    <col min="4850" max="4850" width="7.88671875" customWidth="1"/>
    <col min="4851" max="4851" width="5.6640625" customWidth="1"/>
    <col min="4852" max="4852" width="39.77734375" customWidth="1"/>
    <col min="4853" max="4853" width="34.21875" customWidth="1"/>
    <col min="4854" max="4854" width="6.109375" customWidth="1"/>
    <col min="4855" max="4855" width="8.44140625" customWidth="1"/>
    <col min="4856" max="4856" width="15.44140625" customWidth="1"/>
    <col min="4857" max="4857" width="12.21875" customWidth="1"/>
    <col min="4858" max="4858" width="12.6640625" customWidth="1"/>
    <col min="4859" max="4859" width="12" customWidth="1"/>
    <col min="4860" max="4884" width="11.44140625" customWidth="1"/>
    <col min="5105" max="5105" width="2.109375" customWidth="1"/>
    <col min="5106" max="5106" width="7.88671875" customWidth="1"/>
    <col min="5107" max="5107" width="5.6640625" customWidth="1"/>
    <col min="5108" max="5108" width="39.77734375" customWidth="1"/>
    <col min="5109" max="5109" width="34.21875" customWidth="1"/>
    <col min="5110" max="5110" width="6.109375" customWidth="1"/>
    <col min="5111" max="5111" width="8.44140625" customWidth="1"/>
    <col min="5112" max="5112" width="15.44140625" customWidth="1"/>
    <col min="5113" max="5113" width="12.21875" customWidth="1"/>
    <col min="5114" max="5114" width="12.6640625" customWidth="1"/>
    <col min="5115" max="5115" width="12" customWidth="1"/>
    <col min="5116" max="5140" width="11.44140625" customWidth="1"/>
    <col min="5361" max="5361" width="2.109375" customWidth="1"/>
    <col min="5362" max="5362" width="7.88671875" customWidth="1"/>
    <col min="5363" max="5363" width="5.6640625" customWidth="1"/>
    <col min="5364" max="5364" width="39.77734375" customWidth="1"/>
    <col min="5365" max="5365" width="34.21875" customWidth="1"/>
    <col min="5366" max="5366" width="6.109375" customWidth="1"/>
    <col min="5367" max="5367" width="8.44140625" customWidth="1"/>
    <col min="5368" max="5368" width="15.44140625" customWidth="1"/>
    <col min="5369" max="5369" width="12.21875" customWidth="1"/>
    <col min="5370" max="5370" width="12.6640625" customWidth="1"/>
    <col min="5371" max="5371" width="12" customWidth="1"/>
    <col min="5372" max="5396" width="11.44140625" customWidth="1"/>
    <col min="5617" max="5617" width="2.109375" customWidth="1"/>
    <col min="5618" max="5618" width="7.88671875" customWidth="1"/>
    <col min="5619" max="5619" width="5.6640625" customWidth="1"/>
    <col min="5620" max="5620" width="39.77734375" customWidth="1"/>
    <col min="5621" max="5621" width="34.21875" customWidth="1"/>
    <col min="5622" max="5622" width="6.109375" customWidth="1"/>
    <col min="5623" max="5623" width="8.44140625" customWidth="1"/>
    <col min="5624" max="5624" width="15.44140625" customWidth="1"/>
    <col min="5625" max="5625" width="12.21875" customWidth="1"/>
    <col min="5626" max="5626" width="12.6640625" customWidth="1"/>
    <col min="5627" max="5627" width="12" customWidth="1"/>
    <col min="5628" max="5652" width="11.44140625" customWidth="1"/>
    <col min="5873" max="5873" width="2.109375" customWidth="1"/>
    <col min="5874" max="5874" width="7.88671875" customWidth="1"/>
    <col min="5875" max="5875" width="5.6640625" customWidth="1"/>
    <col min="5876" max="5876" width="39.77734375" customWidth="1"/>
    <col min="5877" max="5877" width="34.21875" customWidth="1"/>
    <col min="5878" max="5878" width="6.109375" customWidth="1"/>
    <col min="5879" max="5879" width="8.44140625" customWidth="1"/>
    <col min="5880" max="5880" width="15.44140625" customWidth="1"/>
    <col min="5881" max="5881" width="12.21875" customWidth="1"/>
    <col min="5882" max="5882" width="12.6640625" customWidth="1"/>
    <col min="5883" max="5883" width="12" customWidth="1"/>
    <col min="5884" max="5908" width="11.44140625" customWidth="1"/>
    <col min="6129" max="6129" width="2.109375" customWidth="1"/>
    <col min="6130" max="6130" width="7.88671875" customWidth="1"/>
    <col min="6131" max="6131" width="5.6640625" customWidth="1"/>
    <col min="6132" max="6132" width="39.77734375" customWidth="1"/>
    <col min="6133" max="6133" width="34.21875" customWidth="1"/>
    <col min="6134" max="6134" width="6.109375" customWidth="1"/>
    <col min="6135" max="6135" width="8.44140625" customWidth="1"/>
    <col min="6136" max="6136" width="15.44140625" customWidth="1"/>
    <col min="6137" max="6137" width="12.21875" customWidth="1"/>
    <col min="6138" max="6138" width="12.6640625" customWidth="1"/>
    <col min="6139" max="6139" width="12" customWidth="1"/>
    <col min="6140" max="6164" width="11.44140625" customWidth="1"/>
    <col min="6385" max="6385" width="2.109375" customWidth="1"/>
    <col min="6386" max="6386" width="7.88671875" customWidth="1"/>
    <col min="6387" max="6387" width="5.6640625" customWidth="1"/>
    <col min="6388" max="6388" width="39.77734375" customWidth="1"/>
    <col min="6389" max="6389" width="34.21875" customWidth="1"/>
    <col min="6390" max="6390" width="6.109375" customWidth="1"/>
    <col min="6391" max="6391" width="8.44140625" customWidth="1"/>
    <col min="6392" max="6392" width="15.44140625" customWidth="1"/>
    <col min="6393" max="6393" width="12.21875" customWidth="1"/>
    <col min="6394" max="6394" width="12.6640625" customWidth="1"/>
    <col min="6395" max="6395" width="12" customWidth="1"/>
    <col min="6396" max="6420" width="11.44140625" customWidth="1"/>
    <col min="6641" max="6641" width="2.109375" customWidth="1"/>
    <col min="6642" max="6642" width="7.88671875" customWidth="1"/>
    <col min="6643" max="6643" width="5.6640625" customWidth="1"/>
    <col min="6644" max="6644" width="39.77734375" customWidth="1"/>
    <col min="6645" max="6645" width="34.21875" customWidth="1"/>
    <col min="6646" max="6646" width="6.109375" customWidth="1"/>
    <col min="6647" max="6647" width="8.44140625" customWidth="1"/>
    <col min="6648" max="6648" width="15.44140625" customWidth="1"/>
    <col min="6649" max="6649" width="12.21875" customWidth="1"/>
    <col min="6650" max="6650" width="12.6640625" customWidth="1"/>
    <col min="6651" max="6651" width="12" customWidth="1"/>
    <col min="6652" max="6676" width="11.44140625" customWidth="1"/>
    <col min="6897" max="6897" width="2.109375" customWidth="1"/>
    <col min="6898" max="6898" width="7.88671875" customWidth="1"/>
    <col min="6899" max="6899" width="5.6640625" customWidth="1"/>
    <col min="6900" max="6900" width="39.77734375" customWidth="1"/>
    <col min="6901" max="6901" width="34.21875" customWidth="1"/>
    <col min="6902" max="6902" width="6.109375" customWidth="1"/>
    <col min="6903" max="6903" width="8.44140625" customWidth="1"/>
    <col min="6904" max="6904" width="15.44140625" customWidth="1"/>
    <col min="6905" max="6905" width="12.21875" customWidth="1"/>
    <col min="6906" max="6906" width="12.6640625" customWidth="1"/>
    <col min="6907" max="6907" width="12" customWidth="1"/>
    <col min="6908" max="6932" width="11.44140625" customWidth="1"/>
    <col min="7153" max="7153" width="2.109375" customWidth="1"/>
    <col min="7154" max="7154" width="7.88671875" customWidth="1"/>
    <col min="7155" max="7155" width="5.6640625" customWidth="1"/>
    <col min="7156" max="7156" width="39.77734375" customWidth="1"/>
    <col min="7157" max="7157" width="34.21875" customWidth="1"/>
    <col min="7158" max="7158" width="6.109375" customWidth="1"/>
    <col min="7159" max="7159" width="8.44140625" customWidth="1"/>
    <col min="7160" max="7160" width="15.44140625" customWidth="1"/>
    <col min="7161" max="7161" width="12.21875" customWidth="1"/>
    <col min="7162" max="7162" width="12.6640625" customWidth="1"/>
    <col min="7163" max="7163" width="12" customWidth="1"/>
    <col min="7164" max="7188" width="11.44140625" customWidth="1"/>
    <col min="7409" max="7409" width="2.109375" customWidth="1"/>
    <col min="7410" max="7410" width="7.88671875" customWidth="1"/>
    <col min="7411" max="7411" width="5.6640625" customWidth="1"/>
    <col min="7412" max="7412" width="39.77734375" customWidth="1"/>
    <col min="7413" max="7413" width="34.21875" customWidth="1"/>
    <col min="7414" max="7414" width="6.109375" customWidth="1"/>
    <col min="7415" max="7415" width="8.44140625" customWidth="1"/>
    <col min="7416" max="7416" width="15.44140625" customWidth="1"/>
    <col min="7417" max="7417" width="12.21875" customWidth="1"/>
    <col min="7418" max="7418" width="12.6640625" customWidth="1"/>
    <col min="7419" max="7419" width="12" customWidth="1"/>
    <col min="7420" max="7444" width="11.44140625" customWidth="1"/>
    <col min="7665" max="7665" width="2.109375" customWidth="1"/>
    <col min="7666" max="7666" width="7.88671875" customWidth="1"/>
    <col min="7667" max="7667" width="5.6640625" customWidth="1"/>
    <col min="7668" max="7668" width="39.77734375" customWidth="1"/>
    <col min="7669" max="7669" width="34.21875" customWidth="1"/>
    <col min="7670" max="7670" width="6.109375" customWidth="1"/>
    <col min="7671" max="7671" width="8.44140625" customWidth="1"/>
    <col min="7672" max="7672" width="15.44140625" customWidth="1"/>
    <col min="7673" max="7673" width="12.21875" customWidth="1"/>
    <col min="7674" max="7674" width="12.6640625" customWidth="1"/>
    <col min="7675" max="7675" width="12" customWidth="1"/>
    <col min="7676" max="7700" width="11.44140625" customWidth="1"/>
    <col min="7921" max="7921" width="2.109375" customWidth="1"/>
    <col min="7922" max="7922" width="7.88671875" customWidth="1"/>
    <col min="7923" max="7923" width="5.6640625" customWidth="1"/>
    <col min="7924" max="7924" width="39.77734375" customWidth="1"/>
    <col min="7925" max="7925" width="34.21875" customWidth="1"/>
    <col min="7926" max="7926" width="6.109375" customWidth="1"/>
    <col min="7927" max="7927" width="8.44140625" customWidth="1"/>
    <col min="7928" max="7928" width="15.44140625" customWidth="1"/>
    <col min="7929" max="7929" width="12.21875" customWidth="1"/>
    <col min="7930" max="7930" width="12.6640625" customWidth="1"/>
    <col min="7931" max="7931" width="12" customWidth="1"/>
    <col min="7932" max="7956" width="11.44140625" customWidth="1"/>
    <col min="8177" max="8177" width="2.109375" customWidth="1"/>
    <col min="8178" max="8178" width="7.88671875" customWidth="1"/>
    <col min="8179" max="8179" width="5.6640625" customWidth="1"/>
    <col min="8180" max="8180" width="39.77734375" customWidth="1"/>
    <col min="8181" max="8181" width="34.21875" customWidth="1"/>
    <col min="8182" max="8182" width="6.109375" customWidth="1"/>
    <col min="8183" max="8183" width="8.44140625" customWidth="1"/>
    <col min="8184" max="8184" width="15.44140625" customWidth="1"/>
    <col min="8185" max="8185" width="12.21875" customWidth="1"/>
    <col min="8186" max="8186" width="12.6640625" customWidth="1"/>
    <col min="8187" max="8187" width="12" customWidth="1"/>
    <col min="8188" max="8212" width="11.44140625" customWidth="1"/>
    <col min="8433" max="8433" width="2.109375" customWidth="1"/>
    <col min="8434" max="8434" width="7.88671875" customWidth="1"/>
    <col min="8435" max="8435" width="5.6640625" customWidth="1"/>
    <col min="8436" max="8436" width="39.77734375" customWidth="1"/>
    <col min="8437" max="8437" width="34.21875" customWidth="1"/>
    <col min="8438" max="8438" width="6.109375" customWidth="1"/>
    <col min="8439" max="8439" width="8.44140625" customWidth="1"/>
    <col min="8440" max="8440" width="15.44140625" customWidth="1"/>
    <col min="8441" max="8441" width="12.21875" customWidth="1"/>
    <col min="8442" max="8442" width="12.6640625" customWidth="1"/>
    <col min="8443" max="8443" width="12" customWidth="1"/>
    <col min="8444" max="8468" width="11.44140625" customWidth="1"/>
    <col min="8689" max="8689" width="2.109375" customWidth="1"/>
    <col min="8690" max="8690" width="7.88671875" customWidth="1"/>
    <col min="8691" max="8691" width="5.6640625" customWidth="1"/>
    <col min="8692" max="8692" width="39.77734375" customWidth="1"/>
    <col min="8693" max="8693" width="34.21875" customWidth="1"/>
    <col min="8694" max="8694" width="6.109375" customWidth="1"/>
    <col min="8695" max="8695" width="8.44140625" customWidth="1"/>
    <col min="8696" max="8696" width="15.44140625" customWidth="1"/>
    <col min="8697" max="8697" width="12.21875" customWidth="1"/>
    <col min="8698" max="8698" width="12.6640625" customWidth="1"/>
    <col min="8699" max="8699" width="12" customWidth="1"/>
    <col min="8700" max="8724" width="11.44140625" customWidth="1"/>
    <col min="8945" max="8945" width="2.109375" customWidth="1"/>
    <col min="8946" max="8946" width="7.88671875" customWidth="1"/>
    <col min="8947" max="8947" width="5.6640625" customWidth="1"/>
    <col min="8948" max="8948" width="39.77734375" customWidth="1"/>
    <col min="8949" max="8949" width="34.21875" customWidth="1"/>
    <col min="8950" max="8950" width="6.109375" customWidth="1"/>
    <col min="8951" max="8951" width="8.44140625" customWidth="1"/>
    <col min="8952" max="8952" width="15.44140625" customWidth="1"/>
    <col min="8953" max="8953" width="12.21875" customWidth="1"/>
    <col min="8954" max="8954" width="12.6640625" customWidth="1"/>
    <col min="8955" max="8955" width="12" customWidth="1"/>
    <col min="8956" max="8980" width="11.44140625" customWidth="1"/>
    <col min="9201" max="9201" width="2.109375" customWidth="1"/>
    <col min="9202" max="9202" width="7.88671875" customWidth="1"/>
    <col min="9203" max="9203" width="5.6640625" customWidth="1"/>
    <col min="9204" max="9204" width="39.77734375" customWidth="1"/>
    <col min="9205" max="9205" width="34.21875" customWidth="1"/>
    <col min="9206" max="9206" width="6.109375" customWidth="1"/>
    <col min="9207" max="9207" width="8.44140625" customWidth="1"/>
    <col min="9208" max="9208" width="15.44140625" customWidth="1"/>
    <col min="9209" max="9209" width="12.21875" customWidth="1"/>
    <col min="9210" max="9210" width="12.6640625" customWidth="1"/>
    <col min="9211" max="9211" width="12" customWidth="1"/>
    <col min="9212" max="9236" width="11.44140625" customWidth="1"/>
    <col min="9457" max="9457" width="2.109375" customWidth="1"/>
    <col min="9458" max="9458" width="7.88671875" customWidth="1"/>
    <col min="9459" max="9459" width="5.6640625" customWidth="1"/>
    <col min="9460" max="9460" width="39.77734375" customWidth="1"/>
    <col min="9461" max="9461" width="34.21875" customWidth="1"/>
    <col min="9462" max="9462" width="6.109375" customWidth="1"/>
    <col min="9463" max="9463" width="8.44140625" customWidth="1"/>
    <col min="9464" max="9464" width="15.44140625" customWidth="1"/>
    <col min="9465" max="9465" width="12.21875" customWidth="1"/>
    <col min="9466" max="9466" width="12.6640625" customWidth="1"/>
    <col min="9467" max="9467" width="12" customWidth="1"/>
    <col min="9468" max="9492" width="11.44140625" customWidth="1"/>
    <col min="9713" max="9713" width="2.109375" customWidth="1"/>
    <col min="9714" max="9714" width="7.88671875" customWidth="1"/>
    <col min="9715" max="9715" width="5.6640625" customWidth="1"/>
    <col min="9716" max="9716" width="39.77734375" customWidth="1"/>
    <col min="9717" max="9717" width="34.21875" customWidth="1"/>
    <col min="9718" max="9718" width="6.109375" customWidth="1"/>
    <col min="9719" max="9719" width="8.44140625" customWidth="1"/>
    <col min="9720" max="9720" width="15.44140625" customWidth="1"/>
    <col min="9721" max="9721" width="12.21875" customWidth="1"/>
    <col min="9722" max="9722" width="12.6640625" customWidth="1"/>
    <col min="9723" max="9723" width="12" customWidth="1"/>
    <col min="9724" max="9748" width="11.44140625" customWidth="1"/>
    <col min="9969" max="9969" width="2.109375" customWidth="1"/>
    <col min="9970" max="9970" width="7.88671875" customWidth="1"/>
    <col min="9971" max="9971" width="5.6640625" customWidth="1"/>
    <col min="9972" max="9972" width="39.77734375" customWidth="1"/>
    <col min="9973" max="9973" width="34.21875" customWidth="1"/>
    <col min="9974" max="9974" width="6.109375" customWidth="1"/>
    <col min="9975" max="9975" width="8.44140625" customWidth="1"/>
    <col min="9976" max="9976" width="15.44140625" customWidth="1"/>
    <col min="9977" max="9977" width="12.21875" customWidth="1"/>
    <col min="9978" max="9978" width="12.6640625" customWidth="1"/>
    <col min="9979" max="9979" width="12" customWidth="1"/>
    <col min="9980" max="10004" width="11.44140625" customWidth="1"/>
    <col min="10225" max="10225" width="2.109375" customWidth="1"/>
    <col min="10226" max="10226" width="7.88671875" customWidth="1"/>
    <col min="10227" max="10227" width="5.6640625" customWidth="1"/>
    <col min="10228" max="10228" width="39.77734375" customWidth="1"/>
    <col min="10229" max="10229" width="34.21875" customWidth="1"/>
    <col min="10230" max="10230" width="6.109375" customWidth="1"/>
    <col min="10231" max="10231" width="8.44140625" customWidth="1"/>
    <col min="10232" max="10232" width="15.44140625" customWidth="1"/>
    <col min="10233" max="10233" width="12.21875" customWidth="1"/>
    <col min="10234" max="10234" width="12.6640625" customWidth="1"/>
    <col min="10235" max="10235" width="12" customWidth="1"/>
    <col min="10236" max="10260" width="11.44140625" customWidth="1"/>
    <col min="10481" max="10481" width="2.109375" customWidth="1"/>
    <col min="10482" max="10482" width="7.88671875" customWidth="1"/>
    <col min="10483" max="10483" width="5.6640625" customWidth="1"/>
    <col min="10484" max="10484" width="39.77734375" customWidth="1"/>
    <col min="10485" max="10485" width="34.21875" customWidth="1"/>
    <col min="10486" max="10486" width="6.109375" customWidth="1"/>
    <col min="10487" max="10487" width="8.44140625" customWidth="1"/>
    <col min="10488" max="10488" width="15.44140625" customWidth="1"/>
    <col min="10489" max="10489" width="12.21875" customWidth="1"/>
    <col min="10490" max="10490" width="12.6640625" customWidth="1"/>
    <col min="10491" max="10491" width="12" customWidth="1"/>
    <col min="10492" max="10516" width="11.44140625" customWidth="1"/>
    <col min="10737" max="10737" width="2.109375" customWidth="1"/>
    <col min="10738" max="10738" width="7.88671875" customWidth="1"/>
    <col min="10739" max="10739" width="5.6640625" customWidth="1"/>
    <col min="10740" max="10740" width="39.77734375" customWidth="1"/>
    <col min="10741" max="10741" width="34.21875" customWidth="1"/>
    <col min="10742" max="10742" width="6.109375" customWidth="1"/>
    <col min="10743" max="10743" width="8.44140625" customWidth="1"/>
    <col min="10744" max="10744" width="15.44140625" customWidth="1"/>
    <col min="10745" max="10745" width="12.21875" customWidth="1"/>
    <col min="10746" max="10746" width="12.6640625" customWidth="1"/>
    <col min="10747" max="10747" width="12" customWidth="1"/>
    <col min="10748" max="10772" width="11.44140625" customWidth="1"/>
    <col min="10993" max="10993" width="2.109375" customWidth="1"/>
    <col min="10994" max="10994" width="7.88671875" customWidth="1"/>
    <col min="10995" max="10995" width="5.6640625" customWidth="1"/>
    <col min="10996" max="10996" width="39.77734375" customWidth="1"/>
    <col min="10997" max="10997" width="34.21875" customWidth="1"/>
    <col min="10998" max="10998" width="6.109375" customWidth="1"/>
    <col min="10999" max="10999" width="8.44140625" customWidth="1"/>
    <col min="11000" max="11000" width="15.44140625" customWidth="1"/>
    <col min="11001" max="11001" width="12.21875" customWidth="1"/>
    <col min="11002" max="11002" width="12.6640625" customWidth="1"/>
    <col min="11003" max="11003" width="12" customWidth="1"/>
    <col min="11004" max="11028" width="11.44140625" customWidth="1"/>
    <col min="11249" max="11249" width="2.109375" customWidth="1"/>
    <col min="11250" max="11250" width="7.88671875" customWidth="1"/>
    <col min="11251" max="11251" width="5.6640625" customWidth="1"/>
    <col min="11252" max="11252" width="39.77734375" customWidth="1"/>
    <col min="11253" max="11253" width="34.21875" customWidth="1"/>
    <col min="11254" max="11254" width="6.109375" customWidth="1"/>
    <col min="11255" max="11255" width="8.44140625" customWidth="1"/>
    <col min="11256" max="11256" width="15.44140625" customWidth="1"/>
    <col min="11257" max="11257" width="12.21875" customWidth="1"/>
    <col min="11258" max="11258" width="12.6640625" customWidth="1"/>
    <col min="11259" max="11259" width="12" customWidth="1"/>
    <col min="11260" max="11284" width="11.44140625" customWidth="1"/>
    <col min="11505" max="11505" width="2.109375" customWidth="1"/>
    <col min="11506" max="11506" width="7.88671875" customWidth="1"/>
    <col min="11507" max="11507" width="5.6640625" customWidth="1"/>
    <col min="11508" max="11508" width="39.77734375" customWidth="1"/>
    <col min="11509" max="11509" width="34.21875" customWidth="1"/>
    <col min="11510" max="11510" width="6.109375" customWidth="1"/>
    <col min="11511" max="11511" width="8.44140625" customWidth="1"/>
    <col min="11512" max="11512" width="15.44140625" customWidth="1"/>
    <col min="11513" max="11513" width="12.21875" customWidth="1"/>
    <col min="11514" max="11514" width="12.6640625" customWidth="1"/>
    <col min="11515" max="11515" width="12" customWidth="1"/>
    <col min="11516" max="11540" width="11.44140625" customWidth="1"/>
    <col min="11761" max="11761" width="2.109375" customWidth="1"/>
    <col min="11762" max="11762" width="7.88671875" customWidth="1"/>
    <col min="11763" max="11763" width="5.6640625" customWidth="1"/>
    <col min="11764" max="11764" width="39.77734375" customWidth="1"/>
    <col min="11765" max="11765" width="34.21875" customWidth="1"/>
    <col min="11766" max="11766" width="6.109375" customWidth="1"/>
    <col min="11767" max="11767" width="8.44140625" customWidth="1"/>
    <col min="11768" max="11768" width="15.44140625" customWidth="1"/>
    <col min="11769" max="11769" width="12.21875" customWidth="1"/>
    <col min="11770" max="11770" width="12.6640625" customWidth="1"/>
    <col min="11771" max="11771" width="12" customWidth="1"/>
    <col min="11772" max="11796" width="11.44140625" customWidth="1"/>
    <col min="12017" max="12017" width="2.109375" customWidth="1"/>
    <col min="12018" max="12018" width="7.88671875" customWidth="1"/>
    <col min="12019" max="12019" width="5.6640625" customWidth="1"/>
    <col min="12020" max="12020" width="39.77734375" customWidth="1"/>
    <col min="12021" max="12021" width="34.21875" customWidth="1"/>
    <col min="12022" max="12022" width="6.109375" customWidth="1"/>
    <col min="12023" max="12023" width="8.44140625" customWidth="1"/>
    <col min="12024" max="12024" width="15.44140625" customWidth="1"/>
    <col min="12025" max="12025" width="12.21875" customWidth="1"/>
    <col min="12026" max="12026" width="12.6640625" customWidth="1"/>
    <col min="12027" max="12027" width="12" customWidth="1"/>
    <col min="12028" max="12052" width="11.44140625" customWidth="1"/>
    <col min="12273" max="12273" width="2.109375" customWidth="1"/>
    <col min="12274" max="12274" width="7.88671875" customWidth="1"/>
    <col min="12275" max="12275" width="5.6640625" customWidth="1"/>
    <col min="12276" max="12276" width="39.77734375" customWidth="1"/>
    <col min="12277" max="12277" width="34.21875" customWidth="1"/>
    <col min="12278" max="12278" width="6.109375" customWidth="1"/>
    <col min="12279" max="12279" width="8.44140625" customWidth="1"/>
    <col min="12280" max="12280" width="15.44140625" customWidth="1"/>
    <col min="12281" max="12281" width="12.21875" customWidth="1"/>
    <col min="12282" max="12282" width="12.6640625" customWidth="1"/>
    <col min="12283" max="12283" width="12" customWidth="1"/>
    <col min="12284" max="12308" width="11.44140625" customWidth="1"/>
    <col min="12529" max="12529" width="2.109375" customWidth="1"/>
    <col min="12530" max="12530" width="7.88671875" customWidth="1"/>
    <col min="12531" max="12531" width="5.6640625" customWidth="1"/>
    <col min="12532" max="12532" width="39.77734375" customWidth="1"/>
    <col min="12533" max="12533" width="34.21875" customWidth="1"/>
    <col min="12534" max="12534" width="6.109375" customWidth="1"/>
    <col min="12535" max="12535" width="8.44140625" customWidth="1"/>
    <col min="12536" max="12536" width="15.44140625" customWidth="1"/>
    <col min="12537" max="12537" width="12.21875" customWidth="1"/>
    <col min="12538" max="12538" width="12.6640625" customWidth="1"/>
    <col min="12539" max="12539" width="12" customWidth="1"/>
    <col min="12540" max="12564" width="11.44140625" customWidth="1"/>
    <col min="12785" max="12785" width="2.109375" customWidth="1"/>
    <col min="12786" max="12786" width="7.88671875" customWidth="1"/>
    <col min="12787" max="12787" width="5.6640625" customWidth="1"/>
    <col min="12788" max="12788" width="39.77734375" customWidth="1"/>
    <col min="12789" max="12789" width="34.21875" customWidth="1"/>
    <col min="12790" max="12790" width="6.109375" customWidth="1"/>
    <col min="12791" max="12791" width="8.44140625" customWidth="1"/>
    <col min="12792" max="12792" width="15.44140625" customWidth="1"/>
    <col min="12793" max="12793" width="12.21875" customWidth="1"/>
    <col min="12794" max="12794" width="12.6640625" customWidth="1"/>
    <col min="12795" max="12795" width="12" customWidth="1"/>
    <col min="12796" max="12820" width="11.44140625" customWidth="1"/>
    <col min="13041" max="13041" width="2.109375" customWidth="1"/>
    <col min="13042" max="13042" width="7.88671875" customWidth="1"/>
    <col min="13043" max="13043" width="5.6640625" customWidth="1"/>
    <col min="13044" max="13044" width="39.77734375" customWidth="1"/>
    <col min="13045" max="13045" width="34.21875" customWidth="1"/>
    <col min="13046" max="13046" width="6.109375" customWidth="1"/>
    <col min="13047" max="13047" width="8.44140625" customWidth="1"/>
    <col min="13048" max="13048" width="15.44140625" customWidth="1"/>
    <col min="13049" max="13049" width="12.21875" customWidth="1"/>
    <col min="13050" max="13050" width="12.6640625" customWidth="1"/>
    <col min="13051" max="13051" width="12" customWidth="1"/>
    <col min="13052" max="13076" width="11.44140625" customWidth="1"/>
    <col min="13297" max="13297" width="2.109375" customWidth="1"/>
    <col min="13298" max="13298" width="7.88671875" customWidth="1"/>
    <col min="13299" max="13299" width="5.6640625" customWidth="1"/>
    <col min="13300" max="13300" width="39.77734375" customWidth="1"/>
    <col min="13301" max="13301" width="34.21875" customWidth="1"/>
    <col min="13302" max="13302" width="6.109375" customWidth="1"/>
    <col min="13303" max="13303" width="8.44140625" customWidth="1"/>
    <col min="13304" max="13304" width="15.44140625" customWidth="1"/>
    <col min="13305" max="13305" width="12.21875" customWidth="1"/>
    <col min="13306" max="13306" width="12.6640625" customWidth="1"/>
    <col min="13307" max="13307" width="12" customWidth="1"/>
    <col min="13308" max="13332" width="11.44140625" customWidth="1"/>
    <col min="13553" max="13553" width="2.109375" customWidth="1"/>
    <col min="13554" max="13554" width="7.88671875" customWidth="1"/>
    <col min="13555" max="13555" width="5.6640625" customWidth="1"/>
    <col min="13556" max="13556" width="39.77734375" customWidth="1"/>
    <col min="13557" max="13557" width="34.21875" customWidth="1"/>
    <col min="13558" max="13558" width="6.109375" customWidth="1"/>
    <col min="13559" max="13559" width="8.44140625" customWidth="1"/>
    <col min="13560" max="13560" width="15.44140625" customWidth="1"/>
    <col min="13561" max="13561" width="12.21875" customWidth="1"/>
    <col min="13562" max="13562" width="12.6640625" customWidth="1"/>
    <col min="13563" max="13563" width="12" customWidth="1"/>
    <col min="13564" max="13588" width="11.44140625" customWidth="1"/>
    <col min="13809" max="13809" width="2.109375" customWidth="1"/>
    <col min="13810" max="13810" width="7.88671875" customWidth="1"/>
    <col min="13811" max="13811" width="5.6640625" customWidth="1"/>
    <col min="13812" max="13812" width="39.77734375" customWidth="1"/>
    <col min="13813" max="13813" width="34.21875" customWidth="1"/>
    <col min="13814" max="13814" width="6.109375" customWidth="1"/>
    <col min="13815" max="13815" width="8.44140625" customWidth="1"/>
    <col min="13816" max="13816" width="15.44140625" customWidth="1"/>
    <col min="13817" max="13817" width="12.21875" customWidth="1"/>
    <col min="13818" max="13818" width="12.6640625" customWidth="1"/>
    <col min="13819" max="13819" width="12" customWidth="1"/>
    <col min="13820" max="13844" width="11.44140625" customWidth="1"/>
    <col min="14065" max="14065" width="2.109375" customWidth="1"/>
    <col min="14066" max="14066" width="7.88671875" customWidth="1"/>
    <col min="14067" max="14067" width="5.6640625" customWidth="1"/>
    <col min="14068" max="14068" width="39.77734375" customWidth="1"/>
    <col min="14069" max="14069" width="34.21875" customWidth="1"/>
    <col min="14070" max="14070" width="6.109375" customWidth="1"/>
    <col min="14071" max="14071" width="8.44140625" customWidth="1"/>
    <col min="14072" max="14072" width="15.44140625" customWidth="1"/>
    <col min="14073" max="14073" width="12.21875" customWidth="1"/>
    <col min="14074" max="14074" width="12.6640625" customWidth="1"/>
    <col min="14075" max="14075" width="12" customWidth="1"/>
    <col min="14076" max="14100" width="11.44140625" customWidth="1"/>
    <col min="14321" max="14321" width="2.109375" customWidth="1"/>
    <col min="14322" max="14322" width="7.88671875" customWidth="1"/>
    <col min="14323" max="14323" width="5.6640625" customWidth="1"/>
    <col min="14324" max="14324" width="39.77734375" customWidth="1"/>
    <col min="14325" max="14325" width="34.21875" customWidth="1"/>
    <col min="14326" max="14326" width="6.109375" customWidth="1"/>
    <col min="14327" max="14327" width="8.44140625" customWidth="1"/>
    <col min="14328" max="14328" width="15.44140625" customWidth="1"/>
    <col min="14329" max="14329" width="12.21875" customWidth="1"/>
    <col min="14330" max="14330" width="12.6640625" customWidth="1"/>
    <col min="14331" max="14331" width="12" customWidth="1"/>
    <col min="14332" max="14356" width="11.44140625" customWidth="1"/>
    <col min="14577" max="14577" width="2.109375" customWidth="1"/>
    <col min="14578" max="14578" width="7.88671875" customWidth="1"/>
    <col min="14579" max="14579" width="5.6640625" customWidth="1"/>
    <col min="14580" max="14580" width="39.77734375" customWidth="1"/>
    <col min="14581" max="14581" width="34.21875" customWidth="1"/>
    <col min="14582" max="14582" width="6.109375" customWidth="1"/>
    <col min="14583" max="14583" width="8.44140625" customWidth="1"/>
    <col min="14584" max="14584" width="15.44140625" customWidth="1"/>
    <col min="14585" max="14585" width="12.21875" customWidth="1"/>
    <col min="14586" max="14586" width="12.6640625" customWidth="1"/>
    <col min="14587" max="14587" width="12" customWidth="1"/>
    <col min="14588" max="14612" width="11.44140625" customWidth="1"/>
    <col min="14833" max="14833" width="2.109375" customWidth="1"/>
    <col min="14834" max="14834" width="7.88671875" customWidth="1"/>
    <col min="14835" max="14835" width="5.6640625" customWidth="1"/>
    <col min="14836" max="14836" width="39.77734375" customWidth="1"/>
    <col min="14837" max="14837" width="34.21875" customWidth="1"/>
    <col min="14838" max="14838" width="6.109375" customWidth="1"/>
    <col min="14839" max="14839" width="8.44140625" customWidth="1"/>
    <col min="14840" max="14840" width="15.44140625" customWidth="1"/>
    <col min="14841" max="14841" width="12.21875" customWidth="1"/>
    <col min="14842" max="14842" width="12.6640625" customWidth="1"/>
    <col min="14843" max="14843" width="12" customWidth="1"/>
    <col min="14844" max="14868" width="11.44140625" customWidth="1"/>
    <col min="15089" max="15089" width="2.109375" customWidth="1"/>
    <col min="15090" max="15090" width="7.88671875" customWidth="1"/>
    <col min="15091" max="15091" width="5.6640625" customWidth="1"/>
    <col min="15092" max="15092" width="39.77734375" customWidth="1"/>
    <col min="15093" max="15093" width="34.21875" customWidth="1"/>
    <col min="15094" max="15094" width="6.109375" customWidth="1"/>
    <col min="15095" max="15095" width="8.44140625" customWidth="1"/>
    <col min="15096" max="15096" width="15.44140625" customWidth="1"/>
    <col min="15097" max="15097" width="12.21875" customWidth="1"/>
    <col min="15098" max="15098" width="12.6640625" customWidth="1"/>
    <col min="15099" max="15099" width="12" customWidth="1"/>
    <col min="15100" max="15124" width="11.44140625" customWidth="1"/>
    <col min="15345" max="15345" width="2.109375" customWidth="1"/>
    <col min="15346" max="15346" width="7.88671875" customWidth="1"/>
    <col min="15347" max="15347" width="5.6640625" customWidth="1"/>
    <col min="15348" max="15348" width="39.77734375" customWidth="1"/>
    <col min="15349" max="15349" width="34.21875" customWidth="1"/>
    <col min="15350" max="15350" width="6.109375" customWidth="1"/>
    <col min="15351" max="15351" width="8.44140625" customWidth="1"/>
    <col min="15352" max="15352" width="15.44140625" customWidth="1"/>
    <col min="15353" max="15353" width="12.21875" customWidth="1"/>
    <col min="15354" max="15354" width="12.6640625" customWidth="1"/>
    <col min="15355" max="15355" width="12" customWidth="1"/>
    <col min="15356" max="15380" width="11.44140625" customWidth="1"/>
    <col min="15601" max="15601" width="2.109375" customWidth="1"/>
    <col min="15602" max="15602" width="7.88671875" customWidth="1"/>
    <col min="15603" max="15603" width="5.6640625" customWidth="1"/>
    <col min="15604" max="15604" width="39.77734375" customWidth="1"/>
    <col min="15605" max="15605" width="34.21875" customWidth="1"/>
    <col min="15606" max="15606" width="6.109375" customWidth="1"/>
    <col min="15607" max="15607" width="8.44140625" customWidth="1"/>
    <col min="15608" max="15608" width="15.44140625" customWidth="1"/>
    <col min="15609" max="15609" width="12.21875" customWidth="1"/>
    <col min="15610" max="15610" width="12.6640625" customWidth="1"/>
    <col min="15611" max="15611" width="12" customWidth="1"/>
    <col min="15612" max="15636" width="11.44140625" customWidth="1"/>
    <col min="15857" max="15857" width="2.109375" customWidth="1"/>
    <col min="15858" max="15858" width="7.88671875" customWidth="1"/>
    <col min="15859" max="15859" width="5.6640625" customWidth="1"/>
    <col min="15860" max="15860" width="39.77734375" customWidth="1"/>
    <col min="15861" max="15861" width="34.21875" customWidth="1"/>
    <col min="15862" max="15862" width="6.109375" customWidth="1"/>
    <col min="15863" max="15863" width="8.44140625" customWidth="1"/>
    <col min="15864" max="15864" width="15.44140625" customWidth="1"/>
    <col min="15865" max="15865" width="12.21875" customWidth="1"/>
    <col min="15866" max="15866" width="12.6640625" customWidth="1"/>
    <col min="15867" max="15867" width="12" customWidth="1"/>
    <col min="15868" max="15892" width="11.44140625" customWidth="1"/>
    <col min="16113" max="16113" width="2.109375" customWidth="1"/>
    <col min="16114" max="16114" width="7.88671875" customWidth="1"/>
    <col min="16115" max="16115" width="5.6640625" customWidth="1"/>
    <col min="16116" max="16116" width="39.77734375" customWidth="1"/>
    <col min="16117" max="16117" width="34.21875" customWidth="1"/>
    <col min="16118" max="16118" width="6.109375" customWidth="1"/>
    <col min="16119" max="16119" width="8.44140625" customWidth="1"/>
    <col min="16120" max="16120" width="15.44140625" customWidth="1"/>
    <col min="16121" max="16121" width="12.21875" customWidth="1"/>
    <col min="16122" max="16122" width="12.6640625" customWidth="1"/>
    <col min="16123" max="16123" width="12" customWidth="1"/>
    <col min="16124" max="16148" width="11.44140625" customWidth="1"/>
  </cols>
  <sheetData>
    <row r="1" spans="1:36" ht="18.75" customHeight="1" thickBot="1" x14ac:dyDescent="0.25">
      <c r="A1" s="186"/>
      <c r="B1" s="178"/>
      <c r="C1" s="179" t="s">
        <v>606</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574</v>
      </c>
      <c r="D2" s="189" t="s">
        <v>138</v>
      </c>
      <c r="E2" s="277" t="s">
        <v>113</v>
      </c>
      <c r="F2" s="189" t="s">
        <v>139</v>
      </c>
      <c r="G2" s="189" t="s">
        <v>187</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75" customHeight="1" x14ac:dyDescent="0.2">
      <c r="A3" s="177"/>
      <c r="B3" s="1021" t="s">
        <v>143</v>
      </c>
      <c r="C3" s="515" t="s">
        <v>607</v>
      </c>
      <c r="D3" s="935" t="s">
        <v>608</v>
      </c>
      <c r="E3" s="890" t="s">
        <v>141</v>
      </c>
      <c r="F3" s="891" t="s">
        <v>75</v>
      </c>
      <c r="G3" s="891">
        <v>2</v>
      </c>
      <c r="H3" s="516">
        <f>'2. BL Supply'!H3</f>
        <v>135.26288775239803</v>
      </c>
      <c r="I3" s="323">
        <f>'2. BL Supply'!I3</f>
        <v>135.26288775239803</v>
      </c>
      <c r="J3" s="323">
        <f>'2. BL Supply'!J3</f>
        <v>135.26288775239803</v>
      </c>
      <c r="K3" s="323">
        <f>'2. BL Supply'!K3</f>
        <v>135.26288775239803</v>
      </c>
      <c r="L3" s="892">
        <f>'2. BL Supply'!L3</f>
        <v>135.26288775239803</v>
      </c>
      <c r="M3" s="892">
        <f>'2. BL Supply'!M3</f>
        <v>135.26288775239803</v>
      </c>
      <c r="N3" s="892">
        <f>'2. BL Supply'!N3</f>
        <v>135.26288775239803</v>
      </c>
      <c r="O3" s="892">
        <f>'2. BL Supply'!O3</f>
        <v>135.26288775239803</v>
      </c>
      <c r="P3" s="892">
        <f>'2. BL Supply'!P3</f>
        <v>135.26288775239803</v>
      </c>
      <c r="Q3" s="892">
        <f>'2. BL Supply'!Q3</f>
        <v>135.26288775239803</v>
      </c>
      <c r="R3" s="892">
        <f>'2. BL Supply'!R3</f>
        <v>135.26288775239803</v>
      </c>
      <c r="S3" s="892">
        <f>'2. BL Supply'!S3</f>
        <v>135.26288775239803</v>
      </c>
      <c r="T3" s="892">
        <f>'2. BL Supply'!T3</f>
        <v>135.26288775239803</v>
      </c>
      <c r="U3" s="892">
        <f>'2. BL Supply'!U3</f>
        <v>135.26288775239803</v>
      </c>
      <c r="V3" s="892">
        <f>'2. BL Supply'!V3</f>
        <v>135.26288775239803</v>
      </c>
      <c r="W3" s="892">
        <f>'2. BL Supply'!W3</f>
        <v>135.26288775239803</v>
      </c>
      <c r="X3" s="892">
        <f>'2. BL Supply'!X3</f>
        <v>135.26288775239803</v>
      </c>
      <c r="Y3" s="892">
        <f>'2. BL Supply'!Y3</f>
        <v>135.26288775239803</v>
      </c>
      <c r="Z3" s="892">
        <f>'2. BL Supply'!Z3</f>
        <v>135.26288775239803</v>
      </c>
      <c r="AA3" s="892">
        <f>'2. BL Supply'!AA3</f>
        <v>135.26288775239803</v>
      </c>
      <c r="AB3" s="892">
        <f>'2. BL Supply'!AB3</f>
        <v>135.26288775239803</v>
      </c>
      <c r="AC3" s="892">
        <f>'2. BL Supply'!AC3</f>
        <v>135.26288775239803</v>
      </c>
      <c r="AD3" s="892">
        <f>'2. BL Supply'!AD3</f>
        <v>135.26288775239803</v>
      </c>
      <c r="AE3" s="892">
        <f>'2. BL Supply'!AE3</f>
        <v>135.26288775239803</v>
      </c>
      <c r="AF3" s="892">
        <f>'2. BL Supply'!AF3</f>
        <v>135.26288775239803</v>
      </c>
      <c r="AG3" s="892">
        <f>'2. BL Supply'!AG3</f>
        <v>135.26288775239803</v>
      </c>
      <c r="AH3" s="892">
        <f>'2. BL Supply'!AH3</f>
        <v>135.26288775239803</v>
      </c>
      <c r="AI3" s="892">
        <f>'2. BL Supply'!AI3</f>
        <v>135.26288775239803</v>
      </c>
      <c r="AJ3" s="893">
        <f>'2. BL Supply'!AJ3</f>
        <v>135.26288775239803</v>
      </c>
    </row>
    <row r="4" spans="1:36" x14ac:dyDescent="0.2">
      <c r="A4" s="177"/>
      <c r="B4" s="1022"/>
      <c r="C4" s="517" t="s">
        <v>609</v>
      </c>
      <c r="D4" s="524" t="s">
        <v>610</v>
      </c>
      <c r="E4" s="882" t="s">
        <v>611</v>
      </c>
      <c r="F4" s="724" t="s">
        <v>75</v>
      </c>
      <c r="G4" s="724">
        <v>2</v>
      </c>
      <c r="H4" s="518">
        <f>'2. BL Supply'!H4+'6. Preferred (Scenario Yr)'!H8</f>
        <v>0</v>
      </c>
      <c r="I4" s="322">
        <f>'2. BL Supply'!I4+'6. Preferred (Scenario Yr)'!I8</f>
        <v>0</v>
      </c>
      <c r="J4" s="322">
        <f>'2. BL Supply'!J4+'6. Preferred (Scenario Yr)'!J8</f>
        <v>0</v>
      </c>
      <c r="K4" s="322">
        <f>'2. BL Supply'!K4+'6. Preferred (Scenario Yr)'!K8</f>
        <v>0</v>
      </c>
      <c r="L4" s="475">
        <f>'2. BL Supply'!L4+'6. Preferred (Scenario Yr)'!L8</f>
        <v>0</v>
      </c>
      <c r="M4" s="475">
        <f>'2. BL Supply'!M4+'6. Preferred (Scenario Yr)'!M8</f>
        <v>0</v>
      </c>
      <c r="N4" s="475">
        <f>'2. BL Supply'!N4+'6. Preferred (Scenario Yr)'!N8</f>
        <v>0</v>
      </c>
      <c r="O4" s="475">
        <f>'2. BL Supply'!O4+'6. Preferred (Scenario Yr)'!O8</f>
        <v>0</v>
      </c>
      <c r="P4" s="475">
        <f>'2. BL Supply'!P4+'6. Preferred (Scenario Yr)'!P8</f>
        <v>0</v>
      </c>
      <c r="Q4" s="475">
        <f>'2. BL Supply'!Q4+'6. Preferred (Scenario Yr)'!Q8</f>
        <v>0</v>
      </c>
      <c r="R4" s="475">
        <f>'2. BL Supply'!R4+'6. Preferred (Scenario Yr)'!R8</f>
        <v>0</v>
      </c>
      <c r="S4" s="475">
        <f>'2. BL Supply'!S4+'6. Preferred (Scenario Yr)'!S8</f>
        <v>0</v>
      </c>
      <c r="T4" s="475">
        <f>'2. BL Supply'!T4+'6. Preferred (Scenario Yr)'!T8</f>
        <v>0</v>
      </c>
      <c r="U4" s="475">
        <f>'2. BL Supply'!U4+'6. Preferred (Scenario Yr)'!U8</f>
        <v>0</v>
      </c>
      <c r="V4" s="475">
        <f>'2. BL Supply'!V4+'6. Preferred (Scenario Yr)'!V8</f>
        <v>0</v>
      </c>
      <c r="W4" s="475">
        <f>'2. BL Supply'!W4+'6. Preferred (Scenario Yr)'!W8</f>
        <v>0</v>
      </c>
      <c r="X4" s="475">
        <f>'2. BL Supply'!X4+'6. Preferred (Scenario Yr)'!X8</f>
        <v>0</v>
      </c>
      <c r="Y4" s="475">
        <f>'2. BL Supply'!Y4+'6. Preferred (Scenario Yr)'!Y8</f>
        <v>0</v>
      </c>
      <c r="Z4" s="475">
        <f>'2. BL Supply'!Z4+'6. Preferred (Scenario Yr)'!Z8</f>
        <v>0</v>
      </c>
      <c r="AA4" s="475">
        <f>'2. BL Supply'!AA4+'6. Preferred (Scenario Yr)'!AA8</f>
        <v>0</v>
      </c>
      <c r="AB4" s="475">
        <f>'2. BL Supply'!AB4+'6. Preferred (Scenario Yr)'!AB8</f>
        <v>0</v>
      </c>
      <c r="AC4" s="475">
        <f>'2. BL Supply'!AC4+'6. Preferred (Scenario Yr)'!AC8</f>
        <v>0</v>
      </c>
      <c r="AD4" s="475">
        <f>'2. BL Supply'!AD4+'6. Preferred (Scenario Yr)'!AD8</f>
        <v>0</v>
      </c>
      <c r="AE4" s="475">
        <f>'2. BL Supply'!AE4+'6. Preferred (Scenario Yr)'!AE8</f>
        <v>0</v>
      </c>
      <c r="AF4" s="475">
        <f>'2. BL Supply'!AF4+'6. Preferred (Scenario Yr)'!AF8</f>
        <v>0</v>
      </c>
      <c r="AG4" s="475">
        <f>'2. BL Supply'!AG4+'6. Preferred (Scenario Yr)'!AG8</f>
        <v>0</v>
      </c>
      <c r="AH4" s="475">
        <f>'2. BL Supply'!AH4+'6. Preferred (Scenario Yr)'!AH8</f>
        <v>0</v>
      </c>
      <c r="AI4" s="475">
        <f>'2. BL Supply'!AI4+'6. Preferred (Scenario Yr)'!AI8</f>
        <v>0</v>
      </c>
      <c r="AJ4" s="725">
        <f>'2. BL Supply'!AJ4+'6. Preferred (Scenario Yr)'!AJ8</f>
        <v>0</v>
      </c>
    </row>
    <row r="5" spans="1:36" x14ac:dyDescent="0.2">
      <c r="A5" s="279"/>
      <c r="B5" s="1022"/>
      <c r="C5" s="457" t="s">
        <v>123</v>
      </c>
      <c r="D5" s="519" t="s">
        <v>123</v>
      </c>
      <c r="E5" s="936" t="s">
        <v>123</v>
      </c>
      <c r="F5" s="710" t="s">
        <v>123</v>
      </c>
      <c r="G5" s="710">
        <v>2</v>
      </c>
      <c r="H5" s="518" t="s">
        <v>123</v>
      </c>
      <c r="I5" s="322" t="s">
        <v>123</v>
      </c>
      <c r="J5" s="322" t="s">
        <v>123</v>
      </c>
      <c r="K5" s="322" t="s">
        <v>123</v>
      </c>
      <c r="L5" s="455" t="s">
        <v>123</v>
      </c>
      <c r="M5" s="455" t="s">
        <v>123</v>
      </c>
      <c r="N5" s="455" t="s">
        <v>123</v>
      </c>
      <c r="O5" s="455" t="s">
        <v>123</v>
      </c>
      <c r="P5" s="455" t="s">
        <v>123</v>
      </c>
      <c r="Q5" s="455" t="s">
        <v>123</v>
      </c>
      <c r="R5" s="455" t="s">
        <v>123</v>
      </c>
      <c r="S5" s="455" t="s">
        <v>123</v>
      </c>
      <c r="T5" s="455" t="s">
        <v>123</v>
      </c>
      <c r="U5" s="455" t="s">
        <v>123</v>
      </c>
      <c r="V5" s="455" t="s">
        <v>123</v>
      </c>
      <c r="W5" s="455" t="s">
        <v>123</v>
      </c>
      <c r="X5" s="455" t="s">
        <v>123</v>
      </c>
      <c r="Y5" s="455" t="s">
        <v>123</v>
      </c>
      <c r="Z5" s="455" t="s">
        <v>123</v>
      </c>
      <c r="AA5" s="455" t="s">
        <v>123</v>
      </c>
      <c r="AB5" s="455" t="s">
        <v>123</v>
      </c>
      <c r="AC5" s="455" t="s">
        <v>123</v>
      </c>
      <c r="AD5" s="455" t="s">
        <v>123</v>
      </c>
      <c r="AE5" s="455" t="s">
        <v>123</v>
      </c>
      <c r="AF5" s="455" t="s">
        <v>123</v>
      </c>
      <c r="AG5" s="455" t="s">
        <v>123</v>
      </c>
      <c r="AH5" s="455" t="s">
        <v>123</v>
      </c>
      <c r="AI5" s="455" t="s">
        <v>123</v>
      </c>
      <c r="AJ5" s="479" t="s">
        <v>123</v>
      </c>
    </row>
    <row r="6" spans="1:36" x14ac:dyDescent="0.2">
      <c r="A6" s="279"/>
      <c r="B6" s="1022"/>
      <c r="C6" s="457" t="s">
        <v>123</v>
      </c>
      <c r="D6" s="519" t="s">
        <v>123</v>
      </c>
      <c r="E6" s="936" t="s">
        <v>123</v>
      </c>
      <c r="F6" s="710" t="s">
        <v>123</v>
      </c>
      <c r="G6" s="710">
        <v>2</v>
      </c>
      <c r="H6" s="518" t="s">
        <v>123</v>
      </c>
      <c r="I6" s="322" t="s">
        <v>123</v>
      </c>
      <c r="J6" s="322" t="s">
        <v>123</v>
      </c>
      <c r="K6" s="322" t="s">
        <v>123</v>
      </c>
      <c r="L6" s="455" t="s">
        <v>123</v>
      </c>
      <c r="M6" s="455" t="s">
        <v>123</v>
      </c>
      <c r="N6" s="455" t="s">
        <v>123</v>
      </c>
      <c r="O6" s="455" t="s">
        <v>123</v>
      </c>
      <c r="P6" s="455" t="s">
        <v>123</v>
      </c>
      <c r="Q6" s="455" t="s">
        <v>123</v>
      </c>
      <c r="R6" s="455" t="s">
        <v>123</v>
      </c>
      <c r="S6" s="455" t="s">
        <v>123</v>
      </c>
      <c r="T6" s="455" t="s">
        <v>123</v>
      </c>
      <c r="U6" s="455" t="s">
        <v>123</v>
      </c>
      <c r="V6" s="455" t="s">
        <v>123</v>
      </c>
      <c r="W6" s="455" t="s">
        <v>123</v>
      </c>
      <c r="X6" s="455" t="s">
        <v>123</v>
      </c>
      <c r="Y6" s="455" t="s">
        <v>123</v>
      </c>
      <c r="Z6" s="455" t="s">
        <v>123</v>
      </c>
      <c r="AA6" s="455" t="s">
        <v>123</v>
      </c>
      <c r="AB6" s="455" t="s">
        <v>123</v>
      </c>
      <c r="AC6" s="455" t="s">
        <v>123</v>
      </c>
      <c r="AD6" s="455" t="s">
        <v>123</v>
      </c>
      <c r="AE6" s="455" t="s">
        <v>123</v>
      </c>
      <c r="AF6" s="455" t="s">
        <v>123</v>
      </c>
      <c r="AG6" s="455" t="s">
        <v>123</v>
      </c>
      <c r="AH6" s="455" t="s">
        <v>123</v>
      </c>
      <c r="AI6" s="455" t="s">
        <v>123</v>
      </c>
      <c r="AJ6" s="479" t="s">
        <v>123</v>
      </c>
    </row>
    <row r="7" spans="1:36" x14ac:dyDescent="0.2">
      <c r="A7" s="279"/>
      <c r="B7" s="1022"/>
      <c r="C7" s="457" t="s">
        <v>123</v>
      </c>
      <c r="D7" s="519" t="s">
        <v>123</v>
      </c>
      <c r="E7" s="936" t="s">
        <v>123</v>
      </c>
      <c r="F7" s="710" t="s">
        <v>123</v>
      </c>
      <c r="G7" s="710">
        <v>2</v>
      </c>
      <c r="H7" s="518" t="s">
        <v>123</v>
      </c>
      <c r="I7" s="322" t="s">
        <v>123</v>
      </c>
      <c r="J7" s="322" t="s">
        <v>123</v>
      </c>
      <c r="K7" s="322" t="s">
        <v>123</v>
      </c>
      <c r="L7" s="455" t="s">
        <v>123</v>
      </c>
      <c r="M7" s="455" t="s">
        <v>123</v>
      </c>
      <c r="N7" s="455" t="s">
        <v>123</v>
      </c>
      <c r="O7" s="455" t="s">
        <v>123</v>
      </c>
      <c r="P7" s="455" t="s">
        <v>123</v>
      </c>
      <c r="Q7" s="455" t="s">
        <v>123</v>
      </c>
      <c r="R7" s="455" t="s">
        <v>123</v>
      </c>
      <c r="S7" s="455" t="s">
        <v>123</v>
      </c>
      <c r="T7" s="455" t="s">
        <v>123</v>
      </c>
      <c r="U7" s="455" t="s">
        <v>123</v>
      </c>
      <c r="V7" s="455" t="s">
        <v>123</v>
      </c>
      <c r="W7" s="455" t="s">
        <v>123</v>
      </c>
      <c r="X7" s="455" t="s">
        <v>123</v>
      </c>
      <c r="Y7" s="455" t="s">
        <v>123</v>
      </c>
      <c r="Z7" s="455" t="s">
        <v>123</v>
      </c>
      <c r="AA7" s="455" t="s">
        <v>123</v>
      </c>
      <c r="AB7" s="455" t="s">
        <v>123</v>
      </c>
      <c r="AC7" s="455" t="s">
        <v>123</v>
      </c>
      <c r="AD7" s="455" t="s">
        <v>123</v>
      </c>
      <c r="AE7" s="455" t="s">
        <v>123</v>
      </c>
      <c r="AF7" s="455" t="s">
        <v>123</v>
      </c>
      <c r="AG7" s="455" t="s">
        <v>123</v>
      </c>
      <c r="AH7" s="455" t="s">
        <v>123</v>
      </c>
      <c r="AI7" s="455" t="s">
        <v>123</v>
      </c>
      <c r="AJ7" s="479" t="s">
        <v>123</v>
      </c>
    </row>
    <row r="8" spans="1:36" x14ac:dyDescent="0.2">
      <c r="A8" s="177"/>
      <c r="B8" s="1022"/>
      <c r="C8" s="517" t="s">
        <v>612</v>
      </c>
      <c r="D8" s="524" t="s">
        <v>613</v>
      </c>
      <c r="E8" s="882" t="s">
        <v>614</v>
      </c>
      <c r="F8" s="724" t="s">
        <v>75</v>
      </c>
      <c r="G8" s="724">
        <v>2</v>
      </c>
      <c r="H8" s="518">
        <f>'2. BL Supply'!H7+'6. Preferred (Scenario Yr)'!H11</f>
        <v>0</v>
      </c>
      <c r="I8" s="322">
        <f>'2. BL Supply'!I7+'6. Preferred (Scenario Yr)'!I11</f>
        <v>0</v>
      </c>
      <c r="J8" s="322">
        <f>'2. BL Supply'!J7+'6. Preferred (Scenario Yr)'!J11</f>
        <v>0</v>
      </c>
      <c r="K8" s="322">
        <f>'2. BL Supply'!K7+'6. Preferred (Scenario Yr)'!K11</f>
        <v>0</v>
      </c>
      <c r="L8" s="475">
        <f>'2. BL Supply'!L7+'6. Preferred (Scenario Yr)'!L11</f>
        <v>0</v>
      </c>
      <c r="M8" s="475">
        <f>'2. BL Supply'!M7+'6. Preferred (Scenario Yr)'!M11</f>
        <v>0</v>
      </c>
      <c r="N8" s="475">
        <f>'2. BL Supply'!N7+'6. Preferred (Scenario Yr)'!N11</f>
        <v>0</v>
      </c>
      <c r="O8" s="475">
        <f>'2. BL Supply'!O7+'6. Preferred (Scenario Yr)'!O11</f>
        <v>0</v>
      </c>
      <c r="P8" s="475">
        <f>'2. BL Supply'!P7+'6. Preferred (Scenario Yr)'!P11</f>
        <v>0</v>
      </c>
      <c r="Q8" s="475">
        <f>'2. BL Supply'!Q7+'6. Preferred (Scenario Yr)'!Q11</f>
        <v>0</v>
      </c>
      <c r="R8" s="475">
        <f>'2. BL Supply'!R7+'6. Preferred (Scenario Yr)'!R11</f>
        <v>0</v>
      </c>
      <c r="S8" s="475">
        <f>'2. BL Supply'!S7+'6. Preferred (Scenario Yr)'!S11</f>
        <v>0</v>
      </c>
      <c r="T8" s="475">
        <f>'2. BL Supply'!T7+'6. Preferred (Scenario Yr)'!T11</f>
        <v>0</v>
      </c>
      <c r="U8" s="475">
        <f>'2. BL Supply'!U7+'6. Preferred (Scenario Yr)'!U11</f>
        <v>0</v>
      </c>
      <c r="V8" s="475">
        <f>'2. BL Supply'!V7+'6. Preferred (Scenario Yr)'!V11</f>
        <v>0</v>
      </c>
      <c r="W8" s="475">
        <f>'2. BL Supply'!W7+'6. Preferred (Scenario Yr)'!W11</f>
        <v>0</v>
      </c>
      <c r="X8" s="475">
        <f>'2. BL Supply'!X7+'6. Preferred (Scenario Yr)'!X11</f>
        <v>0</v>
      </c>
      <c r="Y8" s="475">
        <f>'2. BL Supply'!Y7+'6. Preferred (Scenario Yr)'!Y11</f>
        <v>0</v>
      </c>
      <c r="Z8" s="475">
        <f>'2. BL Supply'!Z7+'6. Preferred (Scenario Yr)'!Z11</f>
        <v>0</v>
      </c>
      <c r="AA8" s="475">
        <f>'2. BL Supply'!AA7+'6. Preferred (Scenario Yr)'!AA11</f>
        <v>0</v>
      </c>
      <c r="AB8" s="475">
        <f>'2. BL Supply'!AB7+'6. Preferred (Scenario Yr)'!AB11</f>
        <v>0</v>
      </c>
      <c r="AC8" s="475">
        <f>'2. BL Supply'!AC7+'6. Preferred (Scenario Yr)'!AC11</f>
        <v>0</v>
      </c>
      <c r="AD8" s="475">
        <f>'2. BL Supply'!AD7+'6. Preferred (Scenario Yr)'!AD11</f>
        <v>0</v>
      </c>
      <c r="AE8" s="475">
        <f>'2. BL Supply'!AE7+'6. Preferred (Scenario Yr)'!AE11</f>
        <v>0</v>
      </c>
      <c r="AF8" s="475">
        <f>'2. BL Supply'!AF7+'6. Preferred (Scenario Yr)'!AF11</f>
        <v>0</v>
      </c>
      <c r="AG8" s="475">
        <f>'2. BL Supply'!AG7+'6. Preferred (Scenario Yr)'!AG11</f>
        <v>0</v>
      </c>
      <c r="AH8" s="475">
        <f>'2. BL Supply'!AH7+'6. Preferred (Scenario Yr)'!AH11</f>
        <v>0</v>
      </c>
      <c r="AI8" s="475">
        <f>'2. BL Supply'!AI7+'6. Preferred (Scenario Yr)'!AI11</f>
        <v>0</v>
      </c>
      <c r="AJ8" s="725">
        <f>'2. BL Supply'!AJ7+'6. Preferred (Scenario Yr)'!AJ11</f>
        <v>0</v>
      </c>
    </row>
    <row r="9" spans="1:36" x14ac:dyDescent="0.2">
      <c r="A9" s="279"/>
      <c r="B9" s="1022"/>
      <c r="C9" s="457" t="s">
        <v>123</v>
      </c>
      <c r="D9" s="519" t="s">
        <v>123</v>
      </c>
      <c r="E9" s="520" t="s">
        <v>123</v>
      </c>
      <c r="F9" s="280" t="s">
        <v>123</v>
      </c>
      <c r="G9" s="280">
        <v>2</v>
      </c>
      <c r="H9" s="518" t="s">
        <v>123</v>
      </c>
      <c r="I9" s="322" t="s">
        <v>123</v>
      </c>
      <c r="J9" s="322" t="s">
        <v>123</v>
      </c>
      <c r="K9" s="322" t="s">
        <v>123</v>
      </c>
      <c r="L9" s="455" t="s">
        <v>123</v>
      </c>
      <c r="M9" s="455" t="s">
        <v>123</v>
      </c>
      <c r="N9" s="455" t="s">
        <v>123</v>
      </c>
      <c r="O9" s="455" t="s">
        <v>123</v>
      </c>
      <c r="P9" s="455" t="s">
        <v>123</v>
      </c>
      <c r="Q9" s="455" t="s">
        <v>123</v>
      </c>
      <c r="R9" s="455" t="s">
        <v>123</v>
      </c>
      <c r="S9" s="455" t="s">
        <v>123</v>
      </c>
      <c r="T9" s="455" t="s">
        <v>123</v>
      </c>
      <c r="U9" s="455" t="s">
        <v>123</v>
      </c>
      <c r="V9" s="455" t="s">
        <v>123</v>
      </c>
      <c r="W9" s="455" t="s">
        <v>123</v>
      </c>
      <c r="X9" s="455" t="s">
        <v>123</v>
      </c>
      <c r="Y9" s="455" t="s">
        <v>123</v>
      </c>
      <c r="Z9" s="455" t="s">
        <v>123</v>
      </c>
      <c r="AA9" s="455" t="s">
        <v>123</v>
      </c>
      <c r="AB9" s="455" t="s">
        <v>123</v>
      </c>
      <c r="AC9" s="455" t="s">
        <v>123</v>
      </c>
      <c r="AD9" s="455" t="s">
        <v>123</v>
      </c>
      <c r="AE9" s="455" t="s">
        <v>123</v>
      </c>
      <c r="AF9" s="455" t="s">
        <v>123</v>
      </c>
      <c r="AG9" s="455" t="s">
        <v>123</v>
      </c>
      <c r="AH9" s="455" t="s">
        <v>123</v>
      </c>
      <c r="AI9" s="455" t="s">
        <v>123</v>
      </c>
      <c r="AJ9" s="479" t="s">
        <v>123</v>
      </c>
    </row>
    <row r="10" spans="1:36" x14ac:dyDescent="0.2">
      <c r="A10" s="279"/>
      <c r="B10" s="1022"/>
      <c r="C10" s="457" t="s">
        <v>123</v>
      </c>
      <c r="D10" s="519" t="s">
        <v>123</v>
      </c>
      <c r="E10" s="520" t="s">
        <v>123</v>
      </c>
      <c r="F10" s="280" t="s">
        <v>123</v>
      </c>
      <c r="G10" s="280">
        <v>2</v>
      </c>
      <c r="H10" s="518" t="s">
        <v>123</v>
      </c>
      <c r="I10" s="322" t="s">
        <v>123</v>
      </c>
      <c r="J10" s="322" t="s">
        <v>123</v>
      </c>
      <c r="K10" s="322" t="s">
        <v>123</v>
      </c>
      <c r="L10" s="455" t="s">
        <v>123</v>
      </c>
      <c r="M10" s="455" t="s">
        <v>123</v>
      </c>
      <c r="N10" s="455" t="s">
        <v>123</v>
      </c>
      <c r="O10" s="455" t="s">
        <v>123</v>
      </c>
      <c r="P10" s="455" t="s">
        <v>123</v>
      </c>
      <c r="Q10" s="455" t="s">
        <v>123</v>
      </c>
      <c r="R10" s="455" t="s">
        <v>123</v>
      </c>
      <c r="S10" s="455" t="s">
        <v>123</v>
      </c>
      <c r="T10" s="455" t="s">
        <v>123</v>
      </c>
      <c r="U10" s="455" t="s">
        <v>123</v>
      </c>
      <c r="V10" s="455" t="s">
        <v>123</v>
      </c>
      <c r="W10" s="455" t="s">
        <v>123</v>
      </c>
      <c r="X10" s="455" t="s">
        <v>123</v>
      </c>
      <c r="Y10" s="455" t="s">
        <v>123</v>
      </c>
      <c r="Z10" s="455" t="s">
        <v>123</v>
      </c>
      <c r="AA10" s="455" t="s">
        <v>123</v>
      </c>
      <c r="AB10" s="455" t="s">
        <v>123</v>
      </c>
      <c r="AC10" s="455" t="s">
        <v>123</v>
      </c>
      <c r="AD10" s="455" t="s">
        <v>123</v>
      </c>
      <c r="AE10" s="455" t="s">
        <v>123</v>
      </c>
      <c r="AF10" s="455" t="s">
        <v>123</v>
      </c>
      <c r="AG10" s="455" t="s">
        <v>123</v>
      </c>
      <c r="AH10" s="455" t="s">
        <v>123</v>
      </c>
      <c r="AI10" s="455" t="s">
        <v>123</v>
      </c>
      <c r="AJ10" s="479" t="s">
        <v>123</v>
      </c>
    </row>
    <row r="11" spans="1:36" x14ac:dyDescent="0.2">
      <c r="A11" s="279"/>
      <c r="B11" s="1022"/>
      <c r="C11" s="457" t="s">
        <v>123</v>
      </c>
      <c r="D11" s="519" t="s">
        <v>123</v>
      </c>
      <c r="E11" s="520" t="s">
        <v>123</v>
      </c>
      <c r="F11" s="280" t="s">
        <v>123</v>
      </c>
      <c r="G11" s="280">
        <v>2</v>
      </c>
      <c r="H11" s="518" t="s">
        <v>123</v>
      </c>
      <c r="I11" s="322" t="s">
        <v>123</v>
      </c>
      <c r="J11" s="322" t="s">
        <v>123</v>
      </c>
      <c r="K11" s="322" t="s">
        <v>123</v>
      </c>
      <c r="L11" s="455" t="s">
        <v>123</v>
      </c>
      <c r="M11" s="455" t="s">
        <v>123</v>
      </c>
      <c r="N11" s="455" t="s">
        <v>123</v>
      </c>
      <c r="O11" s="455" t="s">
        <v>123</v>
      </c>
      <c r="P11" s="455" t="s">
        <v>123</v>
      </c>
      <c r="Q11" s="455" t="s">
        <v>123</v>
      </c>
      <c r="R11" s="455" t="s">
        <v>123</v>
      </c>
      <c r="S11" s="455" t="s">
        <v>123</v>
      </c>
      <c r="T11" s="455" t="s">
        <v>123</v>
      </c>
      <c r="U11" s="455" t="s">
        <v>123</v>
      </c>
      <c r="V11" s="455" t="s">
        <v>123</v>
      </c>
      <c r="W11" s="455" t="s">
        <v>123</v>
      </c>
      <c r="X11" s="455" t="s">
        <v>123</v>
      </c>
      <c r="Y11" s="455" t="s">
        <v>123</v>
      </c>
      <c r="Z11" s="455" t="s">
        <v>123</v>
      </c>
      <c r="AA11" s="455" t="s">
        <v>123</v>
      </c>
      <c r="AB11" s="455" t="s">
        <v>123</v>
      </c>
      <c r="AC11" s="455" t="s">
        <v>123</v>
      </c>
      <c r="AD11" s="455" t="s">
        <v>123</v>
      </c>
      <c r="AE11" s="455" t="s">
        <v>123</v>
      </c>
      <c r="AF11" s="455" t="s">
        <v>123</v>
      </c>
      <c r="AG11" s="455" t="s">
        <v>123</v>
      </c>
      <c r="AH11" s="455" t="s">
        <v>123</v>
      </c>
      <c r="AI11" s="455" t="s">
        <v>123</v>
      </c>
      <c r="AJ11" s="479" t="s">
        <v>123</v>
      </c>
    </row>
    <row r="12" spans="1:36" ht="15.75" thickBot="1" x14ac:dyDescent="0.25">
      <c r="A12" s="279"/>
      <c r="B12" s="1023"/>
      <c r="C12" s="917" t="s">
        <v>123</v>
      </c>
      <c r="D12" s="937" t="s">
        <v>123</v>
      </c>
      <c r="E12" s="938" t="s">
        <v>123</v>
      </c>
      <c r="F12" s="939" t="s">
        <v>123</v>
      </c>
      <c r="G12" s="939">
        <v>2</v>
      </c>
      <c r="H12" s="723" t="s">
        <v>123</v>
      </c>
      <c r="I12" s="349" t="s">
        <v>123</v>
      </c>
      <c r="J12" s="349" t="s">
        <v>123</v>
      </c>
      <c r="K12" s="349" t="s">
        <v>123</v>
      </c>
      <c r="L12" s="876" t="s">
        <v>123</v>
      </c>
      <c r="M12" s="876" t="s">
        <v>123</v>
      </c>
      <c r="N12" s="876" t="s">
        <v>123</v>
      </c>
      <c r="O12" s="876" t="s">
        <v>123</v>
      </c>
      <c r="P12" s="876" t="s">
        <v>123</v>
      </c>
      <c r="Q12" s="876" t="s">
        <v>123</v>
      </c>
      <c r="R12" s="876" t="s">
        <v>123</v>
      </c>
      <c r="S12" s="876" t="s">
        <v>123</v>
      </c>
      <c r="T12" s="876" t="s">
        <v>123</v>
      </c>
      <c r="U12" s="876" t="s">
        <v>123</v>
      </c>
      <c r="V12" s="876" t="s">
        <v>123</v>
      </c>
      <c r="W12" s="876" t="s">
        <v>123</v>
      </c>
      <c r="X12" s="876" t="s">
        <v>123</v>
      </c>
      <c r="Y12" s="876" t="s">
        <v>123</v>
      </c>
      <c r="Z12" s="876" t="s">
        <v>123</v>
      </c>
      <c r="AA12" s="876" t="s">
        <v>123</v>
      </c>
      <c r="AB12" s="876" t="s">
        <v>123</v>
      </c>
      <c r="AC12" s="876" t="s">
        <v>123</v>
      </c>
      <c r="AD12" s="876" t="s">
        <v>123</v>
      </c>
      <c r="AE12" s="876" t="s">
        <v>123</v>
      </c>
      <c r="AF12" s="876" t="s">
        <v>123</v>
      </c>
      <c r="AG12" s="876" t="s">
        <v>123</v>
      </c>
      <c r="AH12" s="876" t="s">
        <v>123</v>
      </c>
      <c r="AI12" s="876" t="s">
        <v>123</v>
      </c>
      <c r="AJ12" s="711" t="s">
        <v>123</v>
      </c>
    </row>
    <row r="13" spans="1:36" ht="15" customHeight="1" x14ac:dyDescent="0.2">
      <c r="A13" s="177"/>
      <c r="B13" s="1035" t="s">
        <v>615</v>
      </c>
      <c r="C13" s="515" t="s">
        <v>616</v>
      </c>
      <c r="D13" s="910" t="s">
        <v>617</v>
      </c>
      <c r="E13" s="890" t="s">
        <v>618</v>
      </c>
      <c r="F13" s="891" t="s">
        <v>75</v>
      </c>
      <c r="G13" s="891">
        <v>2</v>
      </c>
      <c r="H13" s="516">
        <f>'2. BL Supply'!H10+'6. Preferred (Scenario Yr)'!H17</f>
        <v>0</v>
      </c>
      <c r="I13" s="323">
        <f>'2. BL Supply'!I10+'6. Preferred (Scenario Yr)'!I17</f>
        <v>0</v>
      </c>
      <c r="J13" s="323">
        <f>'2. BL Supply'!J10+'6. Preferred (Scenario Yr)'!J17</f>
        <v>0</v>
      </c>
      <c r="K13" s="323">
        <f>'2. BL Supply'!K10+'6. Preferred (Scenario Yr)'!K17</f>
        <v>0</v>
      </c>
      <c r="L13" s="892">
        <f>'2. BL Supply'!L10+'6. Preferred (Scenario Yr)'!L17</f>
        <v>0</v>
      </c>
      <c r="M13" s="892">
        <f>'2. BL Supply'!M10+'6. Preferred (Scenario Yr)'!M17</f>
        <v>0</v>
      </c>
      <c r="N13" s="892">
        <f>'2. BL Supply'!N10+'6. Preferred (Scenario Yr)'!N17</f>
        <v>0</v>
      </c>
      <c r="O13" s="892">
        <f>'2. BL Supply'!O10+'6. Preferred (Scenario Yr)'!O17</f>
        <v>0</v>
      </c>
      <c r="P13" s="892">
        <f>'2. BL Supply'!P10+'6. Preferred (Scenario Yr)'!P17</f>
        <v>0</v>
      </c>
      <c r="Q13" s="892">
        <f>'2. BL Supply'!Q10+'6. Preferred (Scenario Yr)'!Q17</f>
        <v>0</v>
      </c>
      <c r="R13" s="892">
        <f>'2. BL Supply'!R10+'6. Preferred (Scenario Yr)'!R17</f>
        <v>0</v>
      </c>
      <c r="S13" s="892">
        <f>'2. BL Supply'!S10+'6. Preferred (Scenario Yr)'!S17</f>
        <v>0</v>
      </c>
      <c r="T13" s="892">
        <f>'2. BL Supply'!T10+'6. Preferred (Scenario Yr)'!T17</f>
        <v>0</v>
      </c>
      <c r="U13" s="892">
        <f>'2. BL Supply'!U10+'6. Preferred (Scenario Yr)'!U17</f>
        <v>0</v>
      </c>
      <c r="V13" s="892">
        <f>'2. BL Supply'!V10+'6. Preferred (Scenario Yr)'!V17</f>
        <v>0</v>
      </c>
      <c r="W13" s="892">
        <f>'2. BL Supply'!W10+'6. Preferred (Scenario Yr)'!W17</f>
        <v>0</v>
      </c>
      <c r="X13" s="892">
        <f>'2. BL Supply'!X10+'6. Preferred (Scenario Yr)'!X17</f>
        <v>0</v>
      </c>
      <c r="Y13" s="892">
        <f>'2. BL Supply'!Y10+'6. Preferred (Scenario Yr)'!Y17</f>
        <v>0</v>
      </c>
      <c r="Z13" s="892">
        <f>'2. BL Supply'!Z10+'6. Preferred (Scenario Yr)'!Z17</f>
        <v>0</v>
      </c>
      <c r="AA13" s="892">
        <f>'2. BL Supply'!AA10+'6. Preferred (Scenario Yr)'!AA17</f>
        <v>0</v>
      </c>
      <c r="AB13" s="892">
        <f>'2. BL Supply'!AB10+'6. Preferred (Scenario Yr)'!AB17</f>
        <v>0</v>
      </c>
      <c r="AC13" s="892">
        <f>'2. BL Supply'!AC10+'6. Preferred (Scenario Yr)'!AC17</f>
        <v>0</v>
      </c>
      <c r="AD13" s="892">
        <f>'2. BL Supply'!AD10+'6. Preferred (Scenario Yr)'!AD17</f>
        <v>0</v>
      </c>
      <c r="AE13" s="892">
        <f>'2. BL Supply'!AE10+'6. Preferred (Scenario Yr)'!AE17</f>
        <v>0</v>
      </c>
      <c r="AF13" s="892">
        <f>'2. BL Supply'!AF10+'6. Preferred (Scenario Yr)'!AF17</f>
        <v>0</v>
      </c>
      <c r="AG13" s="892">
        <f>'2. BL Supply'!AG10+'6. Preferred (Scenario Yr)'!AG17</f>
        <v>0</v>
      </c>
      <c r="AH13" s="892">
        <f>'2. BL Supply'!AH10+'6. Preferred (Scenario Yr)'!AH17</f>
        <v>0</v>
      </c>
      <c r="AI13" s="892">
        <f>'2. BL Supply'!AI10+'6. Preferred (Scenario Yr)'!AI17</f>
        <v>0</v>
      </c>
      <c r="AJ13" s="893">
        <f>'2. BL Supply'!AJ10+'6. Preferred (Scenario Yr)'!AJ17</f>
        <v>0</v>
      </c>
    </row>
    <row r="14" spans="1:36" x14ac:dyDescent="0.2">
      <c r="A14" s="279"/>
      <c r="B14" s="1036"/>
      <c r="C14" s="457" t="s">
        <v>123</v>
      </c>
      <c r="D14" s="519" t="s">
        <v>123</v>
      </c>
      <c r="E14" s="936" t="s">
        <v>123</v>
      </c>
      <c r="F14" s="710" t="s">
        <v>123</v>
      </c>
      <c r="G14" s="710">
        <v>2</v>
      </c>
      <c r="H14" s="518" t="s">
        <v>123</v>
      </c>
      <c r="I14" s="322" t="s">
        <v>123</v>
      </c>
      <c r="J14" s="322" t="s">
        <v>123</v>
      </c>
      <c r="K14" s="322" t="s">
        <v>123</v>
      </c>
      <c r="L14" s="455" t="s">
        <v>123</v>
      </c>
      <c r="M14" s="455" t="s">
        <v>123</v>
      </c>
      <c r="N14" s="455" t="s">
        <v>123</v>
      </c>
      <c r="O14" s="455" t="s">
        <v>123</v>
      </c>
      <c r="P14" s="455" t="s">
        <v>123</v>
      </c>
      <c r="Q14" s="455" t="s">
        <v>123</v>
      </c>
      <c r="R14" s="455" t="s">
        <v>123</v>
      </c>
      <c r="S14" s="455" t="s">
        <v>123</v>
      </c>
      <c r="T14" s="455" t="s">
        <v>123</v>
      </c>
      <c r="U14" s="455" t="s">
        <v>123</v>
      </c>
      <c r="V14" s="455" t="s">
        <v>123</v>
      </c>
      <c r="W14" s="455" t="s">
        <v>123</v>
      </c>
      <c r="X14" s="455" t="s">
        <v>123</v>
      </c>
      <c r="Y14" s="455" t="s">
        <v>123</v>
      </c>
      <c r="Z14" s="455" t="s">
        <v>123</v>
      </c>
      <c r="AA14" s="455" t="s">
        <v>123</v>
      </c>
      <c r="AB14" s="455" t="s">
        <v>123</v>
      </c>
      <c r="AC14" s="455" t="s">
        <v>123</v>
      </c>
      <c r="AD14" s="455" t="s">
        <v>123</v>
      </c>
      <c r="AE14" s="455" t="s">
        <v>123</v>
      </c>
      <c r="AF14" s="455" t="s">
        <v>123</v>
      </c>
      <c r="AG14" s="455" t="s">
        <v>123</v>
      </c>
      <c r="AH14" s="455" t="s">
        <v>123</v>
      </c>
      <c r="AI14" s="455" t="s">
        <v>123</v>
      </c>
      <c r="AJ14" s="479" t="s">
        <v>123</v>
      </c>
    </row>
    <row r="15" spans="1:36" x14ac:dyDescent="0.2">
      <c r="A15" s="279"/>
      <c r="B15" s="1036"/>
      <c r="C15" s="457" t="s">
        <v>123</v>
      </c>
      <c r="D15" s="519" t="s">
        <v>123</v>
      </c>
      <c r="E15" s="936" t="s">
        <v>123</v>
      </c>
      <c r="F15" s="710" t="s">
        <v>123</v>
      </c>
      <c r="G15" s="710">
        <v>2</v>
      </c>
      <c r="H15" s="518" t="s">
        <v>123</v>
      </c>
      <c r="I15" s="322" t="s">
        <v>123</v>
      </c>
      <c r="J15" s="322" t="s">
        <v>123</v>
      </c>
      <c r="K15" s="322" t="s">
        <v>123</v>
      </c>
      <c r="L15" s="455" t="s">
        <v>123</v>
      </c>
      <c r="M15" s="455" t="s">
        <v>123</v>
      </c>
      <c r="N15" s="455" t="s">
        <v>123</v>
      </c>
      <c r="O15" s="455" t="s">
        <v>123</v>
      </c>
      <c r="P15" s="455" t="s">
        <v>123</v>
      </c>
      <c r="Q15" s="455" t="s">
        <v>123</v>
      </c>
      <c r="R15" s="455" t="s">
        <v>123</v>
      </c>
      <c r="S15" s="455" t="s">
        <v>123</v>
      </c>
      <c r="T15" s="455" t="s">
        <v>123</v>
      </c>
      <c r="U15" s="455" t="s">
        <v>123</v>
      </c>
      <c r="V15" s="455" t="s">
        <v>123</v>
      </c>
      <c r="W15" s="455" t="s">
        <v>123</v>
      </c>
      <c r="X15" s="455" t="s">
        <v>123</v>
      </c>
      <c r="Y15" s="455" t="s">
        <v>123</v>
      </c>
      <c r="Z15" s="455" t="s">
        <v>123</v>
      </c>
      <c r="AA15" s="455" t="s">
        <v>123</v>
      </c>
      <c r="AB15" s="455" t="s">
        <v>123</v>
      </c>
      <c r="AC15" s="455" t="s">
        <v>123</v>
      </c>
      <c r="AD15" s="455" t="s">
        <v>123</v>
      </c>
      <c r="AE15" s="455" t="s">
        <v>123</v>
      </c>
      <c r="AF15" s="455" t="s">
        <v>123</v>
      </c>
      <c r="AG15" s="455" t="s">
        <v>123</v>
      </c>
      <c r="AH15" s="455" t="s">
        <v>123</v>
      </c>
      <c r="AI15" s="455" t="s">
        <v>123</v>
      </c>
      <c r="AJ15" s="479" t="s">
        <v>123</v>
      </c>
    </row>
    <row r="16" spans="1:36" x14ac:dyDescent="0.2">
      <c r="A16" s="279"/>
      <c r="B16" s="1036"/>
      <c r="C16" s="457" t="s">
        <v>123</v>
      </c>
      <c r="D16" s="519" t="s">
        <v>123</v>
      </c>
      <c r="E16" s="936" t="s">
        <v>123</v>
      </c>
      <c r="F16" s="710" t="s">
        <v>123</v>
      </c>
      <c r="G16" s="710">
        <v>2</v>
      </c>
      <c r="H16" s="518" t="s">
        <v>123</v>
      </c>
      <c r="I16" s="322" t="s">
        <v>123</v>
      </c>
      <c r="J16" s="322" t="s">
        <v>123</v>
      </c>
      <c r="K16" s="322" t="s">
        <v>123</v>
      </c>
      <c r="L16" s="455" t="s">
        <v>123</v>
      </c>
      <c r="M16" s="455" t="s">
        <v>123</v>
      </c>
      <c r="N16" s="455" t="s">
        <v>123</v>
      </c>
      <c r="O16" s="455" t="s">
        <v>123</v>
      </c>
      <c r="P16" s="455" t="s">
        <v>123</v>
      </c>
      <c r="Q16" s="455" t="s">
        <v>123</v>
      </c>
      <c r="R16" s="455" t="s">
        <v>123</v>
      </c>
      <c r="S16" s="455" t="s">
        <v>123</v>
      </c>
      <c r="T16" s="455" t="s">
        <v>123</v>
      </c>
      <c r="U16" s="455" t="s">
        <v>123</v>
      </c>
      <c r="V16" s="455" t="s">
        <v>123</v>
      </c>
      <c r="W16" s="455" t="s">
        <v>123</v>
      </c>
      <c r="X16" s="455" t="s">
        <v>123</v>
      </c>
      <c r="Y16" s="455" t="s">
        <v>123</v>
      </c>
      <c r="Z16" s="455" t="s">
        <v>123</v>
      </c>
      <c r="AA16" s="455" t="s">
        <v>123</v>
      </c>
      <c r="AB16" s="455" t="s">
        <v>123</v>
      </c>
      <c r="AC16" s="455" t="s">
        <v>123</v>
      </c>
      <c r="AD16" s="455" t="s">
        <v>123</v>
      </c>
      <c r="AE16" s="455" t="s">
        <v>123</v>
      </c>
      <c r="AF16" s="455" t="s">
        <v>123</v>
      </c>
      <c r="AG16" s="455" t="s">
        <v>123</v>
      </c>
      <c r="AH16" s="455" t="s">
        <v>123</v>
      </c>
      <c r="AI16" s="455" t="s">
        <v>123</v>
      </c>
      <c r="AJ16" s="479" t="s">
        <v>123</v>
      </c>
    </row>
    <row r="17" spans="1:36" x14ac:dyDescent="0.2">
      <c r="A17" s="177"/>
      <c r="B17" s="1036"/>
      <c r="C17" s="517" t="s">
        <v>619</v>
      </c>
      <c r="D17" s="524" t="s">
        <v>620</v>
      </c>
      <c r="E17" s="882" t="s">
        <v>621</v>
      </c>
      <c r="F17" s="724" t="s">
        <v>75</v>
      </c>
      <c r="G17" s="724">
        <v>2</v>
      </c>
      <c r="H17" s="518">
        <f>'2. BL Supply'!H14+'6. Preferred (Scenario Yr)'!H24</f>
        <v>0</v>
      </c>
      <c r="I17" s="322">
        <f>'2. BL Supply'!I14+'6. Preferred (Scenario Yr)'!I24</f>
        <v>0</v>
      </c>
      <c r="J17" s="322">
        <f>'2. BL Supply'!J14+'6. Preferred (Scenario Yr)'!J24</f>
        <v>0</v>
      </c>
      <c r="K17" s="322">
        <f>'2. BL Supply'!K14+'6. Preferred (Scenario Yr)'!K24</f>
        <v>0</v>
      </c>
      <c r="L17" s="475">
        <f>'2. BL Supply'!L14+'6. Preferred (Scenario Yr)'!L24</f>
        <v>0</v>
      </c>
      <c r="M17" s="475">
        <f>'2. BL Supply'!M14+'6. Preferred (Scenario Yr)'!M24</f>
        <v>0</v>
      </c>
      <c r="N17" s="475">
        <f>'2. BL Supply'!N14+'6. Preferred (Scenario Yr)'!N24</f>
        <v>0</v>
      </c>
      <c r="O17" s="475">
        <f>'2. BL Supply'!O14+'6. Preferred (Scenario Yr)'!O24</f>
        <v>0</v>
      </c>
      <c r="P17" s="475">
        <f>'2. BL Supply'!P14+'6. Preferred (Scenario Yr)'!P24</f>
        <v>0</v>
      </c>
      <c r="Q17" s="475">
        <f>'2. BL Supply'!Q14+'6. Preferred (Scenario Yr)'!Q24</f>
        <v>0</v>
      </c>
      <c r="R17" s="475">
        <f>'2. BL Supply'!R14+'6. Preferred (Scenario Yr)'!R24</f>
        <v>0</v>
      </c>
      <c r="S17" s="475">
        <f>'2. BL Supply'!S14+'6. Preferred (Scenario Yr)'!S24</f>
        <v>0</v>
      </c>
      <c r="T17" s="475">
        <f>'2. BL Supply'!T14+'6. Preferred (Scenario Yr)'!T24</f>
        <v>0</v>
      </c>
      <c r="U17" s="475">
        <f>'2. BL Supply'!U14+'6. Preferred (Scenario Yr)'!U24</f>
        <v>0</v>
      </c>
      <c r="V17" s="475">
        <f>'2. BL Supply'!V14+'6. Preferred (Scenario Yr)'!V24</f>
        <v>0</v>
      </c>
      <c r="W17" s="475">
        <f>'2. BL Supply'!W14+'6. Preferred (Scenario Yr)'!W24</f>
        <v>0</v>
      </c>
      <c r="X17" s="475">
        <f>'2. BL Supply'!X14+'6. Preferred (Scenario Yr)'!X24</f>
        <v>0</v>
      </c>
      <c r="Y17" s="475">
        <f>'2. BL Supply'!Y14+'6. Preferred (Scenario Yr)'!Y24</f>
        <v>0</v>
      </c>
      <c r="Z17" s="475">
        <f>'2. BL Supply'!Z14+'6. Preferred (Scenario Yr)'!Z24</f>
        <v>0</v>
      </c>
      <c r="AA17" s="475">
        <f>'2. BL Supply'!AA14+'6. Preferred (Scenario Yr)'!AA24</f>
        <v>0</v>
      </c>
      <c r="AB17" s="475">
        <f>'2. BL Supply'!AB14+'6. Preferred (Scenario Yr)'!AB24</f>
        <v>0</v>
      </c>
      <c r="AC17" s="475">
        <f>'2. BL Supply'!AC14+'6. Preferred (Scenario Yr)'!AC24</f>
        <v>0</v>
      </c>
      <c r="AD17" s="475">
        <f>'2. BL Supply'!AD14+'6. Preferred (Scenario Yr)'!AD24</f>
        <v>0</v>
      </c>
      <c r="AE17" s="475">
        <f>'2. BL Supply'!AE14+'6. Preferred (Scenario Yr)'!AE24</f>
        <v>0</v>
      </c>
      <c r="AF17" s="475">
        <f>'2. BL Supply'!AF14+'6. Preferred (Scenario Yr)'!AF24</f>
        <v>0</v>
      </c>
      <c r="AG17" s="475">
        <f>'2. BL Supply'!AG14+'6. Preferred (Scenario Yr)'!AG24</f>
        <v>0</v>
      </c>
      <c r="AH17" s="475">
        <f>'2. BL Supply'!AH14+'6. Preferred (Scenario Yr)'!AH24</f>
        <v>0</v>
      </c>
      <c r="AI17" s="475">
        <f>'2. BL Supply'!AI14+'6. Preferred (Scenario Yr)'!AI24</f>
        <v>0</v>
      </c>
      <c r="AJ17" s="725">
        <f>'2. BL Supply'!AJ14+'6. Preferred (Scenario Yr)'!AJ24</f>
        <v>0</v>
      </c>
    </row>
    <row r="18" spans="1:36" x14ac:dyDescent="0.2">
      <c r="A18" s="279"/>
      <c r="B18" s="1036"/>
      <c r="C18" s="457" t="s">
        <v>123</v>
      </c>
      <c r="D18" s="526" t="s">
        <v>123</v>
      </c>
      <c r="E18" s="520" t="s">
        <v>123</v>
      </c>
      <c r="F18" s="280" t="s">
        <v>123</v>
      </c>
      <c r="G18" s="280">
        <v>2</v>
      </c>
      <c r="H18" s="518" t="s">
        <v>123</v>
      </c>
      <c r="I18" s="322" t="s">
        <v>123</v>
      </c>
      <c r="J18" s="322" t="s">
        <v>123</v>
      </c>
      <c r="K18" s="322" t="s">
        <v>123</v>
      </c>
      <c r="L18" s="455" t="s">
        <v>622</v>
      </c>
      <c r="M18" s="455" t="s">
        <v>123</v>
      </c>
      <c r="N18" s="455" t="s">
        <v>123</v>
      </c>
      <c r="O18" s="455" t="s">
        <v>123</v>
      </c>
      <c r="P18" s="455" t="s">
        <v>123</v>
      </c>
      <c r="Q18" s="455" t="s">
        <v>123</v>
      </c>
      <c r="R18" s="455" t="s">
        <v>123</v>
      </c>
      <c r="S18" s="455" t="s">
        <v>123</v>
      </c>
      <c r="T18" s="455" t="s">
        <v>123</v>
      </c>
      <c r="U18" s="455" t="s">
        <v>123</v>
      </c>
      <c r="V18" s="455" t="s">
        <v>123</v>
      </c>
      <c r="W18" s="455" t="s">
        <v>123</v>
      </c>
      <c r="X18" s="455" t="s">
        <v>123</v>
      </c>
      <c r="Y18" s="455" t="s">
        <v>123</v>
      </c>
      <c r="Z18" s="455" t="s">
        <v>123</v>
      </c>
      <c r="AA18" s="455" t="s">
        <v>123</v>
      </c>
      <c r="AB18" s="455" t="s">
        <v>123</v>
      </c>
      <c r="AC18" s="455" t="s">
        <v>123</v>
      </c>
      <c r="AD18" s="455" t="s">
        <v>123</v>
      </c>
      <c r="AE18" s="455" t="s">
        <v>123</v>
      </c>
      <c r="AF18" s="455" t="s">
        <v>123</v>
      </c>
      <c r="AG18" s="455" t="s">
        <v>123</v>
      </c>
      <c r="AH18" s="455" t="s">
        <v>123</v>
      </c>
      <c r="AI18" s="455" t="s">
        <v>123</v>
      </c>
      <c r="AJ18" s="479" t="s">
        <v>123</v>
      </c>
    </row>
    <row r="19" spans="1:36" x14ac:dyDescent="0.2">
      <c r="A19" s="279"/>
      <c r="B19" s="1036"/>
      <c r="C19" s="457" t="s">
        <v>123</v>
      </c>
      <c r="D19" s="526" t="s">
        <v>123</v>
      </c>
      <c r="E19" s="520" t="s">
        <v>123</v>
      </c>
      <c r="F19" s="280" t="s">
        <v>123</v>
      </c>
      <c r="G19" s="280">
        <v>2</v>
      </c>
      <c r="H19" s="518" t="s">
        <v>123</v>
      </c>
      <c r="I19" s="322" t="s">
        <v>123</v>
      </c>
      <c r="J19" s="322" t="s">
        <v>123</v>
      </c>
      <c r="K19" s="322" t="s">
        <v>123</v>
      </c>
      <c r="L19" s="455" t="s">
        <v>123</v>
      </c>
      <c r="M19" s="455" t="s">
        <v>123</v>
      </c>
      <c r="N19" s="455" t="s">
        <v>123</v>
      </c>
      <c r="O19" s="455" t="s">
        <v>123</v>
      </c>
      <c r="P19" s="455" t="s">
        <v>123</v>
      </c>
      <c r="Q19" s="455" t="s">
        <v>123</v>
      </c>
      <c r="R19" s="455" t="s">
        <v>123</v>
      </c>
      <c r="S19" s="455" t="s">
        <v>123</v>
      </c>
      <c r="T19" s="455" t="s">
        <v>123</v>
      </c>
      <c r="U19" s="455" t="s">
        <v>123</v>
      </c>
      <c r="V19" s="455" t="s">
        <v>123</v>
      </c>
      <c r="W19" s="455" t="s">
        <v>123</v>
      </c>
      <c r="X19" s="455" t="s">
        <v>123</v>
      </c>
      <c r="Y19" s="455" t="s">
        <v>123</v>
      </c>
      <c r="Z19" s="455" t="s">
        <v>123</v>
      </c>
      <c r="AA19" s="455" t="s">
        <v>123</v>
      </c>
      <c r="AB19" s="455" t="s">
        <v>123</v>
      </c>
      <c r="AC19" s="455" t="s">
        <v>123</v>
      </c>
      <c r="AD19" s="455" t="s">
        <v>123</v>
      </c>
      <c r="AE19" s="455" t="s">
        <v>123</v>
      </c>
      <c r="AF19" s="455" t="s">
        <v>123</v>
      </c>
      <c r="AG19" s="455" t="s">
        <v>123</v>
      </c>
      <c r="AH19" s="455" t="s">
        <v>123</v>
      </c>
      <c r="AI19" s="455" t="s">
        <v>123</v>
      </c>
      <c r="AJ19" s="479" t="s">
        <v>123</v>
      </c>
    </row>
    <row r="20" spans="1:36" x14ac:dyDescent="0.2">
      <c r="A20" s="279"/>
      <c r="B20" s="1036"/>
      <c r="C20" s="457" t="s">
        <v>123</v>
      </c>
      <c r="D20" s="519" t="s">
        <v>123</v>
      </c>
      <c r="E20" s="491" t="s">
        <v>123</v>
      </c>
      <c r="F20" s="710" t="s">
        <v>123</v>
      </c>
      <c r="G20" s="710">
        <v>2</v>
      </c>
      <c r="H20" s="518" t="s">
        <v>123</v>
      </c>
      <c r="I20" s="322" t="s">
        <v>123</v>
      </c>
      <c r="J20" s="322" t="s">
        <v>123</v>
      </c>
      <c r="K20" s="322" t="s">
        <v>123</v>
      </c>
      <c r="L20" s="455" t="s">
        <v>123</v>
      </c>
      <c r="M20" s="455" t="s">
        <v>123</v>
      </c>
      <c r="N20" s="455" t="s">
        <v>123</v>
      </c>
      <c r="O20" s="455" t="s">
        <v>123</v>
      </c>
      <c r="P20" s="455" t="s">
        <v>123</v>
      </c>
      <c r="Q20" s="455" t="s">
        <v>123</v>
      </c>
      <c r="R20" s="455" t="s">
        <v>123</v>
      </c>
      <c r="S20" s="455" t="s">
        <v>123</v>
      </c>
      <c r="T20" s="455" t="s">
        <v>123</v>
      </c>
      <c r="U20" s="455" t="s">
        <v>123</v>
      </c>
      <c r="V20" s="455" t="s">
        <v>123</v>
      </c>
      <c r="W20" s="455" t="s">
        <v>123</v>
      </c>
      <c r="X20" s="455" t="s">
        <v>123</v>
      </c>
      <c r="Y20" s="455" t="s">
        <v>123</v>
      </c>
      <c r="Z20" s="455" t="s">
        <v>123</v>
      </c>
      <c r="AA20" s="455" t="s">
        <v>123</v>
      </c>
      <c r="AB20" s="455" t="s">
        <v>123</v>
      </c>
      <c r="AC20" s="455" t="s">
        <v>123</v>
      </c>
      <c r="AD20" s="455" t="s">
        <v>123</v>
      </c>
      <c r="AE20" s="455" t="s">
        <v>123</v>
      </c>
      <c r="AF20" s="455" t="s">
        <v>123</v>
      </c>
      <c r="AG20" s="455" t="s">
        <v>123</v>
      </c>
      <c r="AH20" s="455" t="s">
        <v>123</v>
      </c>
      <c r="AI20" s="455" t="s">
        <v>123</v>
      </c>
      <c r="AJ20" s="479" t="s">
        <v>123</v>
      </c>
    </row>
    <row r="21" spans="1:36" ht="25.5" x14ac:dyDescent="0.2">
      <c r="A21" s="177"/>
      <c r="B21" s="1036"/>
      <c r="C21" s="517" t="s">
        <v>623</v>
      </c>
      <c r="D21" s="524" t="s">
        <v>624</v>
      </c>
      <c r="E21" s="882" t="s">
        <v>835</v>
      </c>
      <c r="F21" s="724"/>
      <c r="G21" s="724">
        <v>2</v>
      </c>
      <c r="H21" s="518">
        <f>'2. BL Supply'!H17+'2. BL Supply'!H18+'6. Preferred (Scenario Yr)'!H27+'6. Preferred (Scenario Yr)'!H5</f>
        <v>132.95710000000003</v>
      </c>
      <c r="I21" s="322">
        <f>'2. BL Supply'!I17+'2. BL Supply'!I18+'6. Preferred (Scenario Yr)'!I27+'6. Preferred (Scenario Yr)'!I5</f>
        <v>132.95710000000003</v>
      </c>
      <c r="J21" s="322">
        <f>'2. BL Supply'!J17+'2. BL Supply'!J18+'6. Preferred (Scenario Yr)'!J27+'6. Preferred (Scenario Yr)'!J5</f>
        <v>132.95710000000003</v>
      </c>
      <c r="K21" s="322">
        <f>'2. BL Supply'!K17+'2. BL Supply'!K18+'6. Preferred (Scenario Yr)'!K27+'6. Preferred (Scenario Yr)'!K5</f>
        <v>132.95710000000003</v>
      </c>
      <c r="L21" s="475">
        <f>'2. BL Supply'!L17+'2. BL Supply'!L18+'6. Preferred (Scenario Yr)'!L27+'6. Preferred (Scenario Yr)'!L5</f>
        <v>131.35710000000003</v>
      </c>
      <c r="M21" s="475">
        <f>'2. BL Supply'!M17+'2. BL Supply'!M18+'6. Preferred (Scenario Yr)'!M27+'6. Preferred (Scenario Yr)'!M5</f>
        <v>130.95710000000003</v>
      </c>
      <c r="N21" s="475">
        <f>'2. BL Supply'!N17+'2. BL Supply'!N18+'6. Preferred (Scenario Yr)'!N27+'6. Preferred (Scenario Yr)'!N5</f>
        <v>130.55710000000002</v>
      </c>
      <c r="O21" s="475">
        <f>'2. BL Supply'!O17+'2. BL Supply'!O18+'6. Preferred (Scenario Yr)'!O27+'6. Preferred (Scenario Yr)'!O5</f>
        <v>130.15710000000001</v>
      </c>
      <c r="P21" s="475">
        <f>'2. BL Supply'!P17+'2. BL Supply'!P18+'6. Preferred (Scenario Yr)'!P27+'6. Preferred (Scenario Yr)'!P5</f>
        <v>129.75710000000004</v>
      </c>
      <c r="Q21" s="475">
        <f>'2. BL Supply'!Q17+'2. BL Supply'!Q18+'6. Preferred (Scenario Yr)'!Q27+'6. Preferred (Scenario Yr)'!Q5</f>
        <v>129.35710000000003</v>
      </c>
      <c r="R21" s="475">
        <f>'2. BL Supply'!R17+'2. BL Supply'!R18+'6. Preferred (Scenario Yr)'!R27+'6. Preferred (Scenario Yr)'!R5</f>
        <v>128.95710000000003</v>
      </c>
      <c r="S21" s="475">
        <f>'2. BL Supply'!S17+'2. BL Supply'!S18+'6. Preferred (Scenario Yr)'!S27+'6. Preferred (Scenario Yr)'!S5</f>
        <v>128.55710000000002</v>
      </c>
      <c r="T21" s="475">
        <f>'2. BL Supply'!T17+'2. BL Supply'!T18+'6. Preferred (Scenario Yr)'!T27+'6. Preferred (Scenario Yr)'!T5</f>
        <v>128.15710000000001</v>
      </c>
      <c r="U21" s="475">
        <f>'2. BL Supply'!U17+'2. BL Supply'!U18+'6. Preferred (Scenario Yr)'!U27+'6. Preferred (Scenario Yr)'!U5</f>
        <v>127.75710000000002</v>
      </c>
      <c r="V21" s="475">
        <f>'2. BL Supply'!V17+'2. BL Supply'!V18+'6. Preferred (Scenario Yr)'!V27+'6. Preferred (Scenario Yr)'!V5</f>
        <v>127.45710000000003</v>
      </c>
      <c r="W21" s="475">
        <f>'2. BL Supply'!W17+'2. BL Supply'!W18+'6. Preferred (Scenario Yr)'!W27+'6. Preferred (Scenario Yr)'!W5</f>
        <v>127.35710000000003</v>
      </c>
      <c r="X21" s="475">
        <f>'2. BL Supply'!X17+'2. BL Supply'!X18+'6. Preferred (Scenario Yr)'!X27+'6. Preferred (Scenario Yr)'!X5</f>
        <v>127.25710000000002</v>
      </c>
      <c r="Y21" s="475">
        <f>'2. BL Supply'!Y17+'2. BL Supply'!Y18+'6. Preferred (Scenario Yr)'!Y27+'6. Preferred (Scenario Yr)'!Y5</f>
        <v>127.15710000000003</v>
      </c>
      <c r="Z21" s="475">
        <f>'2. BL Supply'!Z17+'2. BL Supply'!Z18+'6. Preferred (Scenario Yr)'!Z27+'6. Preferred (Scenario Yr)'!Z5</f>
        <v>127.05710000000002</v>
      </c>
      <c r="AA21" s="475">
        <f>'2. BL Supply'!AA17+'2. BL Supply'!AA18+'6. Preferred (Scenario Yr)'!AA27+'6. Preferred (Scenario Yr)'!AA5</f>
        <v>133.95710000000003</v>
      </c>
      <c r="AB21" s="475">
        <f>'2. BL Supply'!AB17+'2. BL Supply'!AB18+'6. Preferred (Scenario Yr)'!AB27+'6. Preferred (Scenario Yr)'!AB5</f>
        <v>133.85710000000003</v>
      </c>
      <c r="AC21" s="475">
        <f>'2. BL Supply'!AC17+'2. BL Supply'!AC18+'6. Preferred (Scenario Yr)'!AC27+'6. Preferred (Scenario Yr)'!AC5</f>
        <v>133.75710000000004</v>
      </c>
      <c r="AD21" s="475">
        <f>'2. BL Supply'!AD17+'2. BL Supply'!AD18+'6. Preferred (Scenario Yr)'!AD27+'6. Preferred (Scenario Yr)'!AD5</f>
        <v>133.65710000000001</v>
      </c>
      <c r="AE21" s="475">
        <f>'2. BL Supply'!AE17+'2. BL Supply'!AE18+'6. Preferred (Scenario Yr)'!AE27+'6. Preferred (Scenario Yr)'!AE5</f>
        <v>133.55710000000002</v>
      </c>
      <c r="AF21" s="475">
        <f>'2. BL Supply'!AF17+'2. BL Supply'!AF18+'6. Preferred (Scenario Yr)'!AF27+'6. Preferred (Scenario Yr)'!AF5</f>
        <v>133.45710000000003</v>
      </c>
      <c r="AG21" s="475">
        <f>'2. BL Supply'!AG17+'2. BL Supply'!AG18+'6. Preferred (Scenario Yr)'!AG27+'6. Preferred (Scenario Yr)'!AG5</f>
        <v>133.35710000000003</v>
      </c>
      <c r="AH21" s="475">
        <f>'2. BL Supply'!AH17+'2. BL Supply'!AH18+'6. Preferred (Scenario Yr)'!AH27+'6. Preferred (Scenario Yr)'!AH5</f>
        <v>133.25710000000004</v>
      </c>
      <c r="AI21" s="475">
        <f>'2. BL Supply'!AI17+'2. BL Supply'!AI18+'6. Preferred (Scenario Yr)'!AI27+'6. Preferred (Scenario Yr)'!AI5</f>
        <v>133.15710000000001</v>
      </c>
      <c r="AJ21" s="725">
        <f>'2. BL Supply'!AJ17+'2. BL Supply'!AJ18+'6. Preferred (Scenario Yr)'!AJ27+'6. Preferred (Scenario Yr)'!AJ5</f>
        <v>133.05710000000002</v>
      </c>
    </row>
    <row r="22" spans="1:36" x14ac:dyDescent="0.2">
      <c r="A22" s="177"/>
      <c r="B22" s="1036"/>
      <c r="C22" s="517" t="s">
        <v>123</v>
      </c>
      <c r="D22" s="940" t="s">
        <v>123</v>
      </c>
      <c r="E22" s="882" t="s">
        <v>123</v>
      </c>
      <c r="F22" s="724" t="s">
        <v>123</v>
      </c>
      <c r="G22" s="724">
        <v>2</v>
      </c>
      <c r="H22" s="518" t="s">
        <v>622</v>
      </c>
      <c r="I22" s="322" t="s">
        <v>622</v>
      </c>
      <c r="J22" s="322" t="s">
        <v>622</v>
      </c>
      <c r="K22" s="322" t="s">
        <v>622</v>
      </c>
      <c r="L22" s="475" t="s">
        <v>123</v>
      </c>
      <c r="M22" s="475" t="s">
        <v>123</v>
      </c>
      <c r="N22" s="475" t="s">
        <v>123</v>
      </c>
      <c r="O22" s="475" t="s">
        <v>123</v>
      </c>
      <c r="P22" s="475" t="s">
        <v>123</v>
      </c>
      <c r="Q22" s="475" t="s">
        <v>123</v>
      </c>
      <c r="R22" s="475" t="s">
        <v>123</v>
      </c>
      <c r="S22" s="475" t="s">
        <v>123</v>
      </c>
      <c r="T22" s="475" t="s">
        <v>123</v>
      </c>
      <c r="U22" s="475" t="s">
        <v>123</v>
      </c>
      <c r="V22" s="475" t="s">
        <v>123</v>
      </c>
      <c r="W22" s="475" t="s">
        <v>123</v>
      </c>
      <c r="X22" s="475" t="s">
        <v>123</v>
      </c>
      <c r="Y22" s="475" t="s">
        <v>123</v>
      </c>
      <c r="Z22" s="475" t="s">
        <v>123</v>
      </c>
      <c r="AA22" s="475" t="s">
        <v>123</v>
      </c>
      <c r="AB22" s="475" t="s">
        <v>123</v>
      </c>
      <c r="AC22" s="475" t="s">
        <v>123</v>
      </c>
      <c r="AD22" s="475" t="s">
        <v>123</v>
      </c>
      <c r="AE22" s="475" t="s">
        <v>123</v>
      </c>
      <c r="AF22" s="475" t="s">
        <v>123</v>
      </c>
      <c r="AG22" s="475" t="s">
        <v>123</v>
      </c>
      <c r="AH22" s="475" t="s">
        <v>123</v>
      </c>
      <c r="AI22" s="475" t="s">
        <v>123</v>
      </c>
      <c r="AJ22" s="725" t="s">
        <v>123</v>
      </c>
    </row>
    <row r="23" spans="1:36" x14ac:dyDescent="0.2">
      <c r="A23" s="177"/>
      <c r="B23" s="1036"/>
      <c r="C23" s="457" t="s">
        <v>622</v>
      </c>
      <c r="D23" s="526" t="s">
        <v>622</v>
      </c>
      <c r="E23" s="520" t="s">
        <v>622</v>
      </c>
      <c r="F23" s="280" t="s">
        <v>123</v>
      </c>
      <c r="G23" s="280">
        <v>2</v>
      </c>
      <c r="H23" s="518" t="s">
        <v>123</v>
      </c>
      <c r="I23" s="322" t="s">
        <v>123</v>
      </c>
      <c r="J23" s="322" t="s">
        <v>123</v>
      </c>
      <c r="K23" s="322" t="s">
        <v>123</v>
      </c>
      <c r="L23" s="455" t="s">
        <v>123</v>
      </c>
      <c r="M23" s="455" t="s">
        <v>123</v>
      </c>
      <c r="N23" s="455" t="s">
        <v>123</v>
      </c>
      <c r="O23" s="455" t="s">
        <v>123</v>
      </c>
      <c r="P23" s="455" t="s">
        <v>123</v>
      </c>
      <c r="Q23" s="455" t="s">
        <v>123</v>
      </c>
      <c r="R23" s="455" t="s">
        <v>123</v>
      </c>
      <c r="S23" s="455" t="s">
        <v>123</v>
      </c>
      <c r="T23" s="455" t="s">
        <v>123</v>
      </c>
      <c r="U23" s="455" t="s">
        <v>123</v>
      </c>
      <c r="V23" s="455" t="s">
        <v>123</v>
      </c>
      <c r="W23" s="455" t="s">
        <v>123</v>
      </c>
      <c r="X23" s="455" t="s">
        <v>123</v>
      </c>
      <c r="Y23" s="455" t="s">
        <v>123</v>
      </c>
      <c r="Z23" s="455" t="s">
        <v>123</v>
      </c>
      <c r="AA23" s="455" t="s">
        <v>123</v>
      </c>
      <c r="AB23" s="455" t="s">
        <v>123</v>
      </c>
      <c r="AC23" s="455" t="s">
        <v>123</v>
      </c>
      <c r="AD23" s="455" t="s">
        <v>123</v>
      </c>
      <c r="AE23" s="455" t="s">
        <v>123</v>
      </c>
      <c r="AF23" s="455" t="s">
        <v>123</v>
      </c>
      <c r="AG23" s="455" t="s">
        <v>123</v>
      </c>
      <c r="AH23" s="455" t="s">
        <v>123</v>
      </c>
      <c r="AI23" s="455" t="s">
        <v>123</v>
      </c>
      <c r="AJ23" s="479" t="s">
        <v>123</v>
      </c>
    </row>
    <row r="24" spans="1:36" x14ac:dyDescent="0.2">
      <c r="A24" s="177"/>
      <c r="B24" s="1036"/>
      <c r="C24" s="457" t="s">
        <v>123</v>
      </c>
      <c r="D24" s="526" t="s">
        <v>123</v>
      </c>
      <c r="E24" s="520" t="s">
        <v>123</v>
      </c>
      <c r="F24" s="280" t="s">
        <v>123</v>
      </c>
      <c r="G24" s="280">
        <v>2</v>
      </c>
      <c r="H24" s="518" t="s">
        <v>123</v>
      </c>
      <c r="I24" s="322" t="s">
        <v>123</v>
      </c>
      <c r="J24" s="322" t="s">
        <v>123</v>
      </c>
      <c r="K24" s="322" t="s">
        <v>123</v>
      </c>
      <c r="L24" s="455" t="s">
        <v>123</v>
      </c>
      <c r="M24" s="455" t="s">
        <v>123</v>
      </c>
      <c r="N24" s="455" t="s">
        <v>123</v>
      </c>
      <c r="O24" s="455" t="s">
        <v>123</v>
      </c>
      <c r="P24" s="455" t="s">
        <v>123</v>
      </c>
      <c r="Q24" s="455" t="s">
        <v>123</v>
      </c>
      <c r="R24" s="455" t="s">
        <v>123</v>
      </c>
      <c r="S24" s="455" t="s">
        <v>123</v>
      </c>
      <c r="T24" s="455" t="s">
        <v>123</v>
      </c>
      <c r="U24" s="455" t="s">
        <v>123</v>
      </c>
      <c r="V24" s="455" t="s">
        <v>123</v>
      </c>
      <c r="W24" s="455" t="s">
        <v>123</v>
      </c>
      <c r="X24" s="455" t="s">
        <v>123</v>
      </c>
      <c r="Y24" s="455" t="s">
        <v>123</v>
      </c>
      <c r="Z24" s="455" t="s">
        <v>123</v>
      </c>
      <c r="AA24" s="455" t="s">
        <v>123</v>
      </c>
      <c r="AB24" s="455" t="s">
        <v>123</v>
      </c>
      <c r="AC24" s="455" t="s">
        <v>123</v>
      </c>
      <c r="AD24" s="455" t="s">
        <v>123</v>
      </c>
      <c r="AE24" s="455" t="s">
        <v>123</v>
      </c>
      <c r="AF24" s="455" t="s">
        <v>123</v>
      </c>
      <c r="AG24" s="455" t="s">
        <v>123</v>
      </c>
      <c r="AH24" s="455" t="s">
        <v>123</v>
      </c>
      <c r="AI24" s="455" t="s">
        <v>123</v>
      </c>
      <c r="AJ24" s="479" t="s">
        <v>123</v>
      </c>
    </row>
    <row r="25" spans="1:36" x14ac:dyDescent="0.2">
      <c r="A25" s="177"/>
      <c r="B25" s="1036"/>
      <c r="C25" s="457" t="s">
        <v>123</v>
      </c>
      <c r="D25" s="526" t="s">
        <v>123</v>
      </c>
      <c r="E25" s="520" t="s">
        <v>123</v>
      </c>
      <c r="F25" s="280" t="s">
        <v>123</v>
      </c>
      <c r="G25" s="280">
        <v>2</v>
      </c>
      <c r="H25" s="518" t="s">
        <v>123</v>
      </c>
      <c r="I25" s="322" t="s">
        <v>123</v>
      </c>
      <c r="J25" s="322" t="s">
        <v>123</v>
      </c>
      <c r="K25" s="322" t="s">
        <v>123</v>
      </c>
      <c r="L25" s="455" t="s">
        <v>123</v>
      </c>
      <c r="M25" s="455" t="s">
        <v>123</v>
      </c>
      <c r="N25" s="455" t="s">
        <v>123</v>
      </c>
      <c r="O25" s="455" t="s">
        <v>123</v>
      </c>
      <c r="P25" s="455" t="s">
        <v>123</v>
      </c>
      <c r="Q25" s="455" t="s">
        <v>123</v>
      </c>
      <c r="R25" s="455" t="s">
        <v>123</v>
      </c>
      <c r="S25" s="455" t="s">
        <v>123</v>
      </c>
      <c r="T25" s="455" t="s">
        <v>123</v>
      </c>
      <c r="U25" s="455" t="s">
        <v>123</v>
      </c>
      <c r="V25" s="455" t="s">
        <v>123</v>
      </c>
      <c r="W25" s="455" t="s">
        <v>123</v>
      </c>
      <c r="X25" s="455" t="s">
        <v>123</v>
      </c>
      <c r="Y25" s="455" t="s">
        <v>123</v>
      </c>
      <c r="Z25" s="455" t="s">
        <v>123</v>
      </c>
      <c r="AA25" s="455" t="s">
        <v>123</v>
      </c>
      <c r="AB25" s="455" t="s">
        <v>123</v>
      </c>
      <c r="AC25" s="455" t="s">
        <v>123</v>
      </c>
      <c r="AD25" s="455" t="s">
        <v>123</v>
      </c>
      <c r="AE25" s="455" t="s">
        <v>123</v>
      </c>
      <c r="AF25" s="455" t="s">
        <v>123</v>
      </c>
      <c r="AG25" s="455" t="s">
        <v>123</v>
      </c>
      <c r="AH25" s="455" t="s">
        <v>123</v>
      </c>
      <c r="AI25" s="455" t="s">
        <v>123</v>
      </c>
      <c r="AJ25" s="479" t="s">
        <v>123</v>
      </c>
    </row>
    <row r="26" spans="1:36" x14ac:dyDescent="0.2">
      <c r="A26" s="177"/>
      <c r="B26" s="1037"/>
      <c r="C26" s="457" t="s">
        <v>123</v>
      </c>
      <c r="D26" s="526" t="s">
        <v>123</v>
      </c>
      <c r="E26" s="520" t="s">
        <v>123</v>
      </c>
      <c r="F26" s="280" t="s">
        <v>123</v>
      </c>
      <c r="G26" s="280">
        <v>2</v>
      </c>
      <c r="H26" s="518" t="s">
        <v>123</v>
      </c>
      <c r="I26" s="322" t="s">
        <v>123</v>
      </c>
      <c r="J26" s="322" t="s">
        <v>123</v>
      </c>
      <c r="K26" s="322" t="s">
        <v>123</v>
      </c>
      <c r="L26" s="455" t="s">
        <v>123</v>
      </c>
      <c r="M26" s="455" t="s">
        <v>123</v>
      </c>
      <c r="N26" s="455" t="s">
        <v>123</v>
      </c>
      <c r="O26" s="455" t="s">
        <v>123</v>
      </c>
      <c r="P26" s="455" t="s">
        <v>123</v>
      </c>
      <c r="Q26" s="455" t="s">
        <v>123</v>
      </c>
      <c r="R26" s="455" t="s">
        <v>123</v>
      </c>
      <c r="S26" s="455" t="s">
        <v>123</v>
      </c>
      <c r="T26" s="455" t="s">
        <v>123</v>
      </c>
      <c r="U26" s="455" t="s">
        <v>123</v>
      </c>
      <c r="V26" s="455" t="s">
        <v>123</v>
      </c>
      <c r="W26" s="455" t="s">
        <v>123</v>
      </c>
      <c r="X26" s="455" t="s">
        <v>123</v>
      </c>
      <c r="Y26" s="455" t="s">
        <v>123</v>
      </c>
      <c r="Z26" s="455" t="s">
        <v>123</v>
      </c>
      <c r="AA26" s="455" t="s">
        <v>123</v>
      </c>
      <c r="AB26" s="455" t="s">
        <v>123</v>
      </c>
      <c r="AC26" s="455" t="s">
        <v>123</v>
      </c>
      <c r="AD26" s="455" t="s">
        <v>123</v>
      </c>
      <c r="AE26" s="455" t="s">
        <v>123</v>
      </c>
      <c r="AF26" s="455" t="s">
        <v>123</v>
      </c>
      <c r="AG26" s="455" t="s">
        <v>123</v>
      </c>
      <c r="AH26" s="455" t="s">
        <v>123</v>
      </c>
      <c r="AI26" s="455" t="s">
        <v>123</v>
      </c>
      <c r="AJ26" s="479" t="s">
        <v>123</v>
      </c>
    </row>
    <row r="27" spans="1:36" ht="25.5" x14ac:dyDescent="0.2">
      <c r="A27" s="177"/>
      <c r="B27" s="1038"/>
      <c r="C27" s="517" t="s">
        <v>625</v>
      </c>
      <c r="D27" s="724" t="s">
        <v>183</v>
      </c>
      <c r="E27" s="882" t="s">
        <v>828</v>
      </c>
      <c r="F27" s="724" t="s">
        <v>75</v>
      </c>
      <c r="G27" s="724">
        <v>2</v>
      </c>
      <c r="H27" s="518">
        <f>'2. BL Supply'!H24+'6. Preferred (Scenario Yr)'!H39+'6. Preferred (Scenario Yr)'!H14</f>
        <v>2.3038903556457937</v>
      </c>
      <c r="I27" s="322">
        <f>'2. BL Supply'!I24+'6. Preferred (Scenario Yr)'!I39+'6. Preferred (Scenario Yr)'!I14</f>
        <v>2.3038903556457937</v>
      </c>
      <c r="J27" s="322">
        <f>'2. BL Supply'!J24+'6. Preferred (Scenario Yr)'!J39+'6. Preferred (Scenario Yr)'!J14</f>
        <v>2.3038903556457937</v>
      </c>
      <c r="K27" s="322">
        <f>'2. BL Supply'!K24+'6. Preferred (Scenario Yr)'!K39+'6. Preferred (Scenario Yr)'!K14</f>
        <v>2.3038903556457937</v>
      </c>
      <c r="L27" s="475">
        <f>'2. BL Supply'!L24+'6. Preferred (Scenario Yr)'!L39+'6. Preferred (Scenario Yr)'!L14</f>
        <v>2.3038903556457937</v>
      </c>
      <c r="M27" s="475">
        <f>'2. BL Supply'!M24+'6. Preferred (Scenario Yr)'!M39+'6. Preferred (Scenario Yr)'!M14</f>
        <v>2.3038903556457937</v>
      </c>
      <c r="N27" s="475">
        <f>'2. BL Supply'!N24+'6. Preferred (Scenario Yr)'!N39+'6. Preferred (Scenario Yr)'!N14</f>
        <v>2.3038903556457937</v>
      </c>
      <c r="O27" s="475">
        <f>'2. BL Supply'!O24+'6. Preferred (Scenario Yr)'!O39+'6. Preferred (Scenario Yr)'!O14</f>
        <v>2.3038903556457937</v>
      </c>
      <c r="P27" s="475">
        <f>'2. BL Supply'!P24+'6. Preferred (Scenario Yr)'!P39+'6. Preferred (Scenario Yr)'!P14</f>
        <v>2.3038903556457937</v>
      </c>
      <c r="Q27" s="475">
        <f>'2. BL Supply'!Q24+'6. Preferred (Scenario Yr)'!Q39+'6. Preferred (Scenario Yr)'!Q14</f>
        <v>2.3038903556457937</v>
      </c>
      <c r="R27" s="475">
        <f>'2. BL Supply'!R24+'6. Preferred (Scenario Yr)'!R39+'6. Preferred (Scenario Yr)'!R14</f>
        <v>2.3038903556457937</v>
      </c>
      <c r="S27" s="475">
        <f>'2. BL Supply'!S24+'6. Preferred (Scenario Yr)'!S39+'6. Preferred (Scenario Yr)'!S14</f>
        <v>2.3038903556457937</v>
      </c>
      <c r="T27" s="475">
        <f>'2. BL Supply'!T24+'6. Preferred (Scenario Yr)'!T39+'6. Preferred (Scenario Yr)'!T14</f>
        <v>2.3038903556457937</v>
      </c>
      <c r="U27" s="475">
        <f>'2. BL Supply'!U24+'6. Preferred (Scenario Yr)'!U39+'6. Preferred (Scenario Yr)'!U14</f>
        <v>2.3038903556457937</v>
      </c>
      <c r="V27" s="475">
        <f>'2. BL Supply'!V24+'6. Preferred (Scenario Yr)'!V39+'6. Preferred (Scenario Yr)'!V14</f>
        <v>2.3038903556457937</v>
      </c>
      <c r="W27" s="475">
        <f>'2. BL Supply'!W24+'6. Preferred (Scenario Yr)'!W39+'6. Preferred (Scenario Yr)'!W14</f>
        <v>2.3038903556457937</v>
      </c>
      <c r="X27" s="475">
        <f>'2. BL Supply'!X24+'6. Preferred (Scenario Yr)'!X39+'6. Preferred (Scenario Yr)'!X14</f>
        <v>2.3038903556457937</v>
      </c>
      <c r="Y27" s="475">
        <f>'2. BL Supply'!Y24+'6. Preferred (Scenario Yr)'!Y39+'6. Preferred (Scenario Yr)'!Y14</f>
        <v>2.3038903556457937</v>
      </c>
      <c r="Z27" s="475">
        <f>'2. BL Supply'!Z24+'6. Preferred (Scenario Yr)'!Z39+'6. Preferred (Scenario Yr)'!Z14</f>
        <v>2.3038903556457937</v>
      </c>
      <c r="AA27" s="475">
        <f>'2. BL Supply'!AA24+'6. Preferred (Scenario Yr)'!AA39+'6. Preferred (Scenario Yr)'!AA14</f>
        <v>2.3038903556457937</v>
      </c>
      <c r="AB27" s="475">
        <f>'2. BL Supply'!AB24+'6. Preferred (Scenario Yr)'!AB39+'6. Preferred (Scenario Yr)'!AB14</f>
        <v>2.3038903556457937</v>
      </c>
      <c r="AC27" s="475">
        <f>'2. BL Supply'!AC24+'6. Preferred (Scenario Yr)'!AC39+'6. Preferred (Scenario Yr)'!AC14</f>
        <v>2.3038903556457937</v>
      </c>
      <c r="AD27" s="475">
        <f>'2. BL Supply'!AD24+'6. Preferred (Scenario Yr)'!AD39+'6. Preferred (Scenario Yr)'!AD14</f>
        <v>2.3038903556457937</v>
      </c>
      <c r="AE27" s="475">
        <f>'2. BL Supply'!AE24+'6. Preferred (Scenario Yr)'!AE39+'6. Preferred (Scenario Yr)'!AE14</f>
        <v>2.3038903556457937</v>
      </c>
      <c r="AF27" s="475">
        <f>'2. BL Supply'!AF24+'6. Preferred (Scenario Yr)'!AF39+'6. Preferred (Scenario Yr)'!AF14</f>
        <v>2.3038903556457937</v>
      </c>
      <c r="AG27" s="475">
        <f>'2. BL Supply'!AG24+'6. Preferred (Scenario Yr)'!AG39+'6. Preferred (Scenario Yr)'!AG14</f>
        <v>2.3038903556457937</v>
      </c>
      <c r="AH27" s="475">
        <f>'2. BL Supply'!AH24+'6. Preferred (Scenario Yr)'!AH39+'6. Preferred (Scenario Yr)'!AH14</f>
        <v>2.3038903556457937</v>
      </c>
      <c r="AI27" s="475">
        <f>'2. BL Supply'!AI24+'6. Preferred (Scenario Yr)'!AI39+'6. Preferred (Scenario Yr)'!AI14</f>
        <v>2.3038903556457937</v>
      </c>
      <c r="AJ27" s="725">
        <f>'2. BL Supply'!AJ24+'6. Preferred (Scenario Yr)'!AJ39+'6. Preferred (Scenario Yr)'!AJ14</f>
        <v>2.3038903556457937</v>
      </c>
    </row>
    <row r="28" spans="1:36" ht="15.75" thickBot="1" x14ac:dyDescent="0.25">
      <c r="A28" s="177"/>
      <c r="B28" s="1039"/>
      <c r="C28" s="528" t="s">
        <v>626</v>
      </c>
      <c r="D28" s="529" t="s">
        <v>185</v>
      </c>
      <c r="E28" s="527" t="s">
        <v>627</v>
      </c>
      <c r="F28" s="530" t="s">
        <v>75</v>
      </c>
      <c r="G28" s="530">
        <v>2</v>
      </c>
      <c r="H28" s="522">
        <f>'2. BL Supply'!H25+'6. Preferred (Scenario Yr)'!H42</f>
        <v>1.69</v>
      </c>
      <c r="I28" s="281">
        <f>'2. BL Supply'!I25+'6. Preferred (Scenario Yr)'!I42</f>
        <v>1.69</v>
      </c>
      <c r="J28" s="281">
        <f>'2. BL Supply'!J25+'6. Preferred (Scenario Yr)'!J42</f>
        <v>1.69</v>
      </c>
      <c r="K28" s="281">
        <f>'2. BL Supply'!K25+'6. Preferred (Scenario Yr)'!K42</f>
        <v>1.69</v>
      </c>
      <c r="L28" s="481">
        <f>'2. BL Supply'!L25+'6. Preferred (Scenario Yr)'!L42</f>
        <v>1.69</v>
      </c>
      <c r="M28" s="481">
        <f>'2. BL Supply'!M25+'6. Preferred (Scenario Yr)'!M42</f>
        <v>1.69</v>
      </c>
      <c r="N28" s="481">
        <f>'2. BL Supply'!N25+'6. Preferred (Scenario Yr)'!N42</f>
        <v>1.69</v>
      </c>
      <c r="O28" s="481">
        <f>'2. BL Supply'!O25+'6. Preferred (Scenario Yr)'!O42</f>
        <v>1.69</v>
      </c>
      <c r="P28" s="481">
        <f>'2. BL Supply'!P25+'6. Preferred (Scenario Yr)'!P42</f>
        <v>1.69</v>
      </c>
      <c r="Q28" s="481">
        <f>'2. BL Supply'!Q25+'6. Preferred (Scenario Yr)'!Q42</f>
        <v>1.69</v>
      </c>
      <c r="R28" s="481">
        <f>'2. BL Supply'!R25+'6. Preferred (Scenario Yr)'!R42</f>
        <v>1.69</v>
      </c>
      <c r="S28" s="481">
        <f>'2. BL Supply'!S25+'6. Preferred (Scenario Yr)'!S42</f>
        <v>1.69</v>
      </c>
      <c r="T28" s="481">
        <f>'2. BL Supply'!T25+'6. Preferred (Scenario Yr)'!T42</f>
        <v>1.69</v>
      </c>
      <c r="U28" s="481">
        <f>'2. BL Supply'!U25+'6. Preferred (Scenario Yr)'!U42</f>
        <v>1.69</v>
      </c>
      <c r="V28" s="481">
        <f>'2. BL Supply'!V25+'6. Preferred (Scenario Yr)'!V42</f>
        <v>1.69</v>
      </c>
      <c r="W28" s="481">
        <f>'2. BL Supply'!W25+'6. Preferred (Scenario Yr)'!W42</f>
        <v>1.69</v>
      </c>
      <c r="X28" s="481">
        <f>'2. BL Supply'!X25+'6. Preferred (Scenario Yr)'!X42</f>
        <v>1.69</v>
      </c>
      <c r="Y28" s="481">
        <f>'2. BL Supply'!Y25+'6. Preferred (Scenario Yr)'!Y42</f>
        <v>1.69</v>
      </c>
      <c r="Z28" s="481">
        <f>'2. BL Supply'!Z25+'6. Preferred (Scenario Yr)'!Z42</f>
        <v>1.69</v>
      </c>
      <c r="AA28" s="481">
        <f>'2. BL Supply'!AA25+'6. Preferred (Scenario Yr)'!AA42</f>
        <v>1.69</v>
      </c>
      <c r="AB28" s="481">
        <f>'2. BL Supply'!AB25+'6. Preferred (Scenario Yr)'!AB42</f>
        <v>1.69</v>
      </c>
      <c r="AC28" s="481">
        <f>'2. BL Supply'!AC25+'6. Preferred (Scenario Yr)'!AC42</f>
        <v>1.69</v>
      </c>
      <c r="AD28" s="481">
        <f>'2. BL Supply'!AD25+'6. Preferred (Scenario Yr)'!AD42</f>
        <v>1.69</v>
      </c>
      <c r="AE28" s="481">
        <f>'2. BL Supply'!AE25+'6. Preferred (Scenario Yr)'!AE42</f>
        <v>1.69</v>
      </c>
      <c r="AF28" s="481">
        <f>'2. BL Supply'!AF25+'6. Preferred (Scenario Yr)'!AF42</f>
        <v>1.69</v>
      </c>
      <c r="AG28" s="481">
        <f>'2. BL Supply'!AG25+'6. Preferred (Scenario Yr)'!AG42</f>
        <v>1.69</v>
      </c>
      <c r="AH28" s="481">
        <f>'2. BL Supply'!AH25+'6. Preferred (Scenario Yr)'!AH42</f>
        <v>1.69</v>
      </c>
      <c r="AI28" s="481">
        <f>'2. BL Supply'!AI25+'6. Preferred (Scenario Yr)'!AI42</f>
        <v>1.69</v>
      </c>
      <c r="AJ28" s="476">
        <f>'2. BL Supply'!AJ25+'6. Preferred (Scenario Yr)'!AJ42</f>
        <v>1.69</v>
      </c>
    </row>
    <row r="29" spans="1:36" ht="15.75" x14ac:dyDescent="0.25">
      <c r="A29" s="177"/>
      <c r="B29" s="196"/>
      <c r="C29" s="174"/>
      <c r="D29" s="283"/>
      <c r="E29" s="284"/>
      <c r="F29" s="197"/>
      <c r="G29" s="197"/>
      <c r="H29" s="197"/>
      <c r="I29" s="200"/>
      <c r="J29" s="285"/>
      <c r="K29" s="286"/>
      <c r="L29" s="287"/>
      <c r="M29" s="288"/>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36" ht="15.75" x14ac:dyDescent="0.25">
      <c r="A30" s="177"/>
      <c r="B30" s="196"/>
      <c r="C30" s="174"/>
      <c r="D30" s="289"/>
      <c r="E30" s="290"/>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5.75" x14ac:dyDescent="0.25">
      <c r="A31" s="177"/>
      <c r="B31" s="196"/>
      <c r="C31" s="197"/>
      <c r="D31" s="283"/>
      <c r="E31" s="284"/>
      <c r="F31" s="197"/>
      <c r="G31" s="197"/>
      <c r="H31" s="197"/>
      <c r="I31" s="197"/>
      <c r="J31" s="197"/>
      <c r="K31" s="197"/>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36" ht="15.75" x14ac:dyDescent="0.25">
      <c r="A32" s="177"/>
      <c r="B32" s="196"/>
      <c r="C32" s="197"/>
      <c r="D32" s="291" t="str">
        <f>'TITLE PAGE'!B9</f>
        <v>Company:</v>
      </c>
      <c r="E32" s="159" t="str">
        <f>'TITLE PAGE'!D9</f>
        <v>Severn Trent Water</v>
      </c>
      <c r="F32" s="197"/>
      <c r="G32" s="197"/>
      <c r="H32" s="197"/>
      <c r="I32" s="197"/>
      <c r="J32" s="197"/>
      <c r="K32" s="197"/>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15.75" x14ac:dyDescent="0.25">
      <c r="A33" s="177"/>
      <c r="B33" s="196"/>
      <c r="C33" s="197"/>
      <c r="D33" s="292" t="str">
        <f>'TITLE PAGE'!B10</f>
        <v>Resource Zone Name:</v>
      </c>
      <c r="E33" s="163" t="str">
        <f>'TITLE PAGE'!D10</f>
        <v>North Staffordshire</v>
      </c>
      <c r="F33" s="197"/>
      <c r="G33" s="197"/>
      <c r="H33" s="197"/>
      <c r="I33" s="197"/>
      <c r="J33" s="197"/>
      <c r="K33" s="197"/>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15.75" x14ac:dyDescent="0.25">
      <c r="A34" s="177"/>
      <c r="B34" s="196"/>
      <c r="C34" s="197"/>
      <c r="D34" s="292" t="str">
        <f>'TITLE PAGE'!B11</f>
        <v>Resource Zone Number:</v>
      </c>
      <c r="E34" s="165">
        <f>'TITLE PAGE'!D11</f>
        <v>7</v>
      </c>
      <c r="F34" s="197"/>
      <c r="G34" s="197"/>
      <c r="H34" s="197"/>
      <c r="I34" s="197"/>
      <c r="J34" s="197"/>
      <c r="K34" s="197"/>
      <c r="L34" s="197"/>
      <c r="M34" s="197"/>
      <c r="N34" s="197"/>
      <c r="O34" s="197"/>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15.75" x14ac:dyDescent="0.25">
      <c r="A35" s="177"/>
      <c r="B35" s="196"/>
      <c r="C35" s="197"/>
      <c r="D35" s="292" t="str">
        <f>'TITLE PAGE'!B12</f>
        <v xml:space="preserve">Planning Scenario Name:                                                                     </v>
      </c>
      <c r="E35" s="163" t="str">
        <f>'TITLE PAGE'!D12</f>
        <v>Dry Year Annual Average</v>
      </c>
      <c r="F35" s="197"/>
      <c r="G35" s="197"/>
      <c r="H35" s="197"/>
      <c r="I35" s="197"/>
      <c r="J35" s="197"/>
      <c r="K35" s="197"/>
      <c r="L35" s="197"/>
      <c r="M35" s="197"/>
      <c r="N35" s="197"/>
      <c r="O35" s="197"/>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15.75" x14ac:dyDescent="0.25">
      <c r="A36" s="177"/>
      <c r="B36" s="196"/>
      <c r="C36" s="197"/>
      <c r="D36" s="293" t="str">
        <f>'TITLE PAGE'!B13</f>
        <v xml:space="preserve">Chosen Level of Service:  </v>
      </c>
      <c r="E36" s="170" t="str">
        <f>'TITLE PAGE'!D13</f>
        <v>No more than 3 in 100 Temporary Use Bans</v>
      </c>
      <c r="F36" s="197"/>
      <c r="G36" s="197"/>
      <c r="H36" s="197"/>
      <c r="I36" s="197"/>
      <c r="J36" s="197"/>
      <c r="K36" s="197"/>
      <c r="L36" s="197"/>
      <c r="M36" s="197"/>
      <c r="N36" s="197"/>
      <c r="O36" s="197"/>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RERV/gotq7T/6aHiPEDvyTffweEt0uT4e84rbCYHv3p7cOpOY7+Buxc2KKkPJDyRWREvLytFufRcJbm3W3nLcw==" saltValue="OAH6TmIatLaXsd2z2sCHow==" spinCount="100000" sheet="1" objects="1" scenarios="1" selectLockedCells="1" selectUnlockedCells="1"/>
  <mergeCells count="3">
    <mergeCell ref="B3:B12"/>
    <mergeCell ref="B13:B26"/>
    <mergeCell ref="B27:B28"/>
  </mergeCell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DD287479-EAE0-4736-82F3-8114F1D60FC7}">
  <ds:schemaRefs>
    <ds:schemaRef ds:uri="http://schemas.microsoft.com/sharepoint/v3/contenttype/forms"/>
  </ds:schemaRefs>
</ds:datastoreItem>
</file>

<file path=customXml/itemProps2.xml><?xml version="1.0" encoding="utf-8"?>
<ds:datastoreItem xmlns:ds="http://schemas.openxmlformats.org/officeDocument/2006/customXml" ds:itemID="{0000FBEC-248B-4A5E-85C9-8AE2C62E5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BFE365-403B-4EFE-8539-CCF4BDA6B360}">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3d2cf0cd-f524-4152-8aab-4099e63f813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2018-07-21T21:15:45Z</dcterms:created>
  <dcterms:modified xsi:type="dcterms:W3CDTF">2019-08-14T19:09:57Z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7500</vt:r8>
  </property>
</Properties>
</file>