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workbookAlgorithmName="SHA-512" workbookHashValue="k/KsnyuFrFCpwoaaq6oeu6EhlfkAYbvxjTd8XpIuBQgNRLDrf6SRCZBjWgqHo7U7G8lazZKayRAHDboaevoCMw==" workbookSaltValue="s/9rbiz5UB9wp7aPMaTuCg==" workbookSpinCount="100000" lockStructure="1"/>
  <bookViews>
    <workbookView xWindow="0" yWindow="0" windowWidth="25200" windowHeight="11985" tabRatio="882"/>
  </bookViews>
  <sheets>
    <sheet name="TITLE PAGE" sheetId="1" r:id="rId1"/>
    <sheet name="WRZ summary" sheetId="2" r:id="rId2"/>
    <sheet name="1. BL Licences" sheetId="3" state="hidden" r:id="rId3"/>
    <sheet name="2. BL Supply" sheetId="4" r:id="rId4"/>
    <sheet name="3. BL Demand" sheetId="5" r:id="rId5"/>
    <sheet name="4. BL SDB" sheetId="6" r:id="rId6"/>
    <sheet name="5. Feasible Options" sheetId="14" r:id="rId7"/>
    <sheet name="6. Preferred (Scenario Yr)" sheetId="8" r:id="rId8"/>
    <sheet name="7. FP Supply" sheetId="9" r:id="rId9"/>
    <sheet name="8. FP Demand" sheetId="10" r:id="rId10"/>
    <sheet name="9. FP SDB" sheetId="11" r:id="rId11"/>
    <sheet name="10. Drought plan links" sheetId="1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W132" i="14" l="1"/>
  <c r="DV132" i="14"/>
  <c r="DU132" i="14"/>
  <c r="DT132" i="14"/>
  <c r="DS132" i="14"/>
  <c r="DR132" i="14"/>
  <c r="DQ132" i="14"/>
  <c r="DP132" i="14"/>
  <c r="DO132" i="14"/>
  <c r="DN132" i="14"/>
  <c r="DM132" i="14"/>
  <c r="DL132" i="14"/>
  <c r="DK132" i="14"/>
  <c r="DJ132" i="14"/>
  <c r="DI132" i="14"/>
  <c r="DH132" i="14"/>
  <c r="DG132" i="14"/>
  <c r="DF132" i="14"/>
  <c r="DE132" i="14"/>
  <c r="DD132" i="14"/>
  <c r="DC132" i="14"/>
  <c r="DB132" i="14"/>
  <c r="DA132" i="14"/>
  <c r="CZ132" i="14"/>
  <c r="CY132" i="14"/>
  <c r="CX132" i="14"/>
  <c r="CW132" i="14"/>
  <c r="CV132" i="14"/>
  <c r="CU132" i="14"/>
  <c r="CT132" i="14"/>
  <c r="CS132" i="14"/>
  <c r="CR132" i="14"/>
  <c r="CQ132" i="14"/>
  <c r="CP132" i="14"/>
  <c r="CO132" i="14"/>
  <c r="CN132" i="14"/>
  <c r="CM132" i="14"/>
  <c r="CL132" i="14"/>
  <c r="CK132" i="14"/>
  <c r="CJ132" i="14"/>
  <c r="CI132" i="14"/>
  <c r="CH132" i="14"/>
  <c r="CG132" i="14"/>
  <c r="CF132" i="14"/>
  <c r="CE132" i="14"/>
  <c r="CD132" i="14"/>
  <c r="CC132" i="14"/>
  <c r="CB132" i="14"/>
  <c r="CA132" i="14"/>
  <c r="BZ132" i="14"/>
  <c r="BY132" i="14"/>
  <c r="BX132" i="14"/>
  <c r="BW132" i="14"/>
  <c r="BV132" i="14"/>
  <c r="BU132" i="14"/>
  <c r="BT132" i="14"/>
  <c r="BS132" i="14"/>
  <c r="BR132" i="14"/>
  <c r="BQ132" i="14"/>
  <c r="BP132" i="14"/>
  <c r="BO132" i="14"/>
  <c r="BN132" i="14"/>
  <c r="BM132" i="14"/>
  <c r="BL132" i="14"/>
  <c r="BK132" i="14"/>
  <c r="BJ132" i="14"/>
  <c r="BI132" i="14"/>
  <c r="BH132" i="14"/>
  <c r="BG132" i="14"/>
  <c r="BF132" i="14"/>
  <c r="BE132" i="14"/>
  <c r="BD132" i="14"/>
  <c r="BC132" i="14"/>
  <c r="BB132" i="14"/>
  <c r="BA132" i="14"/>
  <c r="AZ132" i="14"/>
  <c r="AY132" i="14"/>
  <c r="AX132" i="14"/>
  <c r="AW132" i="14"/>
  <c r="AV132" i="14"/>
  <c r="AU132" i="14"/>
  <c r="AT132" i="14"/>
  <c r="AS132" i="14"/>
  <c r="AR132" i="14"/>
  <c r="AQ132" i="14"/>
  <c r="AP132" i="14"/>
  <c r="AO132" i="14"/>
  <c r="AN132" i="14"/>
  <c r="AM132" i="14"/>
  <c r="AL132" i="14"/>
  <c r="AK132" i="14"/>
  <c r="AJ132" i="14"/>
  <c r="AI132" i="14"/>
  <c r="AH132" i="14"/>
  <c r="AG132" i="14"/>
  <c r="AF132" i="14"/>
  <c r="AE132" i="14"/>
  <c r="AD132" i="14"/>
  <c r="AC132" i="14"/>
  <c r="AB132" i="14"/>
  <c r="AA132" i="14"/>
  <c r="Z132" i="14"/>
  <c r="Y132" i="14"/>
  <c r="X132" i="14"/>
  <c r="I120" i="14"/>
  <c r="DW79" i="14" l="1"/>
  <c r="DV79" i="14"/>
  <c r="DU79" i="14"/>
  <c r="DT79" i="14"/>
  <c r="DS79" i="14"/>
  <c r="DR79" i="14"/>
  <c r="DQ79" i="14"/>
  <c r="DP79" i="14"/>
  <c r="DO79" i="14"/>
  <c r="DN79" i="14"/>
  <c r="DM79" i="14"/>
  <c r="DL79" i="14"/>
  <c r="DK79" i="14"/>
  <c r="DJ79" i="14"/>
  <c r="DI79" i="14"/>
  <c r="DH79" i="14"/>
  <c r="DG79" i="14"/>
  <c r="DF79" i="14"/>
  <c r="DE79" i="14"/>
  <c r="DD79" i="14"/>
  <c r="DC79" i="14"/>
  <c r="DB79" i="14"/>
  <c r="DA79" i="14"/>
  <c r="CZ79" i="14"/>
  <c r="CY79" i="14"/>
  <c r="CX79" i="14"/>
  <c r="CW79" i="14"/>
  <c r="CV79" i="14"/>
  <c r="CU79" i="14"/>
  <c r="CT79" i="14"/>
  <c r="CS79" i="14"/>
  <c r="CR79" i="14"/>
  <c r="CQ79" i="14"/>
  <c r="CP79" i="14"/>
  <c r="CO79" i="14"/>
  <c r="CN79" i="14"/>
  <c r="CM79" i="14"/>
  <c r="CL79" i="14"/>
  <c r="CK79" i="14"/>
  <c r="CJ79" i="14"/>
  <c r="CI79" i="14"/>
  <c r="CH79" i="14"/>
  <c r="CG79" i="14"/>
  <c r="CF79" i="14"/>
  <c r="CE79" i="14"/>
  <c r="CD79" i="14"/>
  <c r="CC79" i="14"/>
  <c r="CB79" i="14"/>
  <c r="CA79" i="14"/>
  <c r="BZ79" i="14"/>
  <c r="BY79" i="14"/>
  <c r="BX79" i="14"/>
  <c r="BW79" i="14"/>
  <c r="BV79" i="14"/>
  <c r="BU79" i="14"/>
  <c r="BT79" i="14"/>
  <c r="BS79" i="14"/>
  <c r="BR79" i="14"/>
  <c r="BQ79" i="14"/>
  <c r="BP79" i="14"/>
  <c r="BO79" i="14"/>
  <c r="BN79" i="14"/>
  <c r="BM79" i="14"/>
  <c r="BL79" i="14"/>
  <c r="BK79" i="14"/>
  <c r="BJ79" i="14"/>
  <c r="BI79" i="14"/>
  <c r="BH79" i="14"/>
  <c r="BG79" i="14"/>
  <c r="BF79" i="14"/>
  <c r="BE79" i="14"/>
  <c r="BD79" i="14"/>
  <c r="BC79" i="14"/>
  <c r="BB79" i="14"/>
  <c r="BA79" i="14"/>
  <c r="AZ79" i="14"/>
  <c r="AY79" i="14"/>
  <c r="AX79" i="14"/>
  <c r="AW79" i="14"/>
  <c r="AV79" i="14"/>
  <c r="AU79" i="14"/>
  <c r="AT79" i="14"/>
  <c r="AS79" i="14"/>
  <c r="AR79" i="14"/>
  <c r="AQ79" i="14"/>
  <c r="AP79" i="14"/>
  <c r="AO79" i="14"/>
  <c r="AN79" i="14"/>
  <c r="AM79" i="14"/>
  <c r="AL79" i="14"/>
  <c r="AK79" i="14"/>
  <c r="AJ79" i="14"/>
  <c r="AI79" i="14"/>
  <c r="AH79" i="14"/>
  <c r="AG79" i="14"/>
  <c r="AF79" i="14"/>
  <c r="AE79" i="14"/>
  <c r="AD79" i="14"/>
  <c r="AC79" i="14"/>
  <c r="AB79" i="14"/>
  <c r="AA79" i="14"/>
  <c r="Z79" i="14"/>
  <c r="Y79" i="14"/>
  <c r="X79" i="14"/>
  <c r="I67" i="14"/>
  <c r="CY66" i="14"/>
  <c r="CX66" i="14"/>
  <c r="CW66" i="14"/>
  <c r="CV66" i="14"/>
  <c r="CU66" i="14"/>
  <c r="CT66" i="14"/>
  <c r="CS66" i="14"/>
  <c r="CR66" i="14"/>
  <c r="CQ66" i="14"/>
  <c r="CP66" i="14"/>
  <c r="CO66" i="14"/>
  <c r="CN66" i="14"/>
  <c r="CM66" i="14"/>
  <c r="CL66" i="14"/>
  <c r="CK66" i="14"/>
  <c r="CJ66" i="14"/>
  <c r="CI66" i="14"/>
  <c r="CH66" i="14"/>
  <c r="CG66" i="14"/>
  <c r="CF66" i="14"/>
  <c r="CE66" i="14"/>
  <c r="CD66" i="14"/>
  <c r="CC66" i="14"/>
  <c r="CB66" i="14"/>
  <c r="CA66" i="14"/>
  <c r="BZ66" i="14"/>
  <c r="BY66" i="14"/>
  <c r="BX66" i="14"/>
  <c r="BW66" i="14"/>
  <c r="BV66" i="14"/>
  <c r="BU66" i="14"/>
  <c r="BT66" i="14"/>
  <c r="BS66" i="14"/>
  <c r="BR66" i="14"/>
  <c r="BQ66" i="14"/>
  <c r="BP66" i="14"/>
  <c r="BO66" i="14"/>
  <c r="BN66" i="14"/>
  <c r="BM66" i="14"/>
  <c r="BL66" i="14"/>
  <c r="BK66" i="14"/>
  <c r="BJ66" i="14"/>
  <c r="BI66" i="14"/>
  <c r="BH66" i="14"/>
  <c r="BG66" i="14"/>
  <c r="BF66" i="14"/>
  <c r="BE66" i="14"/>
  <c r="BD66" i="14"/>
  <c r="BC66" i="14"/>
  <c r="BB66" i="14"/>
  <c r="BA66" i="14"/>
  <c r="AZ66" i="14"/>
  <c r="AY66" i="14"/>
  <c r="AX66" i="14"/>
  <c r="AW66" i="14"/>
  <c r="AV66" i="14"/>
  <c r="AU66" i="14"/>
  <c r="AT66" i="14"/>
  <c r="AS66" i="14"/>
  <c r="AR66" i="14"/>
  <c r="AQ66" i="14"/>
  <c r="AP66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C66" i="14"/>
  <c r="AB66" i="14"/>
  <c r="AA66" i="14"/>
  <c r="Z66" i="14"/>
  <c r="Y66" i="14"/>
  <c r="X66" i="14"/>
  <c r="I54" i="14"/>
  <c r="DW100" i="14" l="1"/>
  <c r="DV100" i="14"/>
  <c r="DU100" i="14"/>
  <c r="DT100" i="14"/>
  <c r="DS100" i="14"/>
  <c r="DR100" i="14"/>
  <c r="DQ100" i="14"/>
  <c r="DP100" i="14"/>
  <c r="DO100" i="14"/>
  <c r="DN100" i="14"/>
  <c r="DM100" i="14"/>
  <c r="DL100" i="14"/>
  <c r="DK100" i="14"/>
  <c r="DJ100" i="14"/>
  <c r="DI100" i="14"/>
  <c r="DH100" i="14"/>
  <c r="DG100" i="14"/>
  <c r="DF100" i="14"/>
  <c r="DE100" i="14"/>
  <c r="DD100" i="14"/>
  <c r="DC100" i="14"/>
  <c r="DB100" i="14"/>
  <c r="DA100" i="14"/>
  <c r="CZ100" i="14"/>
  <c r="CY100" i="14"/>
  <c r="CX100" i="14"/>
  <c r="CW100" i="14"/>
  <c r="CV100" i="14"/>
  <c r="CU100" i="14"/>
  <c r="CT100" i="14"/>
  <c r="CS100" i="14"/>
  <c r="CR100" i="14"/>
  <c r="CQ100" i="14"/>
  <c r="CP100" i="14"/>
  <c r="CO100" i="14"/>
  <c r="CN100" i="14"/>
  <c r="CM100" i="14"/>
  <c r="CL100" i="14"/>
  <c r="CK100" i="14"/>
  <c r="CJ100" i="14"/>
  <c r="CI100" i="14"/>
  <c r="CH100" i="14"/>
  <c r="CG100" i="14"/>
  <c r="CF100" i="14"/>
  <c r="CE100" i="14"/>
  <c r="CD100" i="14"/>
  <c r="CC100" i="14"/>
  <c r="CB100" i="14"/>
  <c r="CA100" i="14"/>
  <c r="BZ100" i="14"/>
  <c r="BY100" i="14"/>
  <c r="BX100" i="14"/>
  <c r="BW100" i="14"/>
  <c r="BV100" i="14"/>
  <c r="BU100" i="14"/>
  <c r="BT100" i="14"/>
  <c r="BS100" i="14"/>
  <c r="BR100" i="14"/>
  <c r="BQ100" i="14"/>
  <c r="BP100" i="14"/>
  <c r="BO100" i="14"/>
  <c r="BN100" i="14"/>
  <c r="BM100" i="14"/>
  <c r="BL100" i="14"/>
  <c r="BK100" i="14"/>
  <c r="BJ100" i="14"/>
  <c r="BI100" i="14"/>
  <c r="BH100" i="14"/>
  <c r="BG100" i="14"/>
  <c r="BF100" i="14"/>
  <c r="BE100" i="14"/>
  <c r="BD100" i="14"/>
  <c r="BC100" i="14"/>
  <c r="BB100" i="14"/>
  <c r="BA100" i="14"/>
  <c r="AZ100" i="14"/>
  <c r="AY100" i="14"/>
  <c r="AX100" i="14"/>
  <c r="AW100" i="14"/>
  <c r="AV100" i="14"/>
  <c r="AU100" i="14"/>
  <c r="AT100" i="14"/>
  <c r="AS100" i="14"/>
  <c r="AR100" i="14"/>
  <c r="AQ100" i="14"/>
  <c r="AP100" i="14"/>
  <c r="AO100" i="14"/>
  <c r="AN100" i="14"/>
  <c r="AM100" i="14"/>
  <c r="AL100" i="14"/>
  <c r="AK100" i="14"/>
  <c r="AJ100" i="14"/>
  <c r="AI100" i="14"/>
  <c r="AH100" i="14"/>
  <c r="AG100" i="14"/>
  <c r="AF100" i="14"/>
  <c r="AE100" i="14"/>
  <c r="AD100" i="14"/>
  <c r="AC100" i="14"/>
  <c r="AB100" i="14"/>
  <c r="AA100" i="14"/>
  <c r="Z100" i="14"/>
  <c r="Y100" i="14"/>
  <c r="X100" i="14"/>
  <c r="I88" i="14"/>
  <c r="K6" i="10" l="1"/>
  <c r="J6" i="10"/>
  <c r="I6" i="10"/>
  <c r="K5" i="10"/>
  <c r="J5" i="10"/>
  <c r="I5" i="10"/>
  <c r="H6" i="10"/>
  <c r="H5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H62" i="5" l="1"/>
  <c r="H61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H59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I53" i="5"/>
  <c r="H53" i="5"/>
  <c r="I43" i="5"/>
  <c r="I61" i="5" s="1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AJ10" i="5"/>
  <c r="AJ21" i="5" s="1"/>
  <c r="AI10" i="5"/>
  <c r="AI21" i="5" s="1"/>
  <c r="AH10" i="5"/>
  <c r="AH21" i="5" s="1"/>
  <c r="AG10" i="5"/>
  <c r="AG21" i="5" s="1"/>
  <c r="AF10" i="5"/>
  <c r="AF21" i="5" s="1"/>
  <c r="AE10" i="5"/>
  <c r="AE21" i="5" s="1"/>
  <c r="AD10" i="5"/>
  <c r="AD21" i="5" s="1"/>
  <c r="AC10" i="5"/>
  <c r="AC21" i="5" s="1"/>
  <c r="AB10" i="5"/>
  <c r="AB21" i="5" s="1"/>
  <c r="AA10" i="5"/>
  <c r="AA21" i="5" s="1"/>
  <c r="Z10" i="5"/>
  <c r="Z21" i="5" s="1"/>
  <c r="Y10" i="5"/>
  <c r="Y21" i="5" s="1"/>
  <c r="X10" i="5"/>
  <c r="X21" i="5" s="1"/>
  <c r="W10" i="5"/>
  <c r="W21" i="5" s="1"/>
  <c r="V10" i="5"/>
  <c r="V21" i="5" s="1"/>
  <c r="U10" i="5"/>
  <c r="U21" i="5" s="1"/>
  <c r="T10" i="5"/>
  <c r="T21" i="5" s="1"/>
  <c r="S10" i="5"/>
  <c r="S21" i="5" s="1"/>
  <c r="R10" i="5"/>
  <c r="R21" i="5" s="1"/>
  <c r="Q10" i="5"/>
  <c r="Q21" i="5" s="1"/>
  <c r="P10" i="5"/>
  <c r="P21" i="5" s="1"/>
  <c r="O10" i="5"/>
  <c r="O21" i="5" s="1"/>
  <c r="N10" i="5"/>
  <c r="N21" i="5" s="1"/>
  <c r="M10" i="5"/>
  <c r="M21" i="5" s="1"/>
  <c r="L10" i="5"/>
  <c r="L21" i="5" s="1"/>
  <c r="K10" i="5"/>
  <c r="J10" i="5"/>
  <c r="J21" i="5" s="1"/>
  <c r="I10" i="5"/>
  <c r="I21" i="5" s="1"/>
  <c r="H10" i="5"/>
  <c r="H21" i="5" s="1"/>
  <c r="AJ9" i="5"/>
  <c r="AJ13" i="5" s="1"/>
  <c r="AI9" i="5"/>
  <c r="AI29" i="5" s="1"/>
  <c r="AH9" i="5"/>
  <c r="AH13" i="5" s="1"/>
  <c r="AG9" i="5"/>
  <c r="AF9" i="5"/>
  <c r="AE9" i="5"/>
  <c r="AD9" i="5"/>
  <c r="AD13" i="5" s="1"/>
  <c r="AC9" i="5"/>
  <c r="AB9" i="5"/>
  <c r="AB13" i="5" s="1"/>
  <c r="AA9" i="5"/>
  <c r="AA29" i="5" s="1"/>
  <c r="Z9" i="5"/>
  <c r="Z13" i="5" s="1"/>
  <c r="Y9" i="5"/>
  <c r="X9" i="5"/>
  <c r="X13" i="5" s="1"/>
  <c r="W9" i="5"/>
  <c r="V9" i="5"/>
  <c r="U9" i="5"/>
  <c r="U13" i="5" s="1"/>
  <c r="T9" i="5"/>
  <c r="T13" i="5" s="1"/>
  <c r="S9" i="5"/>
  <c r="S13" i="5" s="1"/>
  <c r="R9" i="5"/>
  <c r="R13" i="5" s="1"/>
  <c r="Q9" i="5"/>
  <c r="P9" i="5"/>
  <c r="O9" i="5"/>
  <c r="N9" i="5"/>
  <c r="N13" i="5" s="1"/>
  <c r="M9" i="5"/>
  <c r="L9" i="5"/>
  <c r="L13" i="5" s="1"/>
  <c r="K9" i="5"/>
  <c r="K13" i="5" s="1"/>
  <c r="J9" i="5"/>
  <c r="J13" i="5" s="1"/>
  <c r="I9" i="5"/>
  <c r="H9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I59" i="5" l="1"/>
  <c r="I62" i="5"/>
  <c r="I39" i="5"/>
  <c r="J43" i="5"/>
  <c r="J59" i="5" s="1"/>
  <c r="H39" i="5"/>
  <c r="H29" i="5"/>
  <c r="P29" i="5"/>
  <c r="AF29" i="5"/>
  <c r="AI13" i="5"/>
  <c r="S12" i="5"/>
  <c r="AI12" i="5"/>
  <c r="V29" i="5"/>
  <c r="Q12" i="5"/>
  <c r="AG12" i="5"/>
  <c r="T12" i="5"/>
  <c r="AB12" i="5"/>
  <c r="AA13" i="5"/>
  <c r="S29" i="5"/>
  <c r="R12" i="5"/>
  <c r="Z12" i="5"/>
  <c r="M12" i="5"/>
  <c r="AC12" i="5"/>
  <c r="K29" i="5"/>
  <c r="AF13" i="5"/>
  <c r="N29" i="5"/>
  <c r="I12" i="5"/>
  <c r="Y12" i="5"/>
  <c r="L12" i="5"/>
  <c r="AJ12" i="5"/>
  <c r="W12" i="5"/>
  <c r="J12" i="5"/>
  <c r="AH12" i="5"/>
  <c r="U12" i="5"/>
  <c r="K12" i="5"/>
  <c r="O12" i="5"/>
  <c r="AA12" i="5"/>
  <c r="AE12" i="5"/>
  <c r="M29" i="5"/>
  <c r="U29" i="5"/>
  <c r="AC29" i="5"/>
  <c r="V13" i="5"/>
  <c r="AD29" i="5"/>
  <c r="H13" i="5"/>
  <c r="Y13" i="5"/>
  <c r="Y29" i="5"/>
  <c r="AG13" i="5"/>
  <c r="AG29" i="5"/>
  <c r="AH29" i="5"/>
  <c r="M13" i="5"/>
  <c r="Z29" i="5"/>
  <c r="T29" i="5"/>
  <c r="AD12" i="5"/>
  <c r="K21" i="5"/>
  <c r="X29" i="5"/>
  <c r="O29" i="5"/>
  <c r="O13" i="5"/>
  <c r="AE29" i="5"/>
  <c r="AE13" i="5"/>
  <c r="Q13" i="5"/>
  <c r="Q29" i="5"/>
  <c r="AJ29" i="5"/>
  <c r="R29" i="5"/>
  <c r="V12" i="5"/>
  <c r="P13" i="5"/>
  <c r="AC13" i="5"/>
  <c r="W29" i="5"/>
  <c r="W13" i="5"/>
  <c r="I13" i="5"/>
  <c r="I29" i="5"/>
  <c r="J29" i="5"/>
  <c r="N12" i="5"/>
  <c r="H12" i="5"/>
  <c r="P12" i="5"/>
  <c r="X12" i="5"/>
  <c r="AF12" i="5"/>
  <c r="L29" i="5"/>
  <c r="AB29" i="5"/>
  <c r="J53" i="5"/>
  <c r="J39" i="5" s="1"/>
  <c r="J61" i="5" l="1"/>
  <c r="K43" i="5"/>
  <c r="J62" i="5"/>
  <c r="K62" i="5"/>
  <c r="K61" i="5"/>
  <c r="L43" i="5"/>
  <c r="K59" i="5"/>
  <c r="K53" i="5"/>
  <c r="K39" i="5" s="1"/>
  <c r="L53" i="5" l="1"/>
  <c r="L39" i="5" s="1"/>
  <c r="L59" i="5"/>
  <c r="L62" i="5"/>
  <c r="L61" i="5"/>
  <c r="M43" i="5"/>
  <c r="M59" i="5" l="1"/>
  <c r="M62" i="5"/>
  <c r="M53" i="5"/>
  <c r="M39" i="5" s="1"/>
  <c r="N43" i="5"/>
  <c r="M61" i="5"/>
  <c r="N61" i="5" l="1"/>
  <c r="O43" i="5"/>
  <c r="N62" i="5"/>
  <c r="N53" i="5"/>
  <c r="N39" i="5" s="1"/>
  <c r="N59" i="5"/>
  <c r="O53" i="5" l="1"/>
  <c r="O39" i="5" s="1"/>
  <c r="O62" i="5"/>
  <c r="O61" i="5"/>
  <c r="O59" i="5"/>
  <c r="P43" i="5"/>
  <c r="P61" i="5" l="1"/>
  <c r="Q43" i="5"/>
  <c r="P59" i="5"/>
  <c r="P53" i="5"/>
  <c r="P39" i="5" s="1"/>
  <c r="P62" i="5"/>
  <c r="Q62" i="5" l="1"/>
  <c r="Q61" i="5"/>
  <c r="R43" i="5"/>
  <c r="Q59" i="5"/>
  <c r="Q53" i="5"/>
  <c r="Q39" i="5" s="1"/>
  <c r="R59" i="5" l="1"/>
  <c r="R53" i="5"/>
  <c r="R39" i="5" s="1"/>
  <c r="R61" i="5"/>
  <c r="S43" i="5"/>
  <c r="R62" i="5"/>
  <c r="S62" i="5" l="1"/>
  <c r="S61" i="5"/>
  <c r="T43" i="5"/>
  <c r="S59" i="5"/>
  <c r="S53" i="5"/>
  <c r="S39" i="5" s="1"/>
  <c r="T53" i="5" l="1"/>
  <c r="T39" i="5" s="1"/>
  <c r="T59" i="5"/>
  <c r="T62" i="5"/>
  <c r="U43" i="5"/>
  <c r="T61" i="5"/>
  <c r="U59" i="5" l="1"/>
  <c r="U62" i="5"/>
  <c r="U53" i="5"/>
  <c r="U39" i="5" s="1"/>
  <c r="U61" i="5"/>
  <c r="V43" i="5"/>
  <c r="V61" i="5" l="1"/>
  <c r="W43" i="5"/>
  <c r="V62" i="5"/>
  <c r="V53" i="5"/>
  <c r="V39" i="5" s="1"/>
  <c r="V59" i="5"/>
  <c r="W53" i="5" l="1"/>
  <c r="W39" i="5" s="1"/>
  <c r="W61" i="5"/>
  <c r="W59" i="5"/>
  <c r="X43" i="5"/>
  <c r="W62" i="5"/>
  <c r="X61" i="5" l="1"/>
  <c r="Y43" i="5"/>
  <c r="X59" i="5"/>
  <c r="X53" i="5"/>
  <c r="X39" i="5" s="1"/>
  <c r="X62" i="5"/>
  <c r="Y62" i="5" l="1"/>
  <c r="Y61" i="5"/>
  <c r="Z43" i="5"/>
  <c r="Y59" i="5"/>
  <c r="Y53" i="5"/>
  <c r="Y39" i="5" s="1"/>
  <c r="Z59" i="5" l="1"/>
  <c r="Z53" i="5"/>
  <c r="Z39" i="5" s="1"/>
  <c r="Z61" i="5"/>
  <c r="AA43" i="5"/>
  <c r="Z62" i="5"/>
  <c r="AA62" i="5" l="1"/>
  <c r="AA61" i="5"/>
  <c r="AB43" i="5"/>
  <c r="AA59" i="5"/>
  <c r="AA53" i="5"/>
  <c r="AA39" i="5" s="1"/>
  <c r="AB53" i="5" l="1"/>
  <c r="AB39" i="5" s="1"/>
  <c r="AB59" i="5"/>
  <c r="AB62" i="5"/>
  <c r="AC43" i="5"/>
  <c r="AB61" i="5"/>
  <c r="AC59" i="5" l="1"/>
  <c r="AC62" i="5"/>
  <c r="AC53" i="5"/>
  <c r="AC39" i="5" s="1"/>
  <c r="AC61" i="5"/>
  <c r="AD43" i="5"/>
  <c r="AD61" i="5" l="1"/>
  <c r="AE43" i="5"/>
  <c r="AD62" i="5"/>
  <c r="AD53" i="5"/>
  <c r="AD39" i="5" s="1"/>
  <c r="AD59" i="5"/>
  <c r="AE53" i="5" l="1"/>
  <c r="AE39" i="5" s="1"/>
  <c r="AF43" i="5"/>
  <c r="AE61" i="5"/>
  <c r="AE62" i="5"/>
  <c r="AE59" i="5"/>
  <c r="AF61" i="5" l="1"/>
  <c r="AG43" i="5"/>
  <c r="AF59" i="5"/>
  <c r="AF62" i="5"/>
  <c r="AF53" i="5"/>
  <c r="AF39" i="5" s="1"/>
  <c r="AG62" i="5" l="1"/>
  <c r="AG61" i="5"/>
  <c r="AH43" i="5"/>
  <c r="AG53" i="5"/>
  <c r="AG39" i="5" s="1"/>
  <c r="AG59" i="5"/>
  <c r="AH59" i="5" l="1"/>
  <c r="AH53" i="5"/>
  <c r="AH39" i="5" s="1"/>
  <c r="AH61" i="5"/>
  <c r="AI43" i="5"/>
  <c r="AH62" i="5"/>
  <c r="AI62" i="5" l="1"/>
  <c r="AI61" i="5"/>
  <c r="AJ43" i="5"/>
  <c r="AI59" i="5"/>
  <c r="AI53" i="5"/>
  <c r="AI39" i="5" s="1"/>
  <c r="AJ62" i="5" l="1"/>
  <c r="AJ53" i="5"/>
  <c r="AJ39" i="5" s="1"/>
  <c r="AJ59" i="5"/>
  <c r="AJ61" i="5"/>
  <c r="C143" i="14" l="1"/>
  <c r="D143" i="14"/>
  <c r="C144" i="14"/>
  <c r="D144" i="14"/>
  <c r="C145" i="14"/>
  <c r="D145" i="14"/>
  <c r="C146" i="14"/>
  <c r="D146" i="14"/>
  <c r="D142" i="14"/>
  <c r="C142" i="14"/>
  <c r="CD133" i="14" l="1"/>
  <c r="Z133" i="14"/>
  <c r="CT119" i="14"/>
  <c r="BN119" i="14"/>
  <c r="AH119" i="14"/>
  <c r="DB118" i="14"/>
  <c r="BV118" i="14"/>
  <c r="AP118" i="14"/>
  <c r="DT117" i="14"/>
  <c r="CZ117" i="14"/>
  <c r="CD117" i="14"/>
  <c r="BN117" i="14"/>
  <c r="AZ117" i="14"/>
  <c r="AN117" i="14"/>
  <c r="AA117" i="14"/>
  <c r="DN116" i="14"/>
  <c r="DB116" i="14"/>
  <c r="CN116" i="14"/>
  <c r="CB116" i="14"/>
  <c r="BO116" i="14"/>
  <c r="BB116" i="14"/>
  <c r="AZ116" i="14"/>
  <c r="AP116" i="14"/>
  <c r="AN116" i="14"/>
  <c r="AB116" i="14"/>
  <c r="AA116" i="14"/>
  <c r="DP115" i="14"/>
  <c r="DN115" i="14"/>
  <c r="DC115" i="14"/>
  <c r="DB115" i="14"/>
  <c r="CP115" i="14"/>
  <c r="CO115" i="14"/>
  <c r="CG115" i="14"/>
  <c r="CF115" i="14"/>
  <c r="CC115" i="14"/>
  <c r="BX115" i="14"/>
  <c r="BW115" i="14"/>
  <c r="BT115" i="14"/>
  <c r="BO115" i="14"/>
  <c r="BN115" i="14"/>
  <c r="BJ115" i="14"/>
  <c r="BF115" i="14"/>
  <c r="BE115" i="14"/>
  <c r="BA115" i="14"/>
  <c r="AW115" i="14"/>
  <c r="AV115" i="14"/>
  <c r="AR115" i="14"/>
  <c r="AN115" i="14"/>
  <c r="AL115" i="14"/>
  <c r="AI115" i="14"/>
  <c r="AD115" i="14"/>
  <c r="AC115" i="14"/>
  <c r="Z115" i="14"/>
  <c r="DW114" i="14"/>
  <c r="DV114" i="14"/>
  <c r="DU114" i="14"/>
  <c r="DT114" i="14"/>
  <c r="DS114" i="14"/>
  <c r="DR114" i="14"/>
  <c r="DQ114" i="14"/>
  <c r="DP114" i="14"/>
  <c r="DO114" i="14"/>
  <c r="DN114" i="14"/>
  <c r="DM114" i="14"/>
  <c r="DL114" i="14"/>
  <c r="DK114" i="14"/>
  <c r="DJ114" i="14"/>
  <c r="DI114" i="14"/>
  <c r="DH114" i="14"/>
  <c r="DG114" i="14"/>
  <c r="DF114" i="14"/>
  <c r="DE114" i="14"/>
  <c r="DD114" i="14"/>
  <c r="DC114" i="14"/>
  <c r="DB114" i="14"/>
  <c r="DA114" i="14"/>
  <c r="CZ114" i="14"/>
  <c r="CY114" i="14"/>
  <c r="CX114" i="14"/>
  <c r="CW114" i="14"/>
  <c r="CV114" i="14"/>
  <c r="CU114" i="14"/>
  <c r="CT114" i="14"/>
  <c r="CS114" i="14"/>
  <c r="CR114" i="14"/>
  <c r="CQ114" i="14"/>
  <c r="CP114" i="14"/>
  <c r="CO114" i="14"/>
  <c r="CN114" i="14"/>
  <c r="CM114" i="14"/>
  <c r="CL114" i="14"/>
  <c r="CK114" i="14"/>
  <c r="CJ114" i="14"/>
  <c r="CI114" i="14"/>
  <c r="CH114" i="14"/>
  <c r="CG114" i="14"/>
  <c r="CF114" i="14"/>
  <c r="CE114" i="14"/>
  <c r="CD114" i="14"/>
  <c r="CC114" i="14"/>
  <c r="CB114" i="14"/>
  <c r="CA114" i="14"/>
  <c r="BZ114" i="14"/>
  <c r="BY114" i="14"/>
  <c r="BX114" i="14"/>
  <c r="BW114" i="14"/>
  <c r="BV114" i="14"/>
  <c r="BU114" i="14"/>
  <c r="BT114" i="14"/>
  <c r="BS114" i="14"/>
  <c r="BR114" i="14"/>
  <c r="BQ114" i="14"/>
  <c r="BP114" i="14"/>
  <c r="BO114" i="14"/>
  <c r="BN114" i="14"/>
  <c r="BM114" i="14"/>
  <c r="BL114" i="14"/>
  <c r="BK114" i="14"/>
  <c r="BJ114" i="14"/>
  <c r="BI114" i="14"/>
  <c r="BH114" i="14"/>
  <c r="BG114" i="14"/>
  <c r="BF114" i="14"/>
  <c r="BE114" i="14"/>
  <c r="BD114" i="14"/>
  <c r="BC114" i="14"/>
  <c r="BB114" i="14"/>
  <c r="BA114" i="14"/>
  <c r="AZ114" i="14"/>
  <c r="AY114" i="14"/>
  <c r="AX114" i="14"/>
  <c r="AW114" i="14"/>
  <c r="AV114" i="14"/>
  <c r="AU114" i="14"/>
  <c r="AT114" i="14"/>
  <c r="AS114" i="14"/>
  <c r="AR114" i="14"/>
  <c r="AQ114" i="14"/>
  <c r="AP114" i="14"/>
  <c r="AO114" i="14"/>
  <c r="AN114" i="14"/>
  <c r="AM114" i="14"/>
  <c r="AL114" i="14"/>
  <c r="AK114" i="14"/>
  <c r="AJ114" i="14"/>
  <c r="AI114" i="14"/>
  <c r="AH114" i="14"/>
  <c r="AG114" i="14"/>
  <c r="AF114" i="14"/>
  <c r="AE114" i="14"/>
  <c r="AD114" i="14"/>
  <c r="AC114" i="14"/>
  <c r="AB114" i="14"/>
  <c r="AA114" i="14"/>
  <c r="Z114" i="14"/>
  <c r="Y114" i="14"/>
  <c r="X114" i="14"/>
  <c r="I102" i="14"/>
  <c r="DV101" i="14"/>
  <c r="DU101" i="14"/>
  <c r="DR101" i="14"/>
  <c r="DM101" i="14"/>
  <c r="DL101" i="14"/>
  <c r="DH101" i="14"/>
  <c r="DD101" i="14"/>
  <c r="DC101" i="14"/>
  <c r="CY101" i="14"/>
  <c r="CU101" i="14"/>
  <c r="CT101" i="14"/>
  <c r="CP101" i="14"/>
  <c r="CM101" i="14"/>
  <c r="CL101" i="14"/>
  <c r="CJ101" i="14"/>
  <c r="CG101" i="14"/>
  <c r="CD101" i="14"/>
  <c r="CC101" i="14"/>
  <c r="CB101" i="14"/>
  <c r="CA101" i="14"/>
  <c r="BY101" i="14"/>
  <c r="BV101" i="14"/>
  <c r="BU101" i="14"/>
  <c r="BT101" i="14"/>
  <c r="BS101" i="14"/>
  <c r="BQ101" i="14"/>
  <c r="BN101" i="14"/>
  <c r="BM101" i="14"/>
  <c r="BL101" i="14"/>
  <c r="BK101" i="14"/>
  <c r="BI101" i="14"/>
  <c r="BF101" i="14"/>
  <c r="BE101" i="14"/>
  <c r="BD101" i="14"/>
  <c r="BC101" i="14"/>
  <c r="BA101" i="14"/>
  <c r="AX101" i="14"/>
  <c r="AW101" i="14"/>
  <c r="AV101" i="14"/>
  <c r="AU101" i="14"/>
  <c r="AS101" i="14"/>
  <c r="AP101" i="14"/>
  <c r="AO101" i="14"/>
  <c r="AN101" i="14"/>
  <c r="AM101" i="14"/>
  <c r="AK101" i="14"/>
  <c r="AI101" i="14"/>
  <c r="AH101" i="14"/>
  <c r="AG101" i="14"/>
  <c r="AF101" i="14"/>
  <c r="AE101" i="14"/>
  <c r="AC101" i="14"/>
  <c r="AA101" i="14"/>
  <c r="Z101" i="14"/>
  <c r="Y101" i="14"/>
  <c r="X101" i="14"/>
  <c r="DW87" i="14"/>
  <c r="DU87" i="14"/>
  <c r="DT87" i="14"/>
  <c r="DS87" i="14"/>
  <c r="DR87" i="14"/>
  <c r="DQ87" i="14"/>
  <c r="DO87" i="14"/>
  <c r="DM87" i="14"/>
  <c r="DL87" i="14"/>
  <c r="DK87" i="14"/>
  <c r="DJ87" i="14"/>
  <c r="DI87" i="14"/>
  <c r="DG87" i="14"/>
  <c r="DE87" i="14"/>
  <c r="DD87" i="14"/>
  <c r="DC87" i="14"/>
  <c r="DB87" i="14"/>
  <c r="DA87" i="14"/>
  <c r="CY87" i="14"/>
  <c r="CW87" i="14"/>
  <c r="CV87" i="14"/>
  <c r="CU87" i="14"/>
  <c r="CT87" i="14"/>
  <c r="CS87" i="14"/>
  <c r="CQ87" i="14"/>
  <c r="CP87" i="14"/>
  <c r="CO87" i="14"/>
  <c r="CN87" i="14"/>
  <c r="CM87" i="14"/>
  <c r="CL87" i="14"/>
  <c r="CK87" i="14"/>
  <c r="CI87" i="14"/>
  <c r="CH87" i="14"/>
  <c r="CG87" i="14"/>
  <c r="CF87" i="14"/>
  <c r="CE87" i="14"/>
  <c r="CD87" i="14"/>
  <c r="CC87" i="14"/>
  <c r="CA87" i="14"/>
  <c r="BZ87" i="14"/>
  <c r="BY87" i="14"/>
  <c r="BX87" i="14"/>
  <c r="BW87" i="14"/>
  <c r="BV87" i="14"/>
  <c r="BU87" i="14"/>
  <c r="BS87" i="14"/>
  <c r="BR87" i="14"/>
  <c r="BQ87" i="14"/>
  <c r="BP87" i="14"/>
  <c r="BO87" i="14"/>
  <c r="BN87" i="14"/>
  <c r="BM87" i="14"/>
  <c r="BK87" i="14"/>
  <c r="BJ87" i="14"/>
  <c r="BI87" i="14"/>
  <c r="BH87" i="14"/>
  <c r="BG87" i="14"/>
  <c r="BF87" i="14"/>
  <c r="BE87" i="14"/>
  <c r="BC87" i="14"/>
  <c r="BB87" i="14"/>
  <c r="BA87" i="14"/>
  <c r="AZ87" i="14"/>
  <c r="AY87" i="14"/>
  <c r="AX87" i="14"/>
  <c r="AW87" i="14"/>
  <c r="AU87" i="14"/>
  <c r="AT87" i="14"/>
  <c r="AS87" i="14"/>
  <c r="AR87" i="14"/>
  <c r="AQ87" i="14"/>
  <c r="AP87" i="14"/>
  <c r="AO87" i="14"/>
  <c r="AM87" i="14"/>
  <c r="AL87" i="14"/>
  <c r="AK87" i="14"/>
  <c r="AJ87" i="14"/>
  <c r="AI87" i="14"/>
  <c r="AH87" i="14"/>
  <c r="AG87" i="14"/>
  <c r="AE87" i="14"/>
  <c r="AD87" i="14"/>
  <c r="AC87" i="14"/>
  <c r="AB87" i="14"/>
  <c r="AA87" i="14"/>
  <c r="Z87" i="14"/>
  <c r="Y87" i="14"/>
  <c r="DW86" i="14"/>
  <c r="DV86" i="14"/>
  <c r="DU86" i="14"/>
  <c r="DT86" i="14"/>
  <c r="DS86" i="14"/>
  <c r="DR86" i="14"/>
  <c r="DQ86" i="14"/>
  <c r="DO86" i="14"/>
  <c r="DN86" i="14"/>
  <c r="DM86" i="14"/>
  <c r="DL86" i="14"/>
  <c r="DK86" i="14"/>
  <c r="DJ86" i="14"/>
  <c r="DI86" i="14"/>
  <c r="DG86" i="14"/>
  <c r="DF86" i="14"/>
  <c r="DE86" i="14"/>
  <c r="DD86" i="14"/>
  <c r="DC86" i="14"/>
  <c r="DB86" i="14"/>
  <c r="DA86" i="14"/>
  <c r="CY86" i="14"/>
  <c r="CX86" i="14"/>
  <c r="CW86" i="14"/>
  <c r="CV86" i="14"/>
  <c r="CU86" i="14"/>
  <c r="CT86" i="14"/>
  <c r="CS86" i="14"/>
  <c r="CQ86" i="14"/>
  <c r="CP86" i="14"/>
  <c r="CO86" i="14"/>
  <c r="CN86" i="14"/>
  <c r="CM86" i="14"/>
  <c r="CL86" i="14"/>
  <c r="CK86" i="14"/>
  <c r="CI86" i="14"/>
  <c r="CH86" i="14"/>
  <c r="CG86" i="14"/>
  <c r="CF86" i="14"/>
  <c r="CE86" i="14"/>
  <c r="CD86" i="14"/>
  <c r="CC86" i="14"/>
  <c r="CA86" i="14"/>
  <c r="BZ86" i="14"/>
  <c r="BY86" i="14"/>
  <c r="BX86" i="14"/>
  <c r="BW86" i="14"/>
  <c r="BV86" i="14"/>
  <c r="BU86" i="14"/>
  <c r="BS86" i="14"/>
  <c r="BR86" i="14"/>
  <c r="BQ86" i="14"/>
  <c r="BP86" i="14"/>
  <c r="BO86" i="14"/>
  <c r="BN86" i="14"/>
  <c r="BM86" i="14"/>
  <c r="BK86" i="14"/>
  <c r="BJ86" i="14"/>
  <c r="BI86" i="14"/>
  <c r="BH86" i="14"/>
  <c r="BG86" i="14"/>
  <c r="BF86" i="14"/>
  <c r="BE86" i="14"/>
  <c r="BC86" i="14"/>
  <c r="BB86" i="14"/>
  <c r="BA86" i="14"/>
  <c r="AZ86" i="14"/>
  <c r="AY86" i="14"/>
  <c r="AX86" i="14"/>
  <c r="AW86" i="14"/>
  <c r="AU86" i="14"/>
  <c r="AT86" i="14"/>
  <c r="AS86" i="14"/>
  <c r="AR86" i="14"/>
  <c r="AQ86" i="14"/>
  <c r="AP86" i="14"/>
  <c r="AO86" i="14"/>
  <c r="AN86" i="14"/>
  <c r="AM86" i="14"/>
  <c r="AL86" i="14"/>
  <c r="AK86" i="14"/>
  <c r="AJ86" i="14"/>
  <c r="AI86" i="14"/>
  <c r="AH86" i="14"/>
  <c r="AG86" i="14"/>
  <c r="AF86" i="14"/>
  <c r="AE86" i="14"/>
  <c r="AD86" i="14"/>
  <c r="AC86" i="14"/>
  <c r="AB86" i="14"/>
  <c r="AA86" i="14"/>
  <c r="Z86" i="14"/>
  <c r="Y86" i="14"/>
  <c r="X86" i="14"/>
  <c r="DW85" i="14"/>
  <c r="DV85" i="14"/>
  <c r="DU85" i="14"/>
  <c r="DT85" i="14"/>
  <c r="DS85" i="14"/>
  <c r="DR85" i="14"/>
  <c r="DQ85" i="14"/>
  <c r="DP85" i="14"/>
  <c r="DO85" i="14"/>
  <c r="DN85" i="14"/>
  <c r="DM85" i="14"/>
  <c r="DL85" i="14"/>
  <c r="DK85" i="14"/>
  <c r="DJ85" i="14"/>
  <c r="DI85" i="14"/>
  <c r="DH85" i="14"/>
  <c r="DG85" i="14"/>
  <c r="DF85" i="14"/>
  <c r="DE85" i="14"/>
  <c r="DD85" i="14"/>
  <c r="DC85" i="14"/>
  <c r="DB85" i="14"/>
  <c r="DA85" i="14"/>
  <c r="CZ85" i="14"/>
  <c r="CY85" i="14"/>
  <c r="CX85" i="14"/>
  <c r="CW85" i="14"/>
  <c r="CV85" i="14"/>
  <c r="CU85" i="14"/>
  <c r="CT85" i="14"/>
  <c r="CS85" i="14"/>
  <c r="CR85" i="14"/>
  <c r="CQ85" i="14"/>
  <c r="CP85" i="14"/>
  <c r="CO85" i="14"/>
  <c r="CN85" i="14"/>
  <c r="CM85" i="14"/>
  <c r="CL85" i="14"/>
  <c r="CK85" i="14"/>
  <c r="CJ85" i="14"/>
  <c r="CI85" i="14"/>
  <c r="CH85" i="14"/>
  <c r="CG85" i="14"/>
  <c r="CF85" i="14"/>
  <c r="CE85" i="14"/>
  <c r="CD85" i="14"/>
  <c r="CC85" i="14"/>
  <c r="CB85" i="14"/>
  <c r="CA85" i="14"/>
  <c r="BZ85" i="14"/>
  <c r="BY85" i="14"/>
  <c r="BX85" i="14"/>
  <c r="BW85" i="14"/>
  <c r="BV85" i="14"/>
  <c r="BU85" i="14"/>
  <c r="BT85" i="14"/>
  <c r="BS85" i="14"/>
  <c r="BR85" i="14"/>
  <c r="BQ85" i="14"/>
  <c r="BP85" i="14"/>
  <c r="BO85" i="14"/>
  <c r="BN85" i="14"/>
  <c r="BM85" i="14"/>
  <c r="BL85" i="14"/>
  <c r="BK85" i="14"/>
  <c r="BJ85" i="14"/>
  <c r="BI85" i="14"/>
  <c r="BH85" i="14"/>
  <c r="BG85" i="14"/>
  <c r="BF85" i="14"/>
  <c r="BE85" i="14"/>
  <c r="BD85" i="14"/>
  <c r="BC85" i="14"/>
  <c r="BB85" i="14"/>
  <c r="BA85" i="14"/>
  <c r="AZ85" i="14"/>
  <c r="AY85" i="14"/>
  <c r="AX85" i="14"/>
  <c r="AW85" i="14"/>
  <c r="AV85" i="14"/>
  <c r="AU85" i="14"/>
  <c r="AT85" i="14"/>
  <c r="AS85" i="14"/>
  <c r="AR85" i="14"/>
  <c r="AQ85" i="14"/>
  <c r="AP85" i="14"/>
  <c r="AO85" i="14"/>
  <c r="AN85" i="14"/>
  <c r="AM85" i="14"/>
  <c r="AL85" i="14"/>
  <c r="AK85" i="14"/>
  <c r="AJ85" i="14"/>
  <c r="AI85" i="14"/>
  <c r="AH85" i="14"/>
  <c r="AG85" i="14"/>
  <c r="AF85" i="14"/>
  <c r="AE85" i="14"/>
  <c r="AD85" i="14"/>
  <c r="AC85" i="14"/>
  <c r="AB85" i="14"/>
  <c r="AA85" i="14"/>
  <c r="Z85" i="14"/>
  <c r="Y85" i="14"/>
  <c r="X85" i="14"/>
  <c r="DW83" i="14"/>
  <c r="DV83" i="14"/>
  <c r="DU83" i="14"/>
  <c r="DT83" i="14"/>
  <c r="DS83" i="14"/>
  <c r="DR83" i="14"/>
  <c r="DQ83" i="14"/>
  <c r="DP83" i="14"/>
  <c r="DO83" i="14"/>
  <c r="DN83" i="14"/>
  <c r="DM83" i="14"/>
  <c r="DL83" i="14"/>
  <c r="DK83" i="14"/>
  <c r="DJ83" i="14"/>
  <c r="DI83" i="14"/>
  <c r="DH83" i="14"/>
  <c r="DG83" i="14"/>
  <c r="DF83" i="14"/>
  <c r="DE83" i="14"/>
  <c r="DD83" i="14"/>
  <c r="DC83" i="14"/>
  <c r="DB83" i="14"/>
  <c r="DA83" i="14"/>
  <c r="CZ83" i="14"/>
  <c r="CY83" i="14"/>
  <c r="CX83" i="14"/>
  <c r="CW83" i="14"/>
  <c r="CV83" i="14"/>
  <c r="CU83" i="14"/>
  <c r="CT83" i="14"/>
  <c r="CS83" i="14"/>
  <c r="CR83" i="14"/>
  <c r="CQ83" i="14"/>
  <c r="CP83" i="14"/>
  <c r="CO83" i="14"/>
  <c r="CN83" i="14"/>
  <c r="CM83" i="14"/>
  <c r="CL83" i="14"/>
  <c r="CK83" i="14"/>
  <c r="CJ83" i="14"/>
  <c r="CI83" i="14"/>
  <c r="CH83" i="14"/>
  <c r="CG83" i="14"/>
  <c r="CF83" i="14"/>
  <c r="CE83" i="14"/>
  <c r="CD83" i="14"/>
  <c r="CC83" i="14"/>
  <c r="CB83" i="14"/>
  <c r="CA83" i="14"/>
  <c r="BZ83" i="14"/>
  <c r="BY83" i="14"/>
  <c r="BX83" i="14"/>
  <c r="BW83" i="14"/>
  <c r="BV83" i="14"/>
  <c r="BU83" i="14"/>
  <c r="BT83" i="14"/>
  <c r="BS83" i="14"/>
  <c r="BR83" i="14"/>
  <c r="BQ83" i="14"/>
  <c r="BP83" i="14"/>
  <c r="BO83" i="14"/>
  <c r="BN83" i="14"/>
  <c r="BM83" i="14"/>
  <c r="BL83" i="14"/>
  <c r="BK83" i="14"/>
  <c r="BJ83" i="14"/>
  <c r="BI83" i="14"/>
  <c r="BH83" i="14"/>
  <c r="BG83" i="14"/>
  <c r="BF83" i="14"/>
  <c r="BE83" i="14"/>
  <c r="BD83" i="14"/>
  <c r="BC83" i="14"/>
  <c r="BB83" i="14"/>
  <c r="BA83" i="14"/>
  <c r="AZ83" i="14"/>
  <c r="AY83" i="14"/>
  <c r="AX83" i="14"/>
  <c r="AW83" i="14"/>
  <c r="AV83" i="14"/>
  <c r="AU83" i="14"/>
  <c r="AT83" i="14"/>
  <c r="AS83" i="14"/>
  <c r="AR83" i="14"/>
  <c r="AQ83" i="14"/>
  <c r="AP83" i="14"/>
  <c r="AO83" i="14"/>
  <c r="AN83" i="14"/>
  <c r="AM83" i="14"/>
  <c r="AL83" i="14"/>
  <c r="AK83" i="14"/>
  <c r="AJ83" i="14"/>
  <c r="AI83" i="14"/>
  <c r="AH83" i="14"/>
  <c r="AG83" i="14"/>
  <c r="AF83" i="14"/>
  <c r="AE83" i="14"/>
  <c r="AD83" i="14"/>
  <c r="AC83" i="14"/>
  <c r="AB83" i="14"/>
  <c r="AA83" i="14"/>
  <c r="Z83" i="14"/>
  <c r="Y83" i="14"/>
  <c r="X83" i="14"/>
  <c r="DW82" i="14"/>
  <c r="DV82" i="14"/>
  <c r="DU82" i="14"/>
  <c r="DT82" i="14"/>
  <c r="DS82" i="14"/>
  <c r="DR82" i="14"/>
  <c r="DQ82" i="14"/>
  <c r="DP82" i="14"/>
  <c r="DO82" i="14"/>
  <c r="DN82" i="14"/>
  <c r="DM82" i="14"/>
  <c r="DL82" i="14"/>
  <c r="DK82" i="14"/>
  <c r="DJ82" i="14"/>
  <c r="DI82" i="14"/>
  <c r="DH82" i="14"/>
  <c r="DG82" i="14"/>
  <c r="DF82" i="14"/>
  <c r="DE82" i="14"/>
  <c r="DD82" i="14"/>
  <c r="DC82" i="14"/>
  <c r="DB82" i="14"/>
  <c r="DA82" i="14"/>
  <c r="CZ82" i="14"/>
  <c r="CY82" i="14"/>
  <c r="CX82" i="14"/>
  <c r="CW82" i="14"/>
  <c r="CV82" i="14"/>
  <c r="CU82" i="14"/>
  <c r="CT82" i="14"/>
  <c r="CS82" i="14"/>
  <c r="CR82" i="14"/>
  <c r="CQ82" i="14"/>
  <c r="CP82" i="14"/>
  <c r="CO82" i="14"/>
  <c r="CN82" i="14"/>
  <c r="CM82" i="14"/>
  <c r="CL82" i="14"/>
  <c r="CK82" i="14"/>
  <c r="CJ82" i="14"/>
  <c r="CI82" i="14"/>
  <c r="CH82" i="14"/>
  <c r="CG82" i="14"/>
  <c r="CF82" i="14"/>
  <c r="CE82" i="14"/>
  <c r="CD82" i="14"/>
  <c r="CC82" i="14"/>
  <c r="CB82" i="14"/>
  <c r="CA82" i="14"/>
  <c r="BZ82" i="14"/>
  <c r="BY82" i="14"/>
  <c r="BX82" i="14"/>
  <c r="BW82" i="14"/>
  <c r="BV82" i="14"/>
  <c r="BU82" i="14"/>
  <c r="BT82" i="14"/>
  <c r="BS82" i="14"/>
  <c r="BR82" i="14"/>
  <c r="BQ82" i="14"/>
  <c r="BP82" i="14"/>
  <c r="BO82" i="14"/>
  <c r="BN82" i="14"/>
  <c r="BM82" i="14"/>
  <c r="BL82" i="14"/>
  <c r="BK82" i="14"/>
  <c r="BJ82" i="14"/>
  <c r="BI82" i="14"/>
  <c r="BH82" i="14"/>
  <c r="BG82" i="14"/>
  <c r="BF82" i="14"/>
  <c r="BE82" i="14"/>
  <c r="BD82" i="14"/>
  <c r="BC82" i="14"/>
  <c r="BB82" i="14"/>
  <c r="BA82" i="14"/>
  <c r="AZ82" i="14"/>
  <c r="AY82" i="14"/>
  <c r="AX82" i="14"/>
  <c r="AW82" i="14"/>
  <c r="AV82" i="14"/>
  <c r="AU82" i="14"/>
  <c r="AT82" i="14"/>
  <c r="AS82" i="14"/>
  <c r="AR82" i="14"/>
  <c r="AQ82" i="14"/>
  <c r="AP82" i="14"/>
  <c r="AO82" i="14"/>
  <c r="AN82" i="14"/>
  <c r="AM82" i="14"/>
  <c r="AL82" i="14"/>
  <c r="AK82" i="14"/>
  <c r="AJ82" i="14"/>
  <c r="AI82" i="14"/>
  <c r="AH82" i="14"/>
  <c r="AG82" i="14"/>
  <c r="AF82" i="14"/>
  <c r="AE82" i="14"/>
  <c r="AD82" i="14"/>
  <c r="AC82" i="14"/>
  <c r="AB82" i="14"/>
  <c r="AA82" i="14"/>
  <c r="Z82" i="14"/>
  <c r="Y82" i="14"/>
  <c r="X82" i="14"/>
  <c r="DW80" i="14"/>
  <c r="DV80" i="14"/>
  <c r="DU80" i="14"/>
  <c r="DT80" i="14"/>
  <c r="DS80" i="14"/>
  <c r="DR80" i="14"/>
  <c r="DQ80" i="14"/>
  <c r="DP80" i="14"/>
  <c r="DO80" i="14"/>
  <c r="DN80" i="14"/>
  <c r="DM80" i="14"/>
  <c r="DL80" i="14"/>
  <c r="DK80" i="14"/>
  <c r="DJ80" i="14"/>
  <c r="DI80" i="14"/>
  <c r="DH80" i="14"/>
  <c r="DG80" i="14"/>
  <c r="DF80" i="14"/>
  <c r="DE80" i="14"/>
  <c r="DD80" i="14"/>
  <c r="DC80" i="14"/>
  <c r="DB80" i="14"/>
  <c r="DA80" i="14"/>
  <c r="CZ80" i="14"/>
  <c r="CY80" i="14"/>
  <c r="CX80" i="14"/>
  <c r="CW80" i="14"/>
  <c r="CV80" i="14"/>
  <c r="CU80" i="14"/>
  <c r="CT80" i="14"/>
  <c r="CS80" i="14"/>
  <c r="CR80" i="14"/>
  <c r="CQ80" i="14"/>
  <c r="CP80" i="14"/>
  <c r="CO80" i="14"/>
  <c r="CN80" i="14"/>
  <c r="CM80" i="14"/>
  <c r="CL80" i="14"/>
  <c r="CK80" i="14"/>
  <c r="CJ80" i="14"/>
  <c r="CI80" i="14"/>
  <c r="CH80" i="14"/>
  <c r="CG80" i="14"/>
  <c r="CF80" i="14"/>
  <c r="CE80" i="14"/>
  <c r="CD80" i="14"/>
  <c r="CC80" i="14"/>
  <c r="CB80" i="14"/>
  <c r="CA80" i="14"/>
  <c r="BZ80" i="14"/>
  <c r="BY80" i="14"/>
  <c r="BX80" i="14"/>
  <c r="BW80" i="14"/>
  <c r="BV80" i="14"/>
  <c r="BU80" i="14"/>
  <c r="BT80" i="14"/>
  <c r="BS80" i="14"/>
  <c r="BR80" i="14"/>
  <c r="BQ80" i="14"/>
  <c r="BP80" i="14"/>
  <c r="BO80" i="14"/>
  <c r="BN80" i="14"/>
  <c r="BM80" i="14"/>
  <c r="BL80" i="14"/>
  <c r="BK80" i="14"/>
  <c r="BJ80" i="14"/>
  <c r="BI80" i="14"/>
  <c r="BH80" i="14"/>
  <c r="BG80" i="14"/>
  <c r="BF80" i="14"/>
  <c r="BE80" i="14"/>
  <c r="BD80" i="14"/>
  <c r="BC80" i="14"/>
  <c r="BB80" i="14"/>
  <c r="BA80" i="14"/>
  <c r="AZ80" i="14"/>
  <c r="AY80" i="14"/>
  <c r="AX80" i="14"/>
  <c r="AW80" i="14"/>
  <c r="AV80" i="14"/>
  <c r="AU80" i="14"/>
  <c r="AT80" i="14"/>
  <c r="AS80" i="14"/>
  <c r="AR80" i="14"/>
  <c r="AQ80" i="14"/>
  <c r="AP80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C80" i="14"/>
  <c r="AB80" i="14"/>
  <c r="AA80" i="14"/>
  <c r="Z80" i="14"/>
  <c r="Y80" i="14"/>
  <c r="X80" i="14"/>
  <c r="DW66" i="14"/>
  <c r="DV66" i="14"/>
  <c r="DU66" i="14"/>
  <c r="DT66" i="14"/>
  <c r="DS66" i="14"/>
  <c r="DR66" i="14"/>
  <c r="DQ66" i="14"/>
  <c r="DP66" i="14"/>
  <c r="DO66" i="14"/>
  <c r="DN66" i="14"/>
  <c r="DM66" i="14"/>
  <c r="DL66" i="14"/>
  <c r="DK66" i="14"/>
  <c r="DJ66" i="14"/>
  <c r="DI66" i="14"/>
  <c r="DH66" i="14"/>
  <c r="DG66" i="14"/>
  <c r="DF66" i="14"/>
  <c r="DE66" i="14"/>
  <c r="DD66" i="14"/>
  <c r="DC66" i="14"/>
  <c r="DB66" i="14"/>
  <c r="DA66" i="14"/>
  <c r="CZ66" i="14"/>
  <c r="DW53" i="14"/>
  <c r="DV53" i="14"/>
  <c r="DU53" i="14"/>
  <c r="DT53" i="14"/>
  <c r="DS53" i="14"/>
  <c r="DR53" i="14"/>
  <c r="DQ53" i="14"/>
  <c r="DP53" i="14"/>
  <c r="DO53" i="14"/>
  <c r="DN53" i="14"/>
  <c r="DM53" i="14"/>
  <c r="DL53" i="14"/>
  <c r="DK53" i="14"/>
  <c r="DJ53" i="14"/>
  <c r="DI53" i="14"/>
  <c r="DH53" i="14"/>
  <c r="DG53" i="14"/>
  <c r="DF53" i="14"/>
  <c r="DE53" i="14"/>
  <c r="DD53" i="14"/>
  <c r="DC53" i="14"/>
  <c r="DB53" i="14"/>
  <c r="DA53" i="14"/>
  <c r="CZ53" i="14"/>
  <c r="CY53" i="14"/>
  <c r="CX53" i="14"/>
  <c r="CW53" i="14"/>
  <c r="CV53" i="14"/>
  <c r="CU53" i="14"/>
  <c r="CT53" i="14"/>
  <c r="CS53" i="14"/>
  <c r="CR53" i="14"/>
  <c r="CQ53" i="14"/>
  <c r="CP53" i="14"/>
  <c r="CO53" i="14"/>
  <c r="CN53" i="14"/>
  <c r="CM53" i="14"/>
  <c r="CL53" i="14"/>
  <c r="CK53" i="14"/>
  <c r="CJ53" i="14"/>
  <c r="CI53" i="14"/>
  <c r="CH53" i="14"/>
  <c r="CG53" i="14"/>
  <c r="CF53" i="14"/>
  <c r="CE53" i="14"/>
  <c r="CD53" i="14"/>
  <c r="CC53" i="14"/>
  <c r="CB53" i="14"/>
  <c r="CA53" i="14"/>
  <c r="BZ53" i="14"/>
  <c r="BY53" i="14"/>
  <c r="BX53" i="14"/>
  <c r="BW53" i="14"/>
  <c r="BV53" i="14"/>
  <c r="BU53" i="14"/>
  <c r="BT53" i="14"/>
  <c r="BS53" i="14"/>
  <c r="BR53" i="14"/>
  <c r="BQ53" i="14"/>
  <c r="BP53" i="14"/>
  <c r="BO53" i="14"/>
  <c r="BN53" i="14"/>
  <c r="BM53" i="14"/>
  <c r="BL53" i="14"/>
  <c r="BK53" i="14"/>
  <c r="BJ53" i="14"/>
  <c r="BI53" i="14"/>
  <c r="BH53" i="14"/>
  <c r="BG53" i="14"/>
  <c r="BF53" i="14"/>
  <c r="BE53" i="14"/>
  <c r="BD53" i="14"/>
  <c r="BC53" i="14"/>
  <c r="BB53" i="14"/>
  <c r="BA53" i="14"/>
  <c r="AZ53" i="14"/>
  <c r="AY53" i="14"/>
  <c r="AX53" i="14"/>
  <c r="AW53" i="14"/>
  <c r="AV53" i="14"/>
  <c r="AU53" i="14"/>
  <c r="AT53" i="14"/>
  <c r="AS53" i="14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X53" i="14"/>
  <c r="DW51" i="14"/>
  <c r="DV51" i="14"/>
  <c r="DU51" i="14"/>
  <c r="DT51" i="14"/>
  <c r="DS51" i="14"/>
  <c r="DR51" i="14"/>
  <c r="DQ51" i="14"/>
  <c r="DP51" i="14"/>
  <c r="DO51" i="14"/>
  <c r="DN51" i="14"/>
  <c r="DM51" i="14"/>
  <c r="DL51" i="14"/>
  <c r="DK51" i="14"/>
  <c r="DJ51" i="14"/>
  <c r="DI51" i="14"/>
  <c r="DH51" i="14"/>
  <c r="DG51" i="14"/>
  <c r="DF51" i="14"/>
  <c r="DE51" i="14"/>
  <c r="DD51" i="14"/>
  <c r="DC51" i="14"/>
  <c r="DB51" i="14"/>
  <c r="DA51" i="14"/>
  <c r="CZ51" i="14"/>
  <c r="CY51" i="14"/>
  <c r="CX51" i="14"/>
  <c r="CW51" i="14"/>
  <c r="CV51" i="14"/>
  <c r="CU51" i="14"/>
  <c r="CT51" i="14"/>
  <c r="CS51" i="14"/>
  <c r="CR51" i="14"/>
  <c r="CQ51" i="14"/>
  <c r="CP51" i="14"/>
  <c r="CO51" i="14"/>
  <c r="CN51" i="14"/>
  <c r="CM51" i="14"/>
  <c r="CL51" i="14"/>
  <c r="CK51" i="14"/>
  <c r="CJ51" i="14"/>
  <c r="CI51" i="14"/>
  <c r="CH51" i="14"/>
  <c r="CG51" i="14"/>
  <c r="CF51" i="14"/>
  <c r="CE51" i="14"/>
  <c r="CD51" i="14"/>
  <c r="CC51" i="14"/>
  <c r="CB51" i="14"/>
  <c r="CA51" i="14"/>
  <c r="BZ51" i="14"/>
  <c r="BY51" i="14"/>
  <c r="BX51" i="14"/>
  <c r="BW51" i="14"/>
  <c r="BV51" i="14"/>
  <c r="BU51" i="14"/>
  <c r="BT51" i="14"/>
  <c r="BS51" i="14"/>
  <c r="BR51" i="14"/>
  <c r="BQ51" i="14"/>
  <c r="BP51" i="14"/>
  <c r="BO51" i="14"/>
  <c r="BN51" i="14"/>
  <c r="BM51" i="14"/>
  <c r="BL51" i="14"/>
  <c r="BK51" i="14"/>
  <c r="BJ51" i="14"/>
  <c r="BI51" i="14"/>
  <c r="BH51" i="14"/>
  <c r="BG51" i="14"/>
  <c r="BF51" i="14"/>
  <c r="BE51" i="14"/>
  <c r="BD51" i="14"/>
  <c r="BC51" i="14"/>
  <c r="BB51" i="14"/>
  <c r="BA51" i="14"/>
  <c r="AZ51" i="14"/>
  <c r="AY51" i="14"/>
  <c r="AX51" i="14"/>
  <c r="AW51" i="14"/>
  <c r="AV51" i="14"/>
  <c r="AU51" i="14"/>
  <c r="AT51" i="14"/>
  <c r="AS51" i="14"/>
  <c r="AR51" i="14"/>
  <c r="AQ51" i="14"/>
  <c r="AP51" i="14"/>
  <c r="AO51" i="14"/>
  <c r="AN51" i="14"/>
  <c r="AM51" i="14"/>
  <c r="AL51" i="14"/>
  <c r="AK51" i="14"/>
  <c r="AJ51" i="14"/>
  <c r="AI51" i="14"/>
  <c r="AH51" i="14"/>
  <c r="AG51" i="14"/>
  <c r="AF51" i="14"/>
  <c r="AE51" i="14"/>
  <c r="AD51" i="14"/>
  <c r="AC51" i="14"/>
  <c r="AB51" i="14"/>
  <c r="AA51" i="14"/>
  <c r="Z51" i="14"/>
  <c r="Y51" i="14"/>
  <c r="X51" i="14"/>
  <c r="DW50" i="14"/>
  <c r="DV50" i="14"/>
  <c r="DU50" i="14"/>
  <c r="DT50" i="14"/>
  <c r="DS50" i="14"/>
  <c r="DR50" i="14"/>
  <c r="DQ50" i="14"/>
  <c r="DP50" i="14"/>
  <c r="DO50" i="14"/>
  <c r="DN50" i="14"/>
  <c r="DM50" i="14"/>
  <c r="DL50" i="14"/>
  <c r="DK50" i="14"/>
  <c r="DJ50" i="14"/>
  <c r="DI50" i="14"/>
  <c r="DH50" i="14"/>
  <c r="DG50" i="14"/>
  <c r="DF50" i="14"/>
  <c r="DE50" i="14"/>
  <c r="DD50" i="14"/>
  <c r="DC50" i="14"/>
  <c r="DB50" i="14"/>
  <c r="DA50" i="14"/>
  <c r="CZ50" i="14"/>
  <c r="CY50" i="14"/>
  <c r="CX50" i="14"/>
  <c r="CW50" i="14"/>
  <c r="CV50" i="14"/>
  <c r="CU50" i="14"/>
  <c r="CT50" i="14"/>
  <c r="CS50" i="14"/>
  <c r="CR50" i="14"/>
  <c r="CQ50" i="14"/>
  <c r="CP50" i="14"/>
  <c r="CO50" i="14"/>
  <c r="CN50" i="14"/>
  <c r="CM50" i="14"/>
  <c r="CL50" i="14"/>
  <c r="CK50" i="14"/>
  <c r="CJ50" i="14"/>
  <c r="CI50" i="14"/>
  <c r="CH50" i="14"/>
  <c r="CG50" i="14"/>
  <c r="CF50" i="14"/>
  <c r="CE50" i="14"/>
  <c r="CD50" i="14"/>
  <c r="CC50" i="14"/>
  <c r="CB50" i="14"/>
  <c r="CA50" i="14"/>
  <c r="BZ50" i="14"/>
  <c r="BY50" i="14"/>
  <c r="BX50" i="14"/>
  <c r="BW50" i="14"/>
  <c r="BV50" i="14"/>
  <c r="BU50" i="14"/>
  <c r="BT50" i="14"/>
  <c r="BS50" i="14"/>
  <c r="BR50" i="14"/>
  <c r="BQ50" i="14"/>
  <c r="BP50" i="14"/>
  <c r="BO50" i="14"/>
  <c r="BN50" i="14"/>
  <c r="BM50" i="14"/>
  <c r="BL50" i="14"/>
  <c r="BK50" i="14"/>
  <c r="BJ50" i="14"/>
  <c r="BI50" i="14"/>
  <c r="BH50" i="14"/>
  <c r="BG50" i="14"/>
  <c r="BF50" i="14"/>
  <c r="BE50" i="14"/>
  <c r="BD50" i="14"/>
  <c r="BC50" i="14"/>
  <c r="BB50" i="14"/>
  <c r="BA50" i="14"/>
  <c r="AZ50" i="14"/>
  <c r="AY50" i="14"/>
  <c r="AX50" i="14"/>
  <c r="AW50" i="14"/>
  <c r="AV50" i="14"/>
  <c r="AU50" i="14"/>
  <c r="AT50" i="14"/>
  <c r="AS50" i="14"/>
  <c r="AR50" i="14"/>
  <c r="AQ50" i="14"/>
  <c r="AP50" i="14"/>
  <c r="AO50" i="14"/>
  <c r="AN50" i="14"/>
  <c r="AM50" i="14"/>
  <c r="AL50" i="14"/>
  <c r="AK50" i="14"/>
  <c r="AJ50" i="14"/>
  <c r="AI50" i="14"/>
  <c r="AH50" i="14"/>
  <c r="AG50" i="14"/>
  <c r="AF50" i="14"/>
  <c r="AE50" i="14"/>
  <c r="AD50" i="14"/>
  <c r="AC50" i="14"/>
  <c r="AB50" i="14"/>
  <c r="AA50" i="14"/>
  <c r="Z50" i="14"/>
  <c r="Y50" i="14"/>
  <c r="X50" i="14"/>
  <c r="DW49" i="14"/>
  <c r="DV49" i="14"/>
  <c r="DU49" i="14"/>
  <c r="DT49" i="14"/>
  <c r="DS49" i="14"/>
  <c r="DR49" i="14"/>
  <c r="DQ49" i="14"/>
  <c r="DP49" i="14"/>
  <c r="DO49" i="14"/>
  <c r="DN49" i="14"/>
  <c r="DM49" i="14"/>
  <c r="DL49" i="14"/>
  <c r="DK49" i="14"/>
  <c r="DJ49" i="14"/>
  <c r="DI49" i="14"/>
  <c r="DH49" i="14"/>
  <c r="DG49" i="14"/>
  <c r="DF49" i="14"/>
  <c r="DE49" i="14"/>
  <c r="DD49" i="14"/>
  <c r="DC49" i="14"/>
  <c r="DB49" i="14"/>
  <c r="DA49" i="14"/>
  <c r="CZ49" i="14"/>
  <c r="CY49" i="14"/>
  <c r="CX49" i="14"/>
  <c r="CW49" i="14"/>
  <c r="CV49" i="14"/>
  <c r="CU49" i="14"/>
  <c r="CT49" i="14"/>
  <c r="CS49" i="14"/>
  <c r="CR49" i="14"/>
  <c r="CQ49" i="14"/>
  <c r="CP49" i="14"/>
  <c r="CO49" i="14"/>
  <c r="CN49" i="14"/>
  <c r="CM49" i="14"/>
  <c r="CL49" i="14"/>
  <c r="CK49" i="14"/>
  <c r="CJ49" i="14"/>
  <c r="CI49" i="14"/>
  <c r="CH49" i="14"/>
  <c r="CG49" i="14"/>
  <c r="CF49" i="14"/>
  <c r="CE49" i="14"/>
  <c r="CD49" i="14"/>
  <c r="CC49" i="14"/>
  <c r="CB49" i="14"/>
  <c r="CA49" i="14"/>
  <c r="BZ49" i="14"/>
  <c r="BY49" i="14"/>
  <c r="BX49" i="14"/>
  <c r="BW49" i="14"/>
  <c r="BV49" i="14"/>
  <c r="BU49" i="14"/>
  <c r="BT49" i="14"/>
  <c r="BS49" i="14"/>
  <c r="BR49" i="14"/>
  <c r="BQ49" i="14"/>
  <c r="BP49" i="14"/>
  <c r="BO49" i="14"/>
  <c r="BN49" i="14"/>
  <c r="BM49" i="14"/>
  <c r="BL49" i="14"/>
  <c r="BK49" i="14"/>
  <c r="BJ49" i="14"/>
  <c r="BI49" i="14"/>
  <c r="BH49" i="14"/>
  <c r="BG49" i="14"/>
  <c r="BF49" i="14"/>
  <c r="BE49" i="14"/>
  <c r="BD49" i="14"/>
  <c r="BC49" i="14"/>
  <c r="BB49" i="14"/>
  <c r="BA49" i="14"/>
  <c r="AZ49" i="14"/>
  <c r="AY49" i="14"/>
  <c r="AX49" i="14"/>
  <c r="AW49" i="14"/>
  <c r="AV49" i="14"/>
  <c r="AU49" i="14"/>
  <c r="AT49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DW48" i="14"/>
  <c r="DV48" i="14"/>
  <c r="DU48" i="14"/>
  <c r="DT48" i="14"/>
  <c r="DS48" i="14"/>
  <c r="DR48" i="14"/>
  <c r="DQ48" i="14"/>
  <c r="DP48" i="14"/>
  <c r="DO48" i="14"/>
  <c r="DN48" i="14"/>
  <c r="DM48" i="14"/>
  <c r="DL48" i="14"/>
  <c r="DK48" i="14"/>
  <c r="DJ48" i="14"/>
  <c r="DI48" i="14"/>
  <c r="DH48" i="14"/>
  <c r="DG48" i="14"/>
  <c r="DF48" i="14"/>
  <c r="DE48" i="14"/>
  <c r="DD48" i="14"/>
  <c r="DC48" i="14"/>
  <c r="DB48" i="14"/>
  <c r="DA48" i="14"/>
  <c r="CZ48" i="14"/>
  <c r="CY48" i="14"/>
  <c r="CX48" i="14"/>
  <c r="CW48" i="14"/>
  <c r="CV48" i="14"/>
  <c r="CU48" i="14"/>
  <c r="CT48" i="14"/>
  <c r="CS48" i="14"/>
  <c r="CR48" i="14"/>
  <c r="CQ48" i="14"/>
  <c r="CP48" i="14"/>
  <c r="CO48" i="14"/>
  <c r="CN48" i="14"/>
  <c r="CM48" i="14"/>
  <c r="CL48" i="14"/>
  <c r="CK48" i="14"/>
  <c r="CJ48" i="14"/>
  <c r="CI48" i="14"/>
  <c r="CH48" i="14"/>
  <c r="CG48" i="14"/>
  <c r="CF48" i="14"/>
  <c r="CE48" i="14"/>
  <c r="CD48" i="14"/>
  <c r="CC48" i="14"/>
  <c r="CB48" i="14"/>
  <c r="CA48" i="14"/>
  <c r="BZ48" i="14"/>
  <c r="BY48" i="14"/>
  <c r="BX48" i="14"/>
  <c r="BW48" i="14"/>
  <c r="BV48" i="14"/>
  <c r="BU48" i="14"/>
  <c r="BT48" i="14"/>
  <c r="BS48" i="14"/>
  <c r="BR48" i="14"/>
  <c r="BQ48" i="14"/>
  <c r="BP48" i="14"/>
  <c r="BO48" i="14"/>
  <c r="BN48" i="14"/>
  <c r="BM48" i="14"/>
  <c r="BL48" i="14"/>
  <c r="BK48" i="14"/>
  <c r="BJ48" i="14"/>
  <c r="BI48" i="14"/>
  <c r="BH48" i="14"/>
  <c r="BG48" i="14"/>
  <c r="BF48" i="14"/>
  <c r="BE48" i="14"/>
  <c r="BD48" i="14"/>
  <c r="BC48" i="14"/>
  <c r="BB48" i="14"/>
  <c r="BA48" i="14"/>
  <c r="AZ48" i="14"/>
  <c r="AY48" i="14"/>
  <c r="AX48" i="14"/>
  <c r="AW48" i="14"/>
  <c r="AV48" i="14"/>
  <c r="AU48" i="14"/>
  <c r="AT48" i="14"/>
  <c r="AS48" i="14"/>
  <c r="AR48" i="14"/>
  <c r="AQ48" i="14"/>
  <c r="AP48" i="14"/>
  <c r="AO48" i="14"/>
  <c r="AN48" i="14"/>
  <c r="AM48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DW47" i="14"/>
  <c r="DV47" i="14"/>
  <c r="DU47" i="14"/>
  <c r="DT47" i="14"/>
  <c r="DS47" i="14"/>
  <c r="DR47" i="14"/>
  <c r="DQ47" i="14"/>
  <c r="DP47" i="14"/>
  <c r="DO47" i="14"/>
  <c r="DN47" i="14"/>
  <c r="DM47" i="14"/>
  <c r="DL47" i="14"/>
  <c r="DK47" i="14"/>
  <c r="DJ47" i="14"/>
  <c r="DI47" i="14"/>
  <c r="DH47" i="14"/>
  <c r="DG47" i="14"/>
  <c r="DF47" i="14"/>
  <c r="DE47" i="14"/>
  <c r="DD47" i="14"/>
  <c r="DC47" i="14"/>
  <c r="DB47" i="14"/>
  <c r="DA47" i="14"/>
  <c r="CZ47" i="14"/>
  <c r="CY47" i="14"/>
  <c r="CX47" i="14"/>
  <c r="CW47" i="14"/>
  <c r="CV47" i="14"/>
  <c r="CU47" i="14"/>
  <c r="CT47" i="14"/>
  <c r="CS47" i="14"/>
  <c r="CR47" i="14"/>
  <c r="CQ47" i="14"/>
  <c r="CP47" i="14"/>
  <c r="CO47" i="14"/>
  <c r="CN47" i="14"/>
  <c r="CM47" i="14"/>
  <c r="CL47" i="14"/>
  <c r="CK47" i="14"/>
  <c r="CJ47" i="14"/>
  <c r="CI47" i="14"/>
  <c r="CH47" i="14"/>
  <c r="CG47" i="14"/>
  <c r="CF47" i="14"/>
  <c r="CE47" i="14"/>
  <c r="CD47" i="14"/>
  <c r="CC47" i="14"/>
  <c r="CB47" i="14"/>
  <c r="CA47" i="14"/>
  <c r="BZ47" i="14"/>
  <c r="BY47" i="14"/>
  <c r="BX47" i="14"/>
  <c r="BW47" i="14"/>
  <c r="BV47" i="14"/>
  <c r="BU47" i="14"/>
  <c r="BT47" i="14"/>
  <c r="BS47" i="14"/>
  <c r="BR47" i="14"/>
  <c r="BQ47" i="14"/>
  <c r="BP47" i="14"/>
  <c r="BO47" i="14"/>
  <c r="BN47" i="14"/>
  <c r="BM47" i="14"/>
  <c r="BL47" i="14"/>
  <c r="BK47" i="14"/>
  <c r="BJ47" i="14"/>
  <c r="BI47" i="14"/>
  <c r="BH47" i="14"/>
  <c r="BG47" i="14"/>
  <c r="BF47" i="14"/>
  <c r="BE47" i="14"/>
  <c r="BD47" i="14"/>
  <c r="BC47" i="14"/>
  <c r="BB47" i="14"/>
  <c r="BA47" i="14"/>
  <c r="AZ47" i="14"/>
  <c r="AY47" i="14"/>
  <c r="AX47" i="14"/>
  <c r="AW47" i="14"/>
  <c r="AV47" i="14"/>
  <c r="AU47" i="14"/>
  <c r="AT47" i="14"/>
  <c r="AS47" i="14"/>
  <c r="AR47" i="14"/>
  <c r="AQ47" i="14"/>
  <c r="AP47" i="14"/>
  <c r="AO47" i="14"/>
  <c r="AN47" i="14"/>
  <c r="AM47" i="14"/>
  <c r="AL47" i="14"/>
  <c r="AK47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I35" i="14"/>
  <c r="DW34" i="14"/>
  <c r="DV34" i="14"/>
  <c r="DU34" i="14"/>
  <c r="DT34" i="14"/>
  <c r="DS34" i="14"/>
  <c r="DR34" i="14"/>
  <c r="DQ34" i="14"/>
  <c r="DP34" i="14"/>
  <c r="DO34" i="14"/>
  <c r="DN34" i="14"/>
  <c r="DM34" i="14"/>
  <c r="DL34" i="14"/>
  <c r="DK34" i="14"/>
  <c r="DJ34" i="14"/>
  <c r="DI34" i="14"/>
  <c r="DH34" i="14"/>
  <c r="DG34" i="14"/>
  <c r="DF34" i="14"/>
  <c r="DE34" i="14"/>
  <c r="DD34" i="14"/>
  <c r="DC34" i="14"/>
  <c r="DB34" i="14"/>
  <c r="DA34" i="14"/>
  <c r="CZ34" i="14"/>
  <c r="CY34" i="14"/>
  <c r="CX34" i="14"/>
  <c r="CW34" i="14"/>
  <c r="CV34" i="14"/>
  <c r="CU34" i="14"/>
  <c r="CT34" i="14"/>
  <c r="CS34" i="14"/>
  <c r="CR34" i="14"/>
  <c r="CQ34" i="14"/>
  <c r="CP34" i="14"/>
  <c r="CO34" i="14"/>
  <c r="CN34" i="14"/>
  <c r="CM34" i="14"/>
  <c r="CL34" i="14"/>
  <c r="CK34" i="14"/>
  <c r="CJ34" i="14"/>
  <c r="CI34" i="14"/>
  <c r="CH34" i="14"/>
  <c r="CG34" i="14"/>
  <c r="CF34" i="14"/>
  <c r="CE34" i="14"/>
  <c r="CD34" i="14"/>
  <c r="CC34" i="14"/>
  <c r="CB34" i="14"/>
  <c r="CA34" i="14"/>
  <c r="BZ34" i="14"/>
  <c r="BY34" i="14"/>
  <c r="BX34" i="14"/>
  <c r="BW34" i="14"/>
  <c r="BV34" i="14"/>
  <c r="BU34" i="14"/>
  <c r="BT34" i="14"/>
  <c r="BS34" i="14"/>
  <c r="BR34" i="14"/>
  <c r="BQ34" i="14"/>
  <c r="BP34" i="14"/>
  <c r="BO34" i="14"/>
  <c r="BN34" i="14"/>
  <c r="BM34" i="14"/>
  <c r="BL34" i="14"/>
  <c r="BK34" i="14"/>
  <c r="BJ34" i="14"/>
  <c r="BI34" i="14"/>
  <c r="BH34" i="14"/>
  <c r="BG34" i="14"/>
  <c r="BF34" i="14"/>
  <c r="BE34" i="14"/>
  <c r="BD34" i="14"/>
  <c r="BC34" i="14"/>
  <c r="BB34" i="14"/>
  <c r="BA34" i="14"/>
  <c r="AZ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I22" i="14"/>
  <c r="DW21" i="14"/>
  <c r="DV21" i="14"/>
  <c r="DU21" i="14"/>
  <c r="DT21" i="14"/>
  <c r="DS21" i="14"/>
  <c r="DR21" i="14"/>
  <c r="DQ21" i="14"/>
  <c r="DP21" i="14"/>
  <c r="DO21" i="14"/>
  <c r="DN21" i="14"/>
  <c r="DM21" i="14"/>
  <c r="DL21" i="14"/>
  <c r="DK21" i="14"/>
  <c r="DJ21" i="14"/>
  <c r="DI21" i="14"/>
  <c r="DH21" i="14"/>
  <c r="DG21" i="14"/>
  <c r="DF21" i="14"/>
  <c r="DE21" i="14"/>
  <c r="DD21" i="14"/>
  <c r="DC21" i="14"/>
  <c r="DB21" i="14"/>
  <c r="DA21" i="14"/>
  <c r="CZ21" i="14"/>
  <c r="CY21" i="14"/>
  <c r="CX21" i="14"/>
  <c r="CW21" i="14"/>
  <c r="CV21" i="14"/>
  <c r="CU21" i="14"/>
  <c r="CT21" i="14"/>
  <c r="CS21" i="14"/>
  <c r="CR21" i="14"/>
  <c r="CQ21" i="14"/>
  <c r="CP21" i="14"/>
  <c r="CO21" i="14"/>
  <c r="CN21" i="14"/>
  <c r="CM21" i="14"/>
  <c r="CL21" i="14"/>
  <c r="CK21" i="14"/>
  <c r="CJ21" i="14"/>
  <c r="CI21" i="14"/>
  <c r="CH21" i="14"/>
  <c r="CG21" i="14"/>
  <c r="CF21" i="14"/>
  <c r="CE21" i="14"/>
  <c r="CD21" i="14"/>
  <c r="CC21" i="14"/>
  <c r="CB21" i="14"/>
  <c r="CA21" i="14"/>
  <c r="BZ21" i="14"/>
  <c r="BY21" i="14"/>
  <c r="BX21" i="14"/>
  <c r="BW21" i="14"/>
  <c r="BV21" i="14"/>
  <c r="BU21" i="14"/>
  <c r="BT21" i="14"/>
  <c r="BS21" i="14"/>
  <c r="BR21" i="14"/>
  <c r="BQ21" i="14"/>
  <c r="BP21" i="14"/>
  <c r="BO21" i="14"/>
  <c r="BN21" i="14"/>
  <c r="BM21" i="14"/>
  <c r="BL21" i="14"/>
  <c r="BK21" i="14"/>
  <c r="BJ21" i="14"/>
  <c r="BI21" i="14"/>
  <c r="BH21" i="14"/>
  <c r="BG21" i="14"/>
  <c r="BF21" i="14"/>
  <c r="BE21" i="14"/>
  <c r="BD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I9" i="14"/>
  <c r="DW8" i="14"/>
  <c r="DV8" i="14"/>
  <c r="DU8" i="14"/>
  <c r="DT8" i="14"/>
  <c r="DS8" i="14"/>
  <c r="DR8" i="14"/>
  <c r="DQ8" i="14"/>
  <c r="DP8" i="14"/>
  <c r="DO8" i="14"/>
  <c r="DN8" i="14"/>
  <c r="DM8" i="14"/>
  <c r="DL8" i="14"/>
  <c r="DK8" i="14"/>
  <c r="DJ8" i="14"/>
  <c r="DI8" i="14"/>
  <c r="DH8" i="14"/>
  <c r="DG8" i="14"/>
  <c r="DF8" i="14"/>
  <c r="DE8" i="14"/>
  <c r="DD8" i="14"/>
  <c r="DC8" i="14"/>
  <c r="DB8" i="14"/>
  <c r="DA8" i="14"/>
  <c r="CZ8" i="14"/>
  <c r="CY8" i="14"/>
  <c r="CX8" i="14"/>
  <c r="CW8" i="14"/>
  <c r="CV8" i="14"/>
  <c r="CU8" i="14"/>
  <c r="CT8" i="14"/>
  <c r="CS8" i="14"/>
  <c r="CR8" i="14"/>
  <c r="CQ8" i="14"/>
  <c r="CP8" i="14"/>
  <c r="CO8" i="14"/>
  <c r="CN8" i="14"/>
  <c r="CM8" i="14"/>
  <c r="CL8" i="14"/>
  <c r="CK8" i="14"/>
  <c r="CJ8" i="14"/>
  <c r="CI8" i="14"/>
  <c r="CH8" i="14"/>
  <c r="CG8" i="14"/>
  <c r="CF8" i="14"/>
  <c r="CE8" i="14"/>
  <c r="CD8" i="14"/>
  <c r="CC8" i="14"/>
  <c r="CB8" i="14"/>
  <c r="CA8" i="14"/>
  <c r="BZ8" i="14"/>
  <c r="BY8" i="14"/>
  <c r="BX8" i="14"/>
  <c r="BW8" i="14"/>
  <c r="BV8" i="14"/>
  <c r="BU8" i="14"/>
  <c r="BT8" i="14"/>
  <c r="BS8" i="14"/>
  <c r="BR8" i="14"/>
  <c r="BQ8" i="14"/>
  <c r="BP8" i="14"/>
  <c r="BO8" i="14"/>
  <c r="BN8" i="14"/>
  <c r="BM8" i="14"/>
  <c r="BL8" i="14"/>
  <c r="BK8" i="14"/>
  <c r="BJ8" i="14"/>
  <c r="BI8" i="14"/>
  <c r="BH8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DW7" i="14"/>
  <c r="DV7" i="14"/>
  <c r="DU7" i="14"/>
  <c r="DT7" i="14"/>
  <c r="DS7" i="14"/>
  <c r="DR7" i="14"/>
  <c r="DQ7" i="14"/>
  <c r="DP7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Y7" i="14"/>
  <c r="CX7" i="14"/>
  <c r="CW7" i="14"/>
  <c r="CV7" i="14"/>
  <c r="CU7" i="14"/>
  <c r="CT7" i="14"/>
  <c r="CS7" i="14"/>
  <c r="CR7" i="14"/>
  <c r="CQ7" i="14"/>
  <c r="CP7" i="14"/>
  <c r="CO7" i="14"/>
  <c r="CN7" i="14"/>
  <c r="CM7" i="14"/>
  <c r="CL7" i="14"/>
  <c r="CK7" i="14"/>
  <c r="CJ7" i="14"/>
  <c r="CI7" i="14"/>
  <c r="CH7" i="14"/>
  <c r="CG7" i="14"/>
  <c r="CF7" i="14"/>
  <c r="CE7" i="14"/>
  <c r="CD7" i="14"/>
  <c r="CC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BM7" i="14"/>
  <c r="BL7" i="14"/>
  <c r="BK7" i="14"/>
  <c r="BJ7" i="14"/>
  <c r="BI7" i="14"/>
  <c r="BH7" i="14"/>
  <c r="BG7" i="14"/>
  <c r="BF7" i="14"/>
  <c r="BE7" i="14"/>
  <c r="BD7" i="14"/>
  <c r="BC7" i="14"/>
  <c r="BB7" i="14"/>
  <c r="BA7" i="14"/>
  <c r="AZ7" i="14"/>
  <c r="AY7" i="14"/>
  <c r="AX7" i="14"/>
  <c r="AW7" i="14"/>
  <c r="AV7" i="14"/>
  <c r="AU7" i="14"/>
  <c r="AT7" i="14"/>
  <c r="AS7" i="14"/>
  <c r="AR7" i="14"/>
  <c r="AQ7" i="14"/>
  <c r="AP7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DW6" i="14"/>
  <c r="DV6" i="14"/>
  <c r="DU6" i="14"/>
  <c r="DT6" i="14"/>
  <c r="DS6" i="14"/>
  <c r="DR6" i="14"/>
  <c r="DQ6" i="14"/>
  <c r="DP6" i="14"/>
  <c r="DO6" i="14"/>
  <c r="DN6" i="14"/>
  <c r="DM6" i="14"/>
  <c r="DL6" i="14"/>
  <c r="DK6" i="14"/>
  <c r="DJ6" i="14"/>
  <c r="DI6" i="14"/>
  <c r="DH6" i="14"/>
  <c r="DG6" i="14"/>
  <c r="DF6" i="14"/>
  <c r="DE6" i="14"/>
  <c r="DD6" i="14"/>
  <c r="DC6" i="14"/>
  <c r="DB6" i="14"/>
  <c r="DA6" i="14"/>
  <c r="CZ6" i="14"/>
  <c r="CY6" i="14"/>
  <c r="CX6" i="14"/>
  <c r="CW6" i="14"/>
  <c r="CV6" i="14"/>
  <c r="CU6" i="14"/>
  <c r="CT6" i="14"/>
  <c r="CS6" i="14"/>
  <c r="CR6" i="14"/>
  <c r="CQ6" i="14"/>
  <c r="CP6" i="14"/>
  <c r="CO6" i="14"/>
  <c r="CN6" i="14"/>
  <c r="CM6" i="14"/>
  <c r="CL6" i="14"/>
  <c r="CK6" i="14"/>
  <c r="CJ6" i="14"/>
  <c r="CI6" i="14"/>
  <c r="CH6" i="14"/>
  <c r="CG6" i="14"/>
  <c r="CF6" i="14"/>
  <c r="CE6" i="14"/>
  <c r="CD6" i="14"/>
  <c r="CC6" i="14"/>
  <c r="CB6" i="14"/>
  <c r="CA6" i="14"/>
  <c r="BZ6" i="14"/>
  <c r="BY6" i="14"/>
  <c r="BX6" i="14"/>
  <c r="BW6" i="14"/>
  <c r="BV6" i="14"/>
  <c r="BU6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6" i="14"/>
  <c r="AT6" i="14"/>
  <c r="AS6" i="14"/>
  <c r="AR6" i="14"/>
  <c r="AQ6" i="14"/>
  <c r="AP6" i="14"/>
  <c r="AO6" i="14"/>
  <c r="AN6" i="14"/>
  <c r="AM6" i="14"/>
  <c r="AL6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Y3" i="14"/>
  <c r="Y2" i="14" s="1"/>
  <c r="Z3" i="14" l="1"/>
  <c r="AA3" i="14" s="1"/>
  <c r="DQ133" i="14"/>
  <c r="DI133" i="14"/>
  <c r="DA133" i="14"/>
  <c r="CS133" i="14"/>
  <c r="CK133" i="14"/>
  <c r="CC133" i="14"/>
  <c r="BU133" i="14"/>
  <c r="BM133" i="14"/>
  <c r="BE133" i="14"/>
  <c r="AW133" i="14"/>
  <c r="AO133" i="14"/>
  <c r="AG133" i="14"/>
  <c r="Y133" i="14"/>
  <c r="DQ119" i="14"/>
  <c r="DI119" i="14"/>
  <c r="DA119" i="14"/>
  <c r="CS119" i="14"/>
  <c r="CK119" i="14"/>
  <c r="CC119" i="14"/>
  <c r="BU119" i="14"/>
  <c r="BM119" i="14"/>
  <c r="BE119" i="14"/>
  <c r="AW119" i="14"/>
  <c r="AO119" i="14"/>
  <c r="AG119" i="14"/>
  <c r="Y119" i="14"/>
  <c r="DQ118" i="14"/>
  <c r="DI118" i="14"/>
  <c r="DA118" i="14"/>
  <c r="CS118" i="14"/>
  <c r="CK118" i="14"/>
  <c r="CC118" i="14"/>
  <c r="BU118" i="14"/>
  <c r="BM118" i="14"/>
  <c r="BE118" i="14"/>
  <c r="AW118" i="14"/>
  <c r="AO118" i="14"/>
  <c r="AG118" i="14"/>
  <c r="Y118" i="14"/>
  <c r="DQ117" i="14"/>
  <c r="DI117" i="14"/>
  <c r="DA117" i="14"/>
  <c r="CS117" i="14"/>
  <c r="CK117" i="14"/>
  <c r="CC117" i="14"/>
  <c r="BU117" i="14"/>
  <c r="BM117" i="14"/>
  <c r="BE117" i="14"/>
  <c r="AW117" i="14"/>
  <c r="AO117" i="14"/>
  <c r="AG117" i="14"/>
  <c r="Y117" i="14"/>
  <c r="DQ116" i="14"/>
  <c r="DI116" i="14"/>
  <c r="DA116" i="14"/>
  <c r="CS116" i="14"/>
  <c r="CK116" i="14"/>
  <c r="CC116" i="14"/>
  <c r="BU116" i="14"/>
  <c r="BM116" i="14"/>
  <c r="BE116" i="14"/>
  <c r="AW116" i="14"/>
  <c r="AO116" i="14"/>
  <c r="AG116" i="14"/>
  <c r="Y116" i="14"/>
  <c r="DQ115" i="14"/>
  <c r="DI115" i="14"/>
  <c r="DA115" i="14"/>
  <c r="CS115" i="14"/>
  <c r="DP133" i="14"/>
  <c r="DH133" i="14"/>
  <c r="CZ133" i="14"/>
  <c r="CR133" i="14"/>
  <c r="CJ133" i="14"/>
  <c r="CB133" i="14"/>
  <c r="BT133" i="14"/>
  <c r="BL133" i="14"/>
  <c r="BD133" i="14"/>
  <c r="AV133" i="14"/>
  <c r="AN133" i="14"/>
  <c r="DW133" i="14"/>
  <c r="DO133" i="14"/>
  <c r="DG133" i="14"/>
  <c r="CY133" i="14"/>
  <c r="CQ133" i="14"/>
  <c r="CI133" i="14"/>
  <c r="CA133" i="14"/>
  <c r="BS133" i="14"/>
  <c r="BK133" i="14"/>
  <c r="BC133" i="14"/>
  <c r="AU133" i="14"/>
  <c r="AM133" i="14"/>
  <c r="AE133" i="14"/>
  <c r="DW119" i="14"/>
  <c r="DO119" i="14"/>
  <c r="DG119" i="14"/>
  <c r="CY119" i="14"/>
  <c r="CQ119" i="14"/>
  <c r="CI119" i="14"/>
  <c r="CA119" i="14"/>
  <c r="BS119" i="14"/>
  <c r="BK119" i="14"/>
  <c r="BC119" i="14"/>
  <c r="AU119" i="14"/>
  <c r="AM119" i="14"/>
  <c r="AE119" i="14"/>
  <c r="DW118" i="14"/>
  <c r="DO118" i="14"/>
  <c r="DG118" i="14"/>
  <c r="CY118" i="14"/>
  <c r="CQ118" i="14"/>
  <c r="CI118" i="14"/>
  <c r="CA118" i="14"/>
  <c r="BS118" i="14"/>
  <c r="BK118" i="14"/>
  <c r="BC118" i="14"/>
  <c r="AU118" i="14"/>
  <c r="AM118" i="14"/>
  <c r="AE118" i="14"/>
  <c r="DW117" i="14"/>
  <c r="DO117" i="14"/>
  <c r="DG117" i="14"/>
  <c r="CY117" i="14"/>
  <c r="CQ117" i="14"/>
  <c r="CI117" i="14"/>
  <c r="CA117" i="14"/>
  <c r="BS117" i="14"/>
  <c r="BK117" i="14"/>
  <c r="BC117" i="14"/>
  <c r="AU117" i="14"/>
  <c r="AM117" i="14"/>
  <c r="AE117" i="14"/>
  <c r="DW116" i="14"/>
  <c r="DO116" i="14"/>
  <c r="DG116" i="14"/>
  <c r="CY116" i="14"/>
  <c r="CQ116" i="14"/>
  <c r="CI116" i="14"/>
  <c r="CA116" i="14"/>
  <c r="BS116" i="14"/>
  <c r="BK116" i="14"/>
  <c r="BC116" i="14"/>
  <c r="AU116" i="14"/>
  <c r="AM116" i="14"/>
  <c r="AE116" i="14"/>
  <c r="DW115" i="14"/>
  <c r="DO115" i="14"/>
  <c r="DG115" i="14"/>
  <c r="CY115" i="14"/>
  <c r="CQ115" i="14"/>
  <c r="CI115" i="14"/>
  <c r="CA115" i="14"/>
  <c r="BS115" i="14"/>
  <c r="BK115" i="14"/>
  <c r="BC115" i="14"/>
  <c r="AU115" i="14"/>
  <c r="AM115" i="14"/>
  <c r="AE115" i="14"/>
  <c r="DQ101" i="14"/>
  <c r="DI101" i="14"/>
  <c r="DA101" i="14"/>
  <c r="CS101" i="14"/>
  <c r="CK101" i="14"/>
  <c r="DV133" i="14"/>
  <c r="DN133" i="14"/>
  <c r="DF133" i="14"/>
  <c r="CX133" i="14"/>
  <c r="CP133" i="14"/>
  <c r="CH133" i="14"/>
  <c r="BZ133" i="14"/>
  <c r="BR133" i="14"/>
  <c r="BJ133" i="14"/>
  <c r="BB133" i="14"/>
  <c r="AT133" i="14"/>
  <c r="AL133" i="14"/>
  <c r="AD133" i="14"/>
  <c r="DV119" i="14"/>
  <c r="DN119" i="14"/>
  <c r="DF119" i="14"/>
  <c r="CX119" i="14"/>
  <c r="CP119" i="14"/>
  <c r="CH119" i="14"/>
  <c r="BZ119" i="14"/>
  <c r="BR119" i="14"/>
  <c r="BJ119" i="14"/>
  <c r="BB119" i="14"/>
  <c r="AT119" i="14"/>
  <c r="AL119" i="14"/>
  <c r="AD119" i="14"/>
  <c r="DV118" i="14"/>
  <c r="DN118" i="14"/>
  <c r="DF118" i="14"/>
  <c r="CX118" i="14"/>
  <c r="CP118" i="14"/>
  <c r="CH118" i="14"/>
  <c r="BZ118" i="14"/>
  <c r="BR118" i="14"/>
  <c r="BJ118" i="14"/>
  <c r="BB118" i="14"/>
  <c r="AT118" i="14"/>
  <c r="AL118" i="14"/>
  <c r="AD118" i="14"/>
  <c r="DV117" i="14"/>
  <c r="DN117" i="14"/>
  <c r="DF117" i="14"/>
  <c r="CX117" i="14"/>
  <c r="CP117" i="14"/>
  <c r="CH117" i="14"/>
  <c r="DU133" i="14"/>
  <c r="DM133" i="14"/>
  <c r="DE133" i="14"/>
  <c r="CW133" i="14"/>
  <c r="CO133" i="14"/>
  <c r="CG133" i="14"/>
  <c r="BY133" i="14"/>
  <c r="BQ133" i="14"/>
  <c r="BI133" i="14"/>
  <c r="BA133" i="14"/>
  <c r="AS133" i="14"/>
  <c r="AK133" i="14"/>
  <c r="AC133" i="14"/>
  <c r="DU119" i="14"/>
  <c r="DM119" i="14"/>
  <c r="DE119" i="14"/>
  <c r="CW119" i="14"/>
  <c r="CO119" i="14"/>
  <c r="CG119" i="14"/>
  <c r="BY119" i="14"/>
  <c r="BQ119" i="14"/>
  <c r="BI119" i="14"/>
  <c r="BA119" i="14"/>
  <c r="AS119" i="14"/>
  <c r="AK119" i="14"/>
  <c r="AC119" i="14"/>
  <c r="DU118" i="14"/>
  <c r="DM118" i="14"/>
  <c r="DE118" i="14"/>
  <c r="CW118" i="14"/>
  <c r="CO118" i="14"/>
  <c r="CG118" i="14"/>
  <c r="BY118" i="14"/>
  <c r="BQ118" i="14"/>
  <c r="BI118" i="14"/>
  <c r="BA118" i="14"/>
  <c r="AS118" i="14"/>
  <c r="AK118" i="14"/>
  <c r="AC118" i="14"/>
  <c r="DU117" i="14"/>
  <c r="DM117" i="14"/>
  <c r="DE117" i="14"/>
  <c r="CW117" i="14"/>
  <c r="CO117" i="14"/>
  <c r="CG117" i="14"/>
  <c r="BY117" i="14"/>
  <c r="BQ117" i="14"/>
  <c r="BI117" i="14"/>
  <c r="BA117" i="14"/>
  <c r="AS117" i="14"/>
  <c r="AK117" i="14"/>
  <c r="AC117" i="14"/>
  <c r="DU116" i="14"/>
  <c r="DM116" i="14"/>
  <c r="DE116" i="14"/>
  <c r="CW116" i="14"/>
  <c r="CO116" i="14"/>
  <c r="CG116" i="14"/>
  <c r="BY116" i="14"/>
  <c r="BQ116" i="14"/>
  <c r="BI116" i="14"/>
  <c r="BA116" i="14"/>
  <c r="AS116" i="14"/>
  <c r="AK116" i="14"/>
  <c r="AC116" i="14"/>
  <c r="DU115" i="14"/>
  <c r="DM115" i="14"/>
  <c r="DE115" i="14"/>
  <c r="CW115" i="14"/>
  <c r="DT133" i="14"/>
  <c r="DL133" i="14"/>
  <c r="DD133" i="14"/>
  <c r="CV133" i="14"/>
  <c r="CN133" i="14"/>
  <c r="CF133" i="14"/>
  <c r="BX133" i="14"/>
  <c r="BP133" i="14"/>
  <c r="BH133" i="14"/>
  <c r="AZ133" i="14"/>
  <c r="AR133" i="14"/>
  <c r="AJ133" i="14"/>
  <c r="AB133" i="14"/>
  <c r="DT119" i="14"/>
  <c r="DL119" i="14"/>
  <c r="DD119" i="14"/>
  <c r="CV119" i="14"/>
  <c r="CN119" i="14"/>
  <c r="CF119" i="14"/>
  <c r="BX119" i="14"/>
  <c r="BP119" i="14"/>
  <c r="BH119" i="14"/>
  <c r="AZ119" i="14"/>
  <c r="AR119" i="14"/>
  <c r="AJ119" i="14"/>
  <c r="AB119" i="14"/>
  <c r="DT118" i="14"/>
  <c r="DL118" i="14"/>
  <c r="DD118" i="14"/>
  <c r="CV118" i="14"/>
  <c r="CN118" i="14"/>
  <c r="CF118" i="14"/>
  <c r="BX118" i="14"/>
  <c r="BP118" i="14"/>
  <c r="BH118" i="14"/>
  <c r="AZ118" i="14"/>
  <c r="AR118" i="14"/>
  <c r="DS133" i="14"/>
  <c r="DK133" i="14"/>
  <c r="DC133" i="14"/>
  <c r="CU133" i="14"/>
  <c r="CM133" i="14"/>
  <c r="CE133" i="14"/>
  <c r="BW133" i="14"/>
  <c r="BO133" i="14"/>
  <c r="BG133" i="14"/>
  <c r="AY133" i="14"/>
  <c r="AQ133" i="14"/>
  <c r="AI133" i="14"/>
  <c r="AA133" i="14"/>
  <c r="DS119" i="14"/>
  <c r="DK119" i="14"/>
  <c r="DC119" i="14"/>
  <c r="CU119" i="14"/>
  <c r="CM119" i="14"/>
  <c r="CE119" i="14"/>
  <c r="BW119" i="14"/>
  <c r="BO119" i="14"/>
  <c r="BG119" i="14"/>
  <c r="AY119" i="14"/>
  <c r="AQ119" i="14"/>
  <c r="AI119" i="14"/>
  <c r="AA119" i="14"/>
  <c r="DS118" i="14"/>
  <c r="DK118" i="14"/>
  <c r="DC118" i="14"/>
  <c r="CU118" i="14"/>
  <c r="CM118" i="14"/>
  <c r="CE118" i="14"/>
  <c r="BW118" i="14"/>
  <c r="BO118" i="14"/>
  <c r="BG118" i="14"/>
  <c r="AY118" i="14"/>
  <c r="AQ118" i="14"/>
  <c r="AI118" i="14"/>
  <c r="AA118" i="14"/>
  <c r="DS117" i="14"/>
  <c r="DK117" i="14"/>
  <c r="DC117" i="14"/>
  <c r="CU117" i="14"/>
  <c r="CM117" i="14"/>
  <c r="CE117" i="14"/>
  <c r="BW117" i="14"/>
  <c r="BO117" i="14"/>
  <c r="CV101" i="14"/>
  <c r="DE101" i="14"/>
  <c r="DN101" i="14"/>
  <c r="DW101" i="14"/>
  <c r="AF115" i="14"/>
  <c r="AO115" i="14"/>
  <c r="AX115" i="14"/>
  <c r="BG115" i="14"/>
  <c r="BP115" i="14"/>
  <c r="BY115" i="14"/>
  <c r="CH115" i="14"/>
  <c r="CR115" i="14"/>
  <c r="DD115" i="14"/>
  <c r="DR115" i="14"/>
  <c r="AD116" i="14"/>
  <c r="AQ116" i="14"/>
  <c r="BD116" i="14"/>
  <c r="BP116" i="14"/>
  <c r="CD116" i="14"/>
  <c r="CP116" i="14"/>
  <c r="DC116" i="14"/>
  <c r="DP116" i="14"/>
  <c r="AB117" i="14"/>
  <c r="AP117" i="14"/>
  <c r="BB117" i="14"/>
  <c r="BP117" i="14"/>
  <c r="CF117" i="14"/>
  <c r="DB117" i="14"/>
  <c r="X118" i="14"/>
  <c r="AV118" i="14"/>
  <c r="CB118" i="14"/>
  <c r="DH118" i="14"/>
  <c r="AN119" i="14"/>
  <c r="BT119" i="14"/>
  <c r="CZ119" i="14"/>
  <c r="AF133" i="14"/>
  <c r="CL133" i="14"/>
  <c r="AQ101" i="14"/>
  <c r="AY101" i="14"/>
  <c r="BG101" i="14"/>
  <c r="BO101" i="14"/>
  <c r="BW101" i="14"/>
  <c r="CE101" i="14"/>
  <c r="CN101" i="14"/>
  <c r="CW101" i="14"/>
  <c r="DF101" i="14"/>
  <c r="DO101" i="14"/>
  <c r="X115" i="14"/>
  <c r="AG115" i="14"/>
  <c r="AP115" i="14"/>
  <c r="AY115" i="14"/>
  <c r="BH115" i="14"/>
  <c r="BQ115" i="14"/>
  <c r="BZ115" i="14"/>
  <c r="CJ115" i="14"/>
  <c r="CT115" i="14"/>
  <c r="DF115" i="14"/>
  <c r="DS115" i="14"/>
  <c r="AF116" i="14"/>
  <c r="AR116" i="14"/>
  <c r="BF116" i="14"/>
  <c r="BR116" i="14"/>
  <c r="CE116" i="14"/>
  <c r="CR116" i="14"/>
  <c r="DD116" i="14"/>
  <c r="DR116" i="14"/>
  <c r="AD117" i="14"/>
  <c r="AQ117" i="14"/>
  <c r="BD117" i="14"/>
  <c r="BR117" i="14"/>
  <c r="CJ117" i="14"/>
  <c r="DD117" i="14"/>
  <c r="Z118" i="14"/>
  <c r="AX118" i="14"/>
  <c r="CD118" i="14"/>
  <c r="DJ118" i="14"/>
  <c r="AP119" i="14"/>
  <c r="BV119" i="14"/>
  <c r="DB119" i="14"/>
  <c r="AH133" i="14"/>
  <c r="CT133" i="14"/>
  <c r="CX87" i="14"/>
  <c r="DF87" i="14"/>
  <c r="DN87" i="14"/>
  <c r="DV87" i="14"/>
  <c r="AB101" i="14"/>
  <c r="AJ101" i="14"/>
  <c r="AR101" i="14"/>
  <c r="AZ101" i="14"/>
  <c r="BH101" i="14"/>
  <c r="BP101" i="14"/>
  <c r="BX101" i="14"/>
  <c r="CF101" i="14"/>
  <c r="CO101" i="14"/>
  <c r="CX101" i="14"/>
  <c r="DG101" i="14"/>
  <c r="DP101" i="14"/>
  <c r="Y115" i="14"/>
  <c r="AH115" i="14"/>
  <c r="AQ115" i="14"/>
  <c r="AZ115" i="14"/>
  <c r="BI115" i="14"/>
  <c r="BR115" i="14"/>
  <c r="CB115" i="14"/>
  <c r="CK115" i="14"/>
  <c r="CU115" i="14"/>
  <c r="DH115" i="14"/>
  <c r="DT115" i="14"/>
  <c r="AH116" i="14"/>
  <c r="AT116" i="14"/>
  <c r="BG116" i="14"/>
  <c r="BT116" i="14"/>
  <c r="CF116" i="14"/>
  <c r="CT116" i="14"/>
  <c r="DF116" i="14"/>
  <c r="DS116" i="14"/>
  <c r="AF117" i="14"/>
  <c r="AR117" i="14"/>
  <c r="BF117" i="14"/>
  <c r="BT117" i="14"/>
  <c r="CL117" i="14"/>
  <c r="DH117" i="14"/>
  <c r="AB118" i="14"/>
  <c r="BD118" i="14"/>
  <c r="CJ118" i="14"/>
  <c r="DP118" i="14"/>
  <c r="AV119" i="14"/>
  <c r="CB119" i="14"/>
  <c r="DH119" i="14"/>
  <c r="AP133" i="14"/>
  <c r="DB133" i="14"/>
  <c r="CL115" i="14"/>
  <c r="CV115" i="14"/>
  <c r="DJ115" i="14"/>
  <c r="DV115" i="14"/>
  <c r="AI116" i="14"/>
  <c r="AV116" i="14"/>
  <c r="BH116" i="14"/>
  <c r="BV116" i="14"/>
  <c r="CH116" i="14"/>
  <c r="CU116" i="14"/>
  <c r="DH116" i="14"/>
  <c r="DT116" i="14"/>
  <c r="AH117" i="14"/>
  <c r="AT117" i="14"/>
  <c r="BG117" i="14"/>
  <c r="BV117" i="14"/>
  <c r="CN117" i="14"/>
  <c r="DJ117" i="14"/>
  <c r="AF118" i="14"/>
  <c r="BF118" i="14"/>
  <c r="CL118" i="14"/>
  <c r="DR118" i="14"/>
  <c r="AX119" i="14"/>
  <c r="CD119" i="14"/>
  <c r="DJ119" i="14"/>
  <c r="AX133" i="14"/>
  <c r="DJ133" i="14"/>
  <c r="AV86" i="14"/>
  <c r="BD86" i="14"/>
  <c r="BL86" i="14"/>
  <c r="BT86" i="14"/>
  <c r="CB86" i="14"/>
  <c r="CJ86" i="14"/>
  <c r="CR86" i="14"/>
  <c r="CZ86" i="14"/>
  <c r="DH86" i="14"/>
  <c r="DP86" i="14"/>
  <c r="X87" i="14"/>
  <c r="AF87" i="14"/>
  <c r="AN87" i="14"/>
  <c r="AV87" i="14"/>
  <c r="BD87" i="14"/>
  <c r="BL87" i="14"/>
  <c r="BT87" i="14"/>
  <c r="CB87" i="14"/>
  <c r="CJ87" i="14"/>
  <c r="CR87" i="14"/>
  <c r="CZ87" i="14"/>
  <c r="DH87" i="14"/>
  <c r="DP87" i="14"/>
  <c r="AD101" i="14"/>
  <c r="AL101" i="14"/>
  <c r="AT101" i="14"/>
  <c r="BB101" i="14"/>
  <c r="BJ101" i="14"/>
  <c r="BR101" i="14"/>
  <c r="BZ101" i="14"/>
  <c r="CH101" i="14"/>
  <c r="CQ101" i="14"/>
  <c r="CZ101" i="14"/>
  <c r="DJ101" i="14"/>
  <c r="DS101" i="14"/>
  <c r="AA115" i="14"/>
  <c r="AJ115" i="14"/>
  <c r="AS115" i="14"/>
  <c r="BB115" i="14"/>
  <c r="BL115" i="14"/>
  <c r="BU115" i="14"/>
  <c r="CD115" i="14"/>
  <c r="CM115" i="14"/>
  <c r="CX115" i="14"/>
  <c r="DK115" i="14"/>
  <c r="X116" i="14"/>
  <c r="AJ116" i="14"/>
  <c r="AX116" i="14"/>
  <c r="BJ116" i="14"/>
  <c r="BW116" i="14"/>
  <c r="CJ116" i="14"/>
  <c r="CV116" i="14"/>
  <c r="DJ116" i="14"/>
  <c r="DV116" i="14"/>
  <c r="AI117" i="14"/>
  <c r="AV117" i="14"/>
  <c r="BH117" i="14"/>
  <c r="BX117" i="14"/>
  <c r="CR117" i="14"/>
  <c r="DL117" i="14"/>
  <c r="AH118" i="14"/>
  <c r="BL118" i="14"/>
  <c r="CR118" i="14"/>
  <c r="X119" i="14"/>
  <c r="BD119" i="14"/>
  <c r="CJ119" i="14"/>
  <c r="DP119" i="14"/>
  <c r="BF133" i="14"/>
  <c r="DR133" i="14"/>
  <c r="CI101" i="14"/>
  <c r="CR101" i="14"/>
  <c r="DB101" i="14"/>
  <c r="DK101" i="14"/>
  <c r="DT101" i="14"/>
  <c r="AB115" i="14"/>
  <c r="AK115" i="14"/>
  <c r="AT115" i="14"/>
  <c r="BD115" i="14"/>
  <c r="BM115" i="14"/>
  <c r="BV115" i="14"/>
  <c r="CE115" i="14"/>
  <c r="CN115" i="14"/>
  <c r="CZ115" i="14"/>
  <c r="DL115" i="14"/>
  <c r="Z116" i="14"/>
  <c r="AL116" i="14"/>
  <c r="AY116" i="14"/>
  <c r="BL116" i="14"/>
  <c r="BX116" i="14"/>
  <c r="CL116" i="14"/>
  <c r="CX116" i="14"/>
  <c r="DK116" i="14"/>
  <c r="X117" i="14"/>
  <c r="AJ117" i="14"/>
  <c r="AX117" i="14"/>
  <c r="BJ117" i="14"/>
  <c r="BZ117" i="14"/>
  <c r="CT117" i="14"/>
  <c r="DP117" i="14"/>
  <c r="AJ118" i="14"/>
  <c r="BN118" i="14"/>
  <c r="CT118" i="14"/>
  <c r="Z119" i="14"/>
  <c r="BF119" i="14"/>
  <c r="CL119" i="14"/>
  <c r="DR119" i="14"/>
  <c r="BN133" i="14"/>
  <c r="BN116" i="14"/>
  <c r="BZ116" i="14"/>
  <c r="CM116" i="14"/>
  <c r="CZ116" i="14"/>
  <c r="DL116" i="14"/>
  <c r="Z117" i="14"/>
  <c r="AL117" i="14"/>
  <c r="AY117" i="14"/>
  <c r="BL117" i="14"/>
  <c r="CB117" i="14"/>
  <c r="CV117" i="14"/>
  <c r="DR117" i="14"/>
  <c r="AN118" i="14"/>
  <c r="BT118" i="14"/>
  <c r="CZ118" i="14"/>
  <c r="AF119" i="14"/>
  <c r="BL119" i="14"/>
  <c r="CR119" i="14"/>
  <c r="X133" i="14"/>
  <c r="BV133" i="14"/>
  <c r="Q60" i="10"/>
  <c r="R60" i="10"/>
  <c r="S60" i="10"/>
  <c r="T60" i="10"/>
  <c r="Z2" i="14" l="1"/>
  <c r="AA58" i="10"/>
  <c r="AJ58" i="10"/>
  <c r="T58" i="10"/>
  <c r="N60" i="10"/>
  <c r="Z58" i="10"/>
  <c r="M60" i="10"/>
  <c r="AI58" i="10"/>
  <c r="S58" i="10"/>
  <c r="P60" i="10"/>
  <c r="L60" i="10"/>
  <c r="AH58" i="10"/>
  <c r="R58" i="10"/>
  <c r="AB3" i="14"/>
  <c r="AG58" i="10"/>
  <c r="Y58" i="10"/>
  <c r="Q58" i="10"/>
  <c r="X58" i="10"/>
  <c r="AE58" i="10"/>
  <c r="W58" i="10"/>
  <c r="L58" i="10"/>
  <c r="AC58" i="10"/>
  <c r="U58" i="10"/>
  <c r="AF58" i="10"/>
  <c r="AB58" i="10"/>
  <c r="O58" i="10"/>
  <c r="V58" i="10"/>
  <c r="AD58" i="10"/>
  <c r="N58" i="10"/>
  <c r="M58" i="10"/>
  <c r="O60" i="10"/>
  <c r="P58" i="10"/>
  <c r="K51" i="10"/>
  <c r="J51" i="10"/>
  <c r="I51" i="10"/>
  <c r="H51" i="10"/>
  <c r="K57" i="10"/>
  <c r="J57" i="10"/>
  <c r="I57" i="10"/>
  <c r="H57" i="10"/>
  <c r="K56" i="10"/>
  <c r="J56" i="10"/>
  <c r="I56" i="10"/>
  <c r="H56" i="10"/>
  <c r="K46" i="10"/>
  <c r="J46" i="10"/>
  <c r="I46" i="10"/>
  <c r="H46" i="10"/>
  <c r="AA2" i="14" l="1"/>
  <c r="AC3" i="14"/>
  <c r="AB2" i="14" l="1"/>
  <c r="AD3" i="14"/>
  <c r="AC2" i="14" l="1"/>
  <c r="AE3" i="14"/>
  <c r="AD2" i="14"/>
  <c r="K52" i="10"/>
  <c r="J52" i="10"/>
  <c r="I52" i="10"/>
  <c r="H52" i="10"/>
  <c r="K50" i="10"/>
  <c r="J50" i="10"/>
  <c r="I50" i="10"/>
  <c r="H50" i="10"/>
  <c r="AF3" i="14" l="1"/>
  <c r="AE2" i="14"/>
  <c r="K55" i="10"/>
  <c r="J55" i="10"/>
  <c r="I55" i="10"/>
  <c r="H55" i="10"/>
  <c r="K54" i="10"/>
  <c r="J54" i="10"/>
  <c r="I54" i="10"/>
  <c r="H54" i="10"/>
  <c r="K49" i="10"/>
  <c r="J49" i="10"/>
  <c r="I49" i="10"/>
  <c r="H49" i="10"/>
  <c r="K48" i="10"/>
  <c r="J48" i="10"/>
  <c r="I48" i="10"/>
  <c r="H48" i="10"/>
  <c r="K47" i="10"/>
  <c r="J47" i="10"/>
  <c r="I47" i="10"/>
  <c r="H47" i="10"/>
  <c r="K45" i="10"/>
  <c r="J45" i="10"/>
  <c r="I45" i="10"/>
  <c r="H45" i="10"/>
  <c r="K44" i="10"/>
  <c r="J44" i="10"/>
  <c r="I44" i="10"/>
  <c r="H44" i="10"/>
  <c r="AG3" i="14" l="1"/>
  <c r="AF2" i="14"/>
  <c r="L34" i="8"/>
  <c r="L31" i="10" s="1"/>
  <c r="L38" i="8"/>
  <c r="L41" i="8"/>
  <c r="L45" i="8"/>
  <c r="L48" i="8"/>
  <c r="L51" i="8"/>
  <c r="L55" i="8"/>
  <c r="AG2" i="14" l="1"/>
  <c r="AH3" i="14"/>
  <c r="L37" i="8"/>
  <c r="H3" i="9"/>
  <c r="AI3" i="14" l="1"/>
  <c r="AH2" i="14"/>
  <c r="I8" i="11"/>
  <c r="J8" i="11"/>
  <c r="K8" i="11"/>
  <c r="AI2" i="14" l="1"/>
  <c r="AJ3" i="14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AA3" i="9"/>
  <c r="AB3" i="9"/>
  <c r="AC3" i="9"/>
  <c r="AD3" i="9"/>
  <c r="AE3" i="9"/>
  <c r="AF3" i="9"/>
  <c r="AG3" i="9"/>
  <c r="AH3" i="9"/>
  <c r="AI3" i="9"/>
  <c r="AJ3" i="9"/>
  <c r="I3" i="9"/>
  <c r="J3" i="9"/>
  <c r="K3" i="9"/>
  <c r="L3" i="9"/>
  <c r="AK3" i="14" l="1"/>
  <c r="AJ2" i="14"/>
  <c r="AL3" i="14" l="1"/>
  <c r="AK2" i="14"/>
  <c r="AM3" i="14" l="1"/>
  <c r="AL2" i="14"/>
  <c r="AN3" i="14" l="1"/>
  <c r="AM2" i="14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D3" i="2"/>
  <c r="E18" i="11"/>
  <c r="D18" i="11"/>
  <c r="E17" i="11"/>
  <c r="D17" i="11"/>
  <c r="E16" i="11"/>
  <c r="D16" i="11"/>
  <c r="E15" i="11"/>
  <c r="D15" i="11"/>
  <c r="E14" i="11"/>
  <c r="D14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E68" i="10"/>
  <c r="D68" i="10"/>
  <c r="E67" i="10"/>
  <c r="D67" i="10"/>
  <c r="E66" i="10"/>
  <c r="D66" i="10"/>
  <c r="E65" i="10"/>
  <c r="D65" i="10"/>
  <c r="E64" i="10"/>
  <c r="D64" i="10"/>
  <c r="H43" i="10"/>
  <c r="I43" i="10" s="1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E36" i="9"/>
  <c r="D36" i="9"/>
  <c r="E35" i="9"/>
  <c r="D35" i="9"/>
  <c r="E34" i="9"/>
  <c r="D34" i="9"/>
  <c r="E33" i="9"/>
  <c r="D33" i="9"/>
  <c r="E32" i="9"/>
  <c r="D3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D81" i="8"/>
  <c r="C81" i="8"/>
  <c r="D80" i="8"/>
  <c r="C80" i="8"/>
  <c r="D79" i="8"/>
  <c r="C79" i="8"/>
  <c r="D78" i="8"/>
  <c r="C78" i="8"/>
  <c r="D77" i="8"/>
  <c r="C77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E17" i="6"/>
  <c r="D17" i="6"/>
  <c r="E16" i="6"/>
  <c r="D16" i="6"/>
  <c r="E15" i="6"/>
  <c r="D15" i="6"/>
  <c r="E14" i="6"/>
  <c r="D14" i="6"/>
  <c r="E13" i="6"/>
  <c r="D13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E68" i="5"/>
  <c r="D68" i="5"/>
  <c r="E67" i="5"/>
  <c r="D67" i="5"/>
  <c r="E66" i="5"/>
  <c r="D66" i="5"/>
  <c r="E65" i="5"/>
  <c r="D65" i="5"/>
  <c r="E64" i="5"/>
  <c r="D64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E32" i="4"/>
  <c r="D32" i="4"/>
  <c r="E31" i="4"/>
  <c r="D31" i="4"/>
  <c r="E30" i="4"/>
  <c r="D30" i="4"/>
  <c r="E29" i="4"/>
  <c r="D29" i="4"/>
  <c r="E28" i="4"/>
  <c r="D28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I104" i="2"/>
  <c r="I103" i="2"/>
  <c r="I102" i="2"/>
  <c r="I101" i="2"/>
  <c r="I100" i="2"/>
  <c r="G22" i="2"/>
  <c r="F22" i="2"/>
  <c r="E22" i="2"/>
  <c r="D7" i="2"/>
  <c r="E22" i="3"/>
  <c r="E26" i="3"/>
  <c r="E25" i="3"/>
  <c r="E24" i="3"/>
  <c r="E23" i="3"/>
  <c r="I18" i="3"/>
  <c r="H18" i="3"/>
  <c r="I14" i="3"/>
  <c r="H14" i="3"/>
  <c r="H7" i="3"/>
  <c r="H6" i="3"/>
  <c r="I4" i="3"/>
  <c r="H4" i="3"/>
  <c r="AJ8" i="11"/>
  <c r="AF22" i="2" s="1"/>
  <c r="AI8" i="11"/>
  <c r="AE22" i="2" s="1"/>
  <c r="AH8" i="11"/>
  <c r="AD22" i="2" s="1"/>
  <c r="AG8" i="11"/>
  <c r="AC22" i="2" s="1"/>
  <c r="AF8" i="11"/>
  <c r="AB22" i="2" s="1"/>
  <c r="AE8" i="11"/>
  <c r="AA22" i="2" s="1"/>
  <c r="AD8" i="11"/>
  <c r="Z22" i="2" s="1"/>
  <c r="AC8" i="11"/>
  <c r="Y22" i="2" s="1"/>
  <c r="AB8" i="11"/>
  <c r="X22" i="2" s="1"/>
  <c r="AA8" i="11"/>
  <c r="W22" i="2" s="1"/>
  <c r="Z8" i="11"/>
  <c r="V22" i="2" s="1"/>
  <c r="Y8" i="11"/>
  <c r="U22" i="2" s="1"/>
  <c r="X8" i="11"/>
  <c r="T22" i="2" s="1"/>
  <c r="W8" i="11"/>
  <c r="S22" i="2" s="1"/>
  <c r="V8" i="11"/>
  <c r="R22" i="2" s="1"/>
  <c r="U8" i="11"/>
  <c r="Q22" i="2" s="1"/>
  <c r="T8" i="11"/>
  <c r="P22" i="2" s="1"/>
  <c r="S8" i="11"/>
  <c r="O22" i="2" s="1"/>
  <c r="R8" i="11"/>
  <c r="N22" i="2" s="1"/>
  <c r="Q8" i="11"/>
  <c r="M22" i="2" s="1"/>
  <c r="P8" i="11"/>
  <c r="L22" i="2" s="1"/>
  <c r="O8" i="11"/>
  <c r="K22" i="2" s="1"/>
  <c r="N8" i="11"/>
  <c r="J22" i="2" s="1"/>
  <c r="M8" i="11"/>
  <c r="I22" i="2" s="1"/>
  <c r="L8" i="11"/>
  <c r="H22" i="2" s="1"/>
  <c r="H8" i="11"/>
  <c r="D22" i="2" s="1"/>
  <c r="K60" i="10"/>
  <c r="J60" i="10"/>
  <c r="I60" i="10"/>
  <c r="H60" i="10"/>
  <c r="K58" i="10"/>
  <c r="J58" i="10"/>
  <c r="I58" i="10"/>
  <c r="H58" i="10"/>
  <c r="AJ73" i="8"/>
  <c r="AJ36" i="10" s="1"/>
  <c r="AI73" i="8"/>
  <c r="AI36" i="10" s="1"/>
  <c r="AH73" i="8"/>
  <c r="AH36" i="10" s="1"/>
  <c r="AG73" i="8"/>
  <c r="AG36" i="10" s="1"/>
  <c r="AF73" i="8"/>
  <c r="AF36" i="10" s="1"/>
  <c r="AE73" i="8"/>
  <c r="AE36" i="10" s="1"/>
  <c r="AD73" i="8"/>
  <c r="AD36" i="10" s="1"/>
  <c r="AC73" i="8"/>
  <c r="AC36" i="10" s="1"/>
  <c r="AB73" i="8"/>
  <c r="AB36" i="10" s="1"/>
  <c r="AA73" i="8"/>
  <c r="AA36" i="10" s="1"/>
  <c r="Z73" i="8"/>
  <c r="Z36" i="10" s="1"/>
  <c r="Y73" i="8"/>
  <c r="Y36" i="10" s="1"/>
  <c r="X73" i="8"/>
  <c r="X36" i="10" s="1"/>
  <c r="W73" i="8"/>
  <c r="W36" i="10" s="1"/>
  <c r="V73" i="8"/>
  <c r="V36" i="10" s="1"/>
  <c r="U73" i="8"/>
  <c r="U36" i="10" s="1"/>
  <c r="T73" i="8"/>
  <c r="T36" i="10" s="1"/>
  <c r="S73" i="8"/>
  <c r="S36" i="10" s="1"/>
  <c r="R73" i="8"/>
  <c r="R36" i="10" s="1"/>
  <c r="Q73" i="8"/>
  <c r="Q36" i="10" s="1"/>
  <c r="P73" i="8"/>
  <c r="P36" i="10" s="1"/>
  <c r="O73" i="8"/>
  <c r="O36" i="10" s="1"/>
  <c r="N73" i="8"/>
  <c r="N36" i="10" s="1"/>
  <c r="M73" i="8"/>
  <c r="M36" i="10" s="1"/>
  <c r="L73" i="8"/>
  <c r="L36" i="10" s="1"/>
  <c r="K73" i="8"/>
  <c r="K36" i="10" s="1"/>
  <c r="J73" i="8"/>
  <c r="J36" i="10" s="1"/>
  <c r="I73" i="8"/>
  <c r="I36" i="10" s="1"/>
  <c r="H73" i="8"/>
  <c r="H36" i="10" s="1"/>
  <c r="AJ70" i="8"/>
  <c r="AJ35" i="10" s="1"/>
  <c r="AI70" i="8"/>
  <c r="AI35" i="10" s="1"/>
  <c r="AH70" i="8"/>
  <c r="AH35" i="10" s="1"/>
  <c r="AG70" i="8"/>
  <c r="AG35" i="10" s="1"/>
  <c r="AF70" i="8"/>
  <c r="AF35" i="10" s="1"/>
  <c r="AE70" i="8"/>
  <c r="AE35" i="10" s="1"/>
  <c r="AD70" i="8"/>
  <c r="AD35" i="10" s="1"/>
  <c r="AC70" i="8"/>
  <c r="AC35" i="10" s="1"/>
  <c r="AB70" i="8"/>
  <c r="AB35" i="10" s="1"/>
  <c r="AA70" i="8"/>
  <c r="AA35" i="10" s="1"/>
  <c r="Z70" i="8"/>
  <c r="Z35" i="10" s="1"/>
  <c r="Y70" i="8"/>
  <c r="Y35" i="10" s="1"/>
  <c r="X70" i="8"/>
  <c r="X35" i="10" s="1"/>
  <c r="W70" i="8"/>
  <c r="W35" i="10" s="1"/>
  <c r="V70" i="8"/>
  <c r="V35" i="10" s="1"/>
  <c r="U70" i="8"/>
  <c r="U35" i="10" s="1"/>
  <c r="T70" i="8"/>
  <c r="S70" i="8"/>
  <c r="R70" i="8"/>
  <c r="Q70" i="8"/>
  <c r="P70" i="8"/>
  <c r="O70" i="8"/>
  <c r="N70" i="8"/>
  <c r="M70" i="8"/>
  <c r="L70" i="8"/>
  <c r="K70" i="8"/>
  <c r="K35" i="10" s="1"/>
  <c r="J70" i="8"/>
  <c r="J35" i="10" s="1"/>
  <c r="I70" i="8"/>
  <c r="I35" i="10" s="1"/>
  <c r="H70" i="8"/>
  <c r="H35" i="10" s="1"/>
  <c r="AJ67" i="8"/>
  <c r="AJ34" i="10" s="1"/>
  <c r="AI67" i="8"/>
  <c r="AI34" i="10" s="1"/>
  <c r="AH67" i="8"/>
  <c r="AH34" i="10" s="1"/>
  <c r="AG67" i="8"/>
  <c r="AG34" i="10" s="1"/>
  <c r="AF67" i="8"/>
  <c r="AF34" i="10" s="1"/>
  <c r="AE67" i="8"/>
  <c r="AE34" i="10" s="1"/>
  <c r="AD67" i="8"/>
  <c r="AD34" i="10" s="1"/>
  <c r="AC67" i="8"/>
  <c r="AC34" i="10" s="1"/>
  <c r="AB67" i="8"/>
  <c r="AB34" i="10" s="1"/>
  <c r="AA67" i="8"/>
  <c r="AA34" i="10" s="1"/>
  <c r="Z67" i="8"/>
  <c r="Z34" i="10" s="1"/>
  <c r="Y67" i="8"/>
  <c r="Y34" i="10" s="1"/>
  <c r="X67" i="8"/>
  <c r="X34" i="10" s="1"/>
  <c r="W67" i="8"/>
  <c r="W34" i="10" s="1"/>
  <c r="V67" i="8"/>
  <c r="V34" i="10" s="1"/>
  <c r="U67" i="8"/>
  <c r="U34" i="10" s="1"/>
  <c r="T67" i="8"/>
  <c r="T34" i="10" s="1"/>
  <c r="S67" i="8"/>
  <c r="S34" i="10" s="1"/>
  <c r="R67" i="8"/>
  <c r="R34" i="10" s="1"/>
  <c r="Q67" i="8"/>
  <c r="Q34" i="10" s="1"/>
  <c r="P67" i="8"/>
  <c r="P34" i="10" s="1"/>
  <c r="O67" i="8"/>
  <c r="O34" i="10" s="1"/>
  <c r="N67" i="8"/>
  <c r="N34" i="10" s="1"/>
  <c r="M67" i="8"/>
  <c r="M34" i="10" s="1"/>
  <c r="L67" i="8"/>
  <c r="K67" i="8"/>
  <c r="K34" i="10" s="1"/>
  <c r="J67" i="8"/>
  <c r="J34" i="10" s="1"/>
  <c r="I67" i="8"/>
  <c r="I34" i="10" s="1"/>
  <c r="H67" i="8"/>
  <c r="H34" i="10" s="1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L33" i="10" s="1"/>
  <c r="K64" i="8"/>
  <c r="K33" i="10" s="1"/>
  <c r="J64" i="8"/>
  <c r="J33" i="10" s="1"/>
  <c r="I64" i="8"/>
  <c r="I33" i="10" s="1"/>
  <c r="H64" i="8"/>
  <c r="H33" i="10" s="1"/>
  <c r="AJ61" i="8"/>
  <c r="AJ32" i="10" s="1"/>
  <c r="AI61" i="8"/>
  <c r="AI32" i="10" s="1"/>
  <c r="AH61" i="8"/>
  <c r="AH32" i="10" s="1"/>
  <c r="AG61" i="8"/>
  <c r="AG32" i="10" s="1"/>
  <c r="AF61" i="8"/>
  <c r="AF32" i="10" s="1"/>
  <c r="AE61" i="8"/>
  <c r="AE32" i="10" s="1"/>
  <c r="AD61" i="8"/>
  <c r="AD32" i="10" s="1"/>
  <c r="AC61" i="8"/>
  <c r="AC32" i="10" s="1"/>
  <c r="AB61" i="8"/>
  <c r="AB32" i="10" s="1"/>
  <c r="AA61" i="8"/>
  <c r="AA32" i="10" s="1"/>
  <c r="Z61" i="8"/>
  <c r="Z32" i="10" s="1"/>
  <c r="Y61" i="8"/>
  <c r="Y32" i="10" s="1"/>
  <c r="X61" i="8"/>
  <c r="X32" i="10" s="1"/>
  <c r="W61" i="8"/>
  <c r="W32" i="10" s="1"/>
  <c r="V61" i="8"/>
  <c r="V32" i="10" s="1"/>
  <c r="U61" i="8"/>
  <c r="U32" i="10" s="1"/>
  <c r="T61" i="8"/>
  <c r="T32" i="10" s="1"/>
  <c r="S61" i="8"/>
  <c r="S32" i="10" s="1"/>
  <c r="R61" i="8"/>
  <c r="R32" i="10" s="1"/>
  <c r="Q61" i="8"/>
  <c r="Q32" i="10" s="1"/>
  <c r="P61" i="8"/>
  <c r="P32" i="10" s="1"/>
  <c r="O61" i="8"/>
  <c r="O32" i="10" s="1"/>
  <c r="N61" i="8"/>
  <c r="N32" i="10" s="1"/>
  <c r="M61" i="8"/>
  <c r="M32" i="10" s="1"/>
  <c r="L61" i="8"/>
  <c r="L32" i="10" s="1"/>
  <c r="K61" i="8"/>
  <c r="K32" i="10" s="1"/>
  <c r="J61" i="8"/>
  <c r="J32" i="10" s="1"/>
  <c r="I61" i="8"/>
  <c r="I32" i="10" s="1"/>
  <c r="H61" i="8"/>
  <c r="H32" i="10" s="1"/>
  <c r="AJ58" i="8"/>
  <c r="AJ30" i="10" s="1"/>
  <c r="AI58" i="8"/>
  <c r="AI30" i="10" s="1"/>
  <c r="AH58" i="8"/>
  <c r="AH30" i="10" s="1"/>
  <c r="AG58" i="8"/>
  <c r="AG30" i="10" s="1"/>
  <c r="AF58" i="8"/>
  <c r="AF30" i="10" s="1"/>
  <c r="AE58" i="8"/>
  <c r="AE30" i="10" s="1"/>
  <c r="AD58" i="8"/>
  <c r="AD30" i="10" s="1"/>
  <c r="AC58" i="8"/>
  <c r="AC30" i="10" s="1"/>
  <c r="AB58" i="8"/>
  <c r="AB30" i="10" s="1"/>
  <c r="AA58" i="8"/>
  <c r="AA30" i="10" s="1"/>
  <c r="Z58" i="8"/>
  <c r="Z30" i="10" s="1"/>
  <c r="Y58" i="8"/>
  <c r="Y30" i="10" s="1"/>
  <c r="X58" i="8"/>
  <c r="X30" i="10" s="1"/>
  <c r="W58" i="8"/>
  <c r="W30" i="10" s="1"/>
  <c r="V58" i="8"/>
  <c r="V30" i="10" s="1"/>
  <c r="U58" i="8"/>
  <c r="U30" i="10" s="1"/>
  <c r="T58" i="8"/>
  <c r="T30" i="10" s="1"/>
  <c r="S58" i="8"/>
  <c r="S30" i="10" s="1"/>
  <c r="R58" i="8"/>
  <c r="R30" i="10" s="1"/>
  <c r="Q58" i="8"/>
  <c r="Q30" i="10" s="1"/>
  <c r="P58" i="8"/>
  <c r="P30" i="10" s="1"/>
  <c r="O58" i="8"/>
  <c r="O30" i="10" s="1"/>
  <c r="N58" i="8"/>
  <c r="N30" i="10" s="1"/>
  <c r="M58" i="8"/>
  <c r="M30" i="10" s="1"/>
  <c r="L58" i="8"/>
  <c r="L30" i="10" s="1"/>
  <c r="K58" i="8"/>
  <c r="K30" i="10" s="1"/>
  <c r="J58" i="8"/>
  <c r="J30" i="10" s="1"/>
  <c r="I58" i="8"/>
  <c r="I30" i="10" s="1"/>
  <c r="H58" i="8"/>
  <c r="H30" i="10" s="1"/>
  <c r="AJ55" i="8"/>
  <c r="AJ6" i="10" s="1"/>
  <c r="AI55" i="8"/>
  <c r="AH55" i="8"/>
  <c r="AG55" i="8"/>
  <c r="AG6" i="10" s="1"/>
  <c r="AF55" i="8"/>
  <c r="AE55" i="8"/>
  <c r="AE6" i="10" s="1"/>
  <c r="AD55" i="8"/>
  <c r="AC55" i="8"/>
  <c r="AC6" i="10" s="1"/>
  <c r="AB55" i="8"/>
  <c r="AA55" i="8"/>
  <c r="Z55" i="8"/>
  <c r="Y55" i="8"/>
  <c r="Y6" i="10" s="1"/>
  <c r="X55" i="8"/>
  <c r="W55" i="8"/>
  <c r="W6" i="10" s="1"/>
  <c r="V55" i="8"/>
  <c r="U55" i="8"/>
  <c r="U6" i="10" s="1"/>
  <c r="T55" i="8"/>
  <c r="S55" i="8"/>
  <c r="R55" i="8"/>
  <c r="Q55" i="8"/>
  <c r="P55" i="8"/>
  <c r="O55" i="8"/>
  <c r="N55" i="8"/>
  <c r="M55" i="8"/>
  <c r="K55" i="8"/>
  <c r="J55" i="8"/>
  <c r="I55" i="8"/>
  <c r="H55" i="8"/>
  <c r="AJ51" i="8"/>
  <c r="AJ5" i="10" s="1"/>
  <c r="AI51" i="8"/>
  <c r="AI5" i="10" s="1"/>
  <c r="AH51" i="8"/>
  <c r="AH5" i="10" s="1"/>
  <c r="AG51" i="8"/>
  <c r="AG5" i="10" s="1"/>
  <c r="AF51" i="8"/>
  <c r="AF5" i="10" s="1"/>
  <c r="AE51" i="8"/>
  <c r="AE5" i="10" s="1"/>
  <c r="AD51" i="8"/>
  <c r="AC51" i="8"/>
  <c r="AC5" i="10" s="1"/>
  <c r="AB51" i="8"/>
  <c r="AB5" i="10" s="1"/>
  <c r="AA51" i="8"/>
  <c r="AA5" i="10" s="1"/>
  <c r="Z51" i="8"/>
  <c r="Z5" i="10" s="1"/>
  <c r="Y51" i="8"/>
  <c r="Y5" i="10" s="1"/>
  <c r="X51" i="8"/>
  <c r="X5" i="10" s="1"/>
  <c r="W51" i="8"/>
  <c r="W5" i="10" s="1"/>
  <c r="V51" i="8"/>
  <c r="V5" i="10" s="1"/>
  <c r="U51" i="8"/>
  <c r="U5" i="10" s="1"/>
  <c r="T51" i="8"/>
  <c r="T5" i="10" s="1"/>
  <c r="S51" i="8"/>
  <c r="S5" i="10" s="1"/>
  <c r="R51" i="8"/>
  <c r="R5" i="10" s="1"/>
  <c r="Q51" i="8"/>
  <c r="Q5" i="10" s="1"/>
  <c r="P51" i="8"/>
  <c r="P5" i="10" s="1"/>
  <c r="O51" i="8"/>
  <c r="O5" i="10" s="1"/>
  <c r="N51" i="8"/>
  <c r="N5" i="10" s="1"/>
  <c r="M51" i="8"/>
  <c r="M5" i="10" s="1"/>
  <c r="K51" i="8"/>
  <c r="J51" i="8"/>
  <c r="I51" i="8"/>
  <c r="H51" i="8"/>
  <c r="AJ48" i="8"/>
  <c r="AJ4" i="10" s="1"/>
  <c r="AI48" i="8"/>
  <c r="AI4" i="10" s="1"/>
  <c r="AH48" i="8"/>
  <c r="AH4" i="10" s="1"/>
  <c r="AG48" i="8"/>
  <c r="AG4" i="10" s="1"/>
  <c r="AF48" i="8"/>
  <c r="AF4" i="10" s="1"/>
  <c r="AE48" i="8"/>
  <c r="AD48" i="8"/>
  <c r="AD4" i="10" s="1"/>
  <c r="AC48" i="8"/>
  <c r="AC4" i="10" s="1"/>
  <c r="AB48" i="8"/>
  <c r="AB4" i="10" s="1"/>
  <c r="AA48" i="8"/>
  <c r="AA4" i="10" s="1"/>
  <c r="Z48" i="8"/>
  <c r="Z4" i="10" s="1"/>
  <c r="Y48" i="8"/>
  <c r="Y4" i="10" s="1"/>
  <c r="X48" i="8"/>
  <c r="X4" i="10" s="1"/>
  <c r="W48" i="8"/>
  <c r="W4" i="10" s="1"/>
  <c r="V48" i="8"/>
  <c r="V4" i="10" s="1"/>
  <c r="U48" i="8"/>
  <c r="U4" i="10" s="1"/>
  <c r="T48" i="8"/>
  <c r="T4" i="10" s="1"/>
  <c r="S48" i="8"/>
  <c r="S4" i="10" s="1"/>
  <c r="R48" i="8"/>
  <c r="R4" i="10" s="1"/>
  <c r="Q48" i="8"/>
  <c r="Q4" i="10" s="1"/>
  <c r="P48" i="8"/>
  <c r="P4" i="10" s="1"/>
  <c r="O48" i="8"/>
  <c r="N48" i="8"/>
  <c r="N4" i="10" s="1"/>
  <c r="M48" i="8"/>
  <c r="M4" i="10" s="1"/>
  <c r="L4" i="10"/>
  <c r="K48" i="8"/>
  <c r="J48" i="8"/>
  <c r="J4" i="10" s="1"/>
  <c r="I48" i="8"/>
  <c r="I4" i="10" s="1"/>
  <c r="H48" i="8"/>
  <c r="H4" i="10" s="1"/>
  <c r="AJ45" i="8"/>
  <c r="AJ3" i="10" s="1"/>
  <c r="AI45" i="8"/>
  <c r="AI3" i="10" s="1"/>
  <c r="AH45" i="8"/>
  <c r="AH3" i="10" s="1"/>
  <c r="AG45" i="8"/>
  <c r="AG3" i="10" s="1"/>
  <c r="AF45" i="8"/>
  <c r="AF3" i="10" s="1"/>
  <c r="AE45" i="8"/>
  <c r="AD45" i="8"/>
  <c r="AD3" i="10" s="1"/>
  <c r="AC45" i="8"/>
  <c r="AC3" i="10" s="1"/>
  <c r="AB45" i="8"/>
  <c r="AB3" i="10" s="1"/>
  <c r="AA45" i="8"/>
  <c r="AA3" i="10" s="1"/>
  <c r="Z45" i="8"/>
  <c r="Z3" i="10" s="1"/>
  <c r="Y45" i="8"/>
  <c r="Y3" i="10" s="1"/>
  <c r="X45" i="8"/>
  <c r="X3" i="10" s="1"/>
  <c r="W45" i="8"/>
  <c r="W3" i="10" s="1"/>
  <c r="V45" i="8"/>
  <c r="V3" i="10" s="1"/>
  <c r="U45" i="8"/>
  <c r="U3" i="10" s="1"/>
  <c r="T45" i="8"/>
  <c r="T3" i="10" s="1"/>
  <c r="S45" i="8"/>
  <c r="S3" i="10" s="1"/>
  <c r="R45" i="8"/>
  <c r="R3" i="10" s="1"/>
  <c r="Q45" i="8"/>
  <c r="Q3" i="10" s="1"/>
  <c r="P45" i="8"/>
  <c r="P3" i="10" s="1"/>
  <c r="O45" i="8"/>
  <c r="O3" i="10" s="1"/>
  <c r="N45" i="8"/>
  <c r="N3" i="10" s="1"/>
  <c r="M45" i="8"/>
  <c r="M3" i="10" s="1"/>
  <c r="L3" i="10"/>
  <c r="K45" i="8"/>
  <c r="K3" i="10" s="1"/>
  <c r="J45" i="8"/>
  <c r="J3" i="10" s="1"/>
  <c r="I45" i="8"/>
  <c r="I3" i="10" s="1"/>
  <c r="H45" i="8"/>
  <c r="H3" i="10" s="1"/>
  <c r="AJ41" i="8"/>
  <c r="AJ28" i="9" s="1"/>
  <c r="AI41" i="8"/>
  <c r="AI28" i="9" s="1"/>
  <c r="AH41" i="8"/>
  <c r="AG41" i="8"/>
  <c r="AG28" i="9" s="1"/>
  <c r="AF41" i="8"/>
  <c r="AF28" i="9" s="1"/>
  <c r="AE41" i="8"/>
  <c r="AE28" i="9" s="1"/>
  <c r="AD41" i="8"/>
  <c r="AC41" i="8"/>
  <c r="AC28" i="9" s="1"/>
  <c r="AB41" i="8"/>
  <c r="AB28" i="9" s="1"/>
  <c r="AA41" i="8"/>
  <c r="AA28" i="9" s="1"/>
  <c r="Z41" i="8"/>
  <c r="Z28" i="9" s="1"/>
  <c r="Y41" i="8"/>
  <c r="Y28" i="9" s="1"/>
  <c r="X41" i="8"/>
  <c r="X28" i="9" s="1"/>
  <c r="W41" i="8"/>
  <c r="W28" i="9" s="1"/>
  <c r="V41" i="8"/>
  <c r="U41" i="8"/>
  <c r="U28" i="9" s="1"/>
  <c r="T41" i="8"/>
  <c r="T28" i="9" s="1"/>
  <c r="S41" i="8"/>
  <c r="S28" i="9" s="1"/>
  <c r="R41" i="8"/>
  <c r="R28" i="9" s="1"/>
  <c r="Q41" i="8"/>
  <c r="Q28" i="9" s="1"/>
  <c r="P41" i="8"/>
  <c r="P28" i="9" s="1"/>
  <c r="O41" i="8"/>
  <c r="N41" i="8"/>
  <c r="N28" i="9" s="1"/>
  <c r="M41" i="8"/>
  <c r="M28" i="9" s="1"/>
  <c r="L28" i="9"/>
  <c r="K41" i="8"/>
  <c r="K28" i="9" s="1"/>
  <c r="J41" i="8"/>
  <c r="I41" i="8"/>
  <c r="I28" i="9" s="1"/>
  <c r="H41" i="8"/>
  <c r="H28" i="9" s="1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K38" i="8"/>
  <c r="J38" i="8"/>
  <c r="I38" i="8"/>
  <c r="I37" i="8" s="1"/>
  <c r="H38" i="8"/>
  <c r="AJ34" i="8"/>
  <c r="AJ31" i="10" s="1"/>
  <c r="AI34" i="8"/>
  <c r="AI31" i="10" s="1"/>
  <c r="AH34" i="8"/>
  <c r="AH31" i="10" s="1"/>
  <c r="AG34" i="8"/>
  <c r="AG31" i="10" s="1"/>
  <c r="AF34" i="8"/>
  <c r="AF31" i="10" s="1"/>
  <c r="AE34" i="8"/>
  <c r="AE31" i="10" s="1"/>
  <c r="AD34" i="8"/>
  <c r="AD31" i="10" s="1"/>
  <c r="AC34" i="8"/>
  <c r="AC31" i="10" s="1"/>
  <c r="AB34" i="8"/>
  <c r="AB31" i="10" s="1"/>
  <c r="AA34" i="8"/>
  <c r="AA31" i="10" s="1"/>
  <c r="Z34" i="8"/>
  <c r="Z31" i="10" s="1"/>
  <c r="Y34" i="8"/>
  <c r="Y31" i="10" s="1"/>
  <c r="X34" i="8"/>
  <c r="X31" i="10" s="1"/>
  <c r="W34" i="8"/>
  <c r="W31" i="10" s="1"/>
  <c r="V34" i="8"/>
  <c r="V31" i="10" s="1"/>
  <c r="U34" i="8"/>
  <c r="U31" i="10" s="1"/>
  <c r="T34" i="8"/>
  <c r="T31" i="10" s="1"/>
  <c r="S34" i="8"/>
  <c r="S31" i="10" s="1"/>
  <c r="R34" i="8"/>
  <c r="R31" i="10" s="1"/>
  <c r="Q34" i="8"/>
  <c r="Q31" i="10" s="1"/>
  <c r="P34" i="8"/>
  <c r="P31" i="10" s="1"/>
  <c r="O34" i="8"/>
  <c r="O31" i="10" s="1"/>
  <c r="N34" i="8"/>
  <c r="N31" i="10" s="1"/>
  <c r="M34" i="8"/>
  <c r="M31" i="10" s="1"/>
  <c r="K34" i="8"/>
  <c r="K31" i="10" s="1"/>
  <c r="J34" i="8"/>
  <c r="I34" i="8"/>
  <c r="H34" i="8"/>
  <c r="H31" i="10" s="1"/>
  <c r="AJ31" i="8"/>
  <c r="AI31" i="8"/>
  <c r="AI37" i="10" s="1"/>
  <c r="AH31" i="8"/>
  <c r="AH37" i="10" s="1"/>
  <c r="AG31" i="8"/>
  <c r="AG37" i="10" s="1"/>
  <c r="AF31" i="8"/>
  <c r="AF37" i="10" s="1"/>
  <c r="AE31" i="8"/>
  <c r="AE37" i="10" s="1"/>
  <c r="AD31" i="8"/>
  <c r="AD37" i="10" s="1"/>
  <c r="AC31" i="8"/>
  <c r="AC37" i="10" s="1"/>
  <c r="AB31" i="8"/>
  <c r="AB37" i="10" s="1"/>
  <c r="AA31" i="8"/>
  <c r="AA37" i="10" s="1"/>
  <c r="Z31" i="8"/>
  <c r="Z37" i="10" s="1"/>
  <c r="Y31" i="8"/>
  <c r="Y37" i="10" s="1"/>
  <c r="X31" i="8"/>
  <c r="X37" i="10" s="1"/>
  <c r="W31" i="8"/>
  <c r="W37" i="10" s="1"/>
  <c r="V31" i="8"/>
  <c r="V37" i="10" s="1"/>
  <c r="U31" i="8"/>
  <c r="U37" i="10" s="1"/>
  <c r="T31" i="8"/>
  <c r="T37" i="10" s="1"/>
  <c r="S31" i="8"/>
  <c r="S37" i="10" s="1"/>
  <c r="R31" i="8"/>
  <c r="R37" i="10" s="1"/>
  <c r="Q31" i="8"/>
  <c r="Q37" i="10" s="1"/>
  <c r="P31" i="8"/>
  <c r="P37" i="10" s="1"/>
  <c r="O31" i="8"/>
  <c r="O37" i="10" s="1"/>
  <c r="N31" i="8"/>
  <c r="N37" i="10" s="1"/>
  <c r="M31" i="8"/>
  <c r="M37" i="10" s="1"/>
  <c r="L31" i="8"/>
  <c r="L37" i="10" s="1"/>
  <c r="K31" i="8"/>
  <c r="J31" i="8"/>
  <c r="J37" i="10" s="1"/>
  <c r="I31" i="8"/>
  <c r="I37" i="10" s="1"/>
  <c r="H31" i="8"/>
  <c r="H37" i="10" s="1"/>
  <c r="B30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B5" i="8"/>
  <c r="B8" i="8" s="1"/>
  <c r="B11" i="8" s="1"/>
  <c r="B14" i="8" s="1"/>
  <c r="B17" i="8" s="1"/>
  <c r="AJ8" i="6"/>
  <c r="AF21" i="2" s="1"/>
  <c r="AI8" i="6"/>
  <c r="AE21" i="2" s="1"/>
  <c r="AH8" i="6"/>
  <c r="AD21" i="2" s="1"/>
  <c r="AG8" i="6"/>
  <c r="AC21" i="2" s="1"/>
  <c r="AF8" i="6"/>
  <c r="AB21" i="2" s="1"/>
  <c r="AE8" i="6"/>
  <c r="AA21" i="2" s="1"/>
  <c r="AD8" i="6"/>
  <c r="Z21" i="2" s="1"/>
  <c r="AC8" i="6"/>
  <c r="Y21" i="2" s="1"/>
  <c r="AB8" i="6"/>
  <c r="X21" i="2" s="1"/>
  <c r="AA8" i="6"/>
  <c r="W21" i="2" s="1"/>
  <c r="Z8" i="6"/>
  <c r="V21" i="2" s="1"/>
  <c r="Y8" i="6"/>
  <c r="U21" i="2" s="1"/>
  <c r="X8" i="6"/>
  <c r="T21" i="2" s="1"/>
  <c r="W8" i="6"/>
  <c r="S21" i="2" s="1"/>
  <c r="V8" i="6"/>
  <c r="R21" i="2" s="1"/>
  <c r="U8" i="6"/>
  <c r="Q21" i="2" s="1"/>
  <c r="T8" i="6"/>
  <c r="P21" i="2" s="1"/>
  <c r="S8" i="6"/>
  <c r="O21" i="2" s="1"/>
  <c r="R8" i="6"/>
  <c r="N21" i="2" s="1"/>
  <c r="Q8" i="6"/>
  <c r="M21" i="2" s="1"/>
  <c r="P8" i="6"/>
  <c r="L21" i="2" s="1"/>
  <c r="O8" i="6"/>
  <c r="K21" i="2" s="1"/>
  <c r="N8" i="6"/>
  <c r="J21" i="2" s="1"/>
  <c r="M8" i="6"/>
  <c r="I21" i="2" s="1"/>
  <c r="L8" i="6"/>
  <c r="H21" i="2" s="1"/>
  <c r="K8" i="6"/>
  <c r="G21" i="2" s="1"/>
  <c r="J8" i="6"/>
  <c r="F21" i="2" s="1"/>
  <c r="I8" i="6"/>
  <c r="E21" i="2" s="1"/>
  <c r="H8" i="6"/>
  <c r="D21" i="2" s="1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D14" i="2"/>
  <c r="J8" i="2"/>
  <c r="F8" i="2"/>
  <c r="E8" i="2"/>
  <c r="AD10" i="2"/>
  <c r="Z10" i="2"/>
  <c r="X10" i="2"/>
  <c r="V10" i="2"/>
  <c r="U10" i="2"/>
  <c r="S10" i="2"/>
  <c r="O10" i="2"/>
  <c r="K10" i="2"/>
  <c r="J10" i="2"/>
  <c r="E10" i="2"/>
  <c r="AJ20" i="4"/>
  <c r="AJ18" i="4" s="1"/>
  <c r="AI20" i="4"/>
  <c r="AI18" i="4" s="1"/>
  <c r="AH20" i="4"/>
  <c r="AH18" i="4" s="1"/>
  <c r="AG20" i="4"/>
  <c r="AG18" i="4" s="1"/>
  <c r="AF20" i="4"/>
  <c r="AF18" i="4" s="1"/>
  <c r="AE20" i="4"/>
  <c r="AE18" i="4" s="1"/>
  <c r="AD20" i="4"/>
  <c r="AD18" i="4" s="1"/>
  <c r="AC20" i="4"/>
  <c r="AC18" i="4" s="1"/>
  <c r="AB20" i="4"/>
  <c r="AB18" i="4" s="1"/>
  <c r="AA20" i="4"/>
  <c r="AA18" i="4" s="1"/>
  <c r="Z20" i="4"/>
  <c r="Z18" i="4" s="1"/>
  <c r="Y20" i="4"/>
  <c r="Y18" i="4" s="1"/>
  <c r="X20" i="4"/>
  <c r="X18" i="4" s="1"/>
  <c r="W20" i="4"/>
  <c r="W18" i="4" s="1"/>
  <c r="V20" i="4"/>
  <c r="V18" i="4" s="1"/>
  <c r="U20" i="4"/>
  <c r="U18" i="4" s="1"/>
  <c r="T20" i="4"/>
  <c r="T18" i="4" s="1"/>
  <c r="S20" i="4"/>
  <c r="S18" i="4" s="1"/>
  <c r="R20" i="4"/>
  <c r="R18" i="4" s="1"/>
  <c r="Q20" i="4"/>
  <c r="Q18" i="4" s="1"/>
  <c r="P20" i="4"/>
  <c r="P18" i="4" s="1"/>
  <c r="O20" i="4"/>
  <c r="O18" i="4" s="1"/>
  <c r="N20" i="4"/>
  <c r="N18" i="4" s="1"/>
  <c r="M20" i="4"/>
  <c r="M18" i="4" s="1"/>
  <c r="L20" i="4"/>
  <c r="L18" i="4" s="1"/>
  <c r="K20" i="4"/>
  <c r="K18" i="4" s="1"/>
  <c r="J20" i="4"/>
  <c r="J18" i="4" s="1"/>
  <c r="I20" i="4"/>
  <c r="I18" i="4" s="1"/>
  <c r="H20" i="4"/>
  <c r="H18" i="4" s="1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F12" i="1"/>
  <c r="E12" i="1"/>
  <c r="AE4" i="10"/>
  <c r="AB8" i="2"/>
  <c r="L10" i="2"/>
  <c r="AA6" i="10" l="1"/>
  <c r="AI6" i="10"/>
  <c r="AD5" i="10"/>
  <c r="L34" i="10"/>
  <c r="L5" i="10"/>
  <c r="L35" i="10"/>
  <c r="L38" i="10" s="1"/>
  <c r="L6" i="10"/>
  <c r="L3" i="11" s="1"/>
  <c r="T6" i="10"/>
  <c r="T35" i="10"/>
  <c r="V6" i="10"/>
  <c r="M35" i="10"/>
  <c r="M38" i="10" s="1"/>
  <c r="I15" i="2" s="1"/>
  <c r="M6" i="10"/>
  <c r="N6" i="10"/>
  <c r="N35" i="10"/>
  <c r="N38" i="10" s="1"/>
  <c r="J15" i="2" s="1"/>
  <c r="O6" i="10"/>
  <c r="O10" i="10" s="1"/>
  <c r="O21" i="10" s="1"/>
  <c r="O35" i="10"/>
  <c r="O38" i="10" s="1"/>
  <c r="P35" i="10"/>
  <c r="P6" i="10"/>
  <c r="Q35" i="10"/>
  <c r="Q38" i="10" s="1"/>
  <c r="M15" i="2" s="1"/>
  <c r="Q6" i="10"/>
  <c r="R35" i="10"/>
  <c r="R6" i="10"/>
  <c r="R10" i="10" s="1"/>
  <c r="R21" i="10" s="1"/>
  <c r="AB6" i="10"/>
  <c r="AB3" i="11" s="1"/>
  <c r="S6" i="10"/>
  <c r="S35" i="10"/>
  <c r="Z6" i="10"/>
  <c r="AH6" i="10"/>
  <c r="AH10" i="10" s="1"/>
  <c r="X6" i="10"/>
  <c r="X10" i="10" s="1"/>
  <c r="AF6" i="10"/>
  <c r="AD6" i="10"/>
  <c r="AD10" i="10" s="1"/>
  <c r="K4" i="8"/>
  <c r="O4" i="8"/>
  <c r="S4" i="8"/>
  <c r="W4" i="8"/>
  <c r="AA4" i="8"/>
  <c r="AE4" i="8"/>
  <c r="AI4" i="8"/>
  <c r="H4" i="8"/>
  <c r="L4" i="8"/>
  <c r="P4" i="8"/>
  <c r="T4" i="8"/>
  <c r="X4" i="8"/>
  <c r="AB4" i="8"/>
  <c r="AF4" i="8"/>
  <c r="AJ4" i="8"/>
  <c r="I4" i="8"/>
  <c r="M4" i="8"/>
  <c r="Q4" i="8"/>
  <c r="U4" i="8"/>
  <c r="Y4" i="8"/>
  <c r="AC4" i="8"/>
  <c r="AG4" i="8"/>
  <c r="J4" i="8"/>
  <c r="N4" i="8"/>
  <c r="R4" i="8"/>
  <c r="V4" i="8"/>
  <c r="Z4" i="8"/>
  <c r="AD4" i="8"/>
  <c r="AH4" i="8"/>
  <c r="AO3" i="14"/>
  <c r="AN2" i="14"/>
  <c r="H8" i="2"/>
  <c r="S8" i="2"/>
  <c r="X38" i="10"/>
  <c r="T15" i="2" s="1"/>
  <c r="AF38" i="10"/>
  <c r="AB15" i="2" s="1"/>
  <c r="F12" i="2"/>
  <c r="N12" i="2"/>
  <c r="Y38" i="10"/>
  <c r="U15" i="2" s="1"/>
  <c r="AG38" i="10"/>
  <c r="V38" i="10"/>
  <c r="R15" i="2" s="1"/>
  <c r="AD38" i="10"/>
  <c r="Z15" i="2" s="1"/>
  <c r="AJ30" i="8"/>
  <c r="AJ37" i="10"/>
  <c r="AJ38" i="10" s="1"/>
  <c r="P38" i="10"/>
  <c r="U38" i="10"/>
  <c r="Q15" i="2" s="1"/>
  <c r="AC38" i="10"/>
  <c r="Y15" i="2" s="1"/>
  <c r="R38" i="10"/>
  <c r="N15" i="2" s="1"/>
  <c r="Z38" i="10"/>
  <c r="V15" i="2" s="1"/>
  <c r="AH38" i="10"/>
  <c r="AD15" i="2" s="1"/>
  <c r="S38" i="10"/>
  <c r="AA38" i="10"/>
  <c r="W15" i="2" s="1"/>
  <c r="AI38" i="10"/>
  <c r="N4" i="9"/>
  <c r="I8" i="9"/>
  <c r="Q8" i="9"/>
  <c r="Y8" i="9"/>
  <c r="AG8" i="9"/>
  <c r="X8" i="10"/>
  <c r="T38" i="10"/>
  <c r="P15" i="2" s="1"/>
  <c r="AB38" i="10"/>
  <c r="X15" i="2" s="1"/>
  <c r="W38" i="10"/>
  <c r="S15" i="2" s="1"/>
  <c r="AE38" i="10"/>
  <c r="AA15" i="2" s="1"/>
  <c r="L8" i="2"/>
  <c r="W8" i="2"/>
  <c r="H10" i="2"/>
  <c r="AA8" i="2"/>
  <c r="I4" i="9"/>
  <c r="Q4" i="9"/>
  <c r="Y4" i="9"/>
  <c r="AG4" i="9"/>
  <c r="AE37" i="8"/>
  <c r="Z30" i="8"/>
  <c r="V8" i="2"/>
  <c r="Z12" i="2"/>
  <c r="G12" i="2"/>
  <c r="K17" i="9"/>
  <c r="E12" i="2"/>
  <c r="U12" i="2"/>
  <c r="H17" i="4"/>
  <c r="AB17" i="4" s="1"/>
  <c r="AB21" i="9" s="1"/>
  <c r="K12" i="2"/>
  <c r="K8" i="2"/>
  <c r="W7" i="10"/>
  <c r="V8" i="10"/>
  <c r="AC9" i="10"/>
  <c r="Q7" i="10"/>
  <c r="L8" i="10"/>
  <c r="T8" i="10"/>
  <c r="W9" i="10"/>
  <c r="H9" i="10"/>
  <c r="D11" i="2" s="1"/>
  <c r="M7" i="10"/>
  <c r="T7" i="10"/>
  <c r="AB7" i="10"/>
  <c r="S7" i="10"/>
  <c r="Y37" i="8"/>
  <c r="AF7" i="10"/>
  <c r="X7" i="10"/>
  <c r="AG7" i="10"/>
  <c r="AA7" i="10"/>
  <c r="V17" i="8"/>
  <c r="V13" i="9" s="1"/>
  <c r="Z3" i="11"/>
  <c r="AE10" i="10"/>
  <c r="AH4" i="9"/>
  <c r="M8" i="9"/>
  <c r="U8" i="9"/>
  <c r="AC8" i="9"/>
  <c r="L44" i="8"/>
  <c r="AJ17" i="8"/>
  <c r="AJ13" i="9" s="1"/>
  <c r="Z10" i="10"/>
  <c r="M4" i="9"/>
  <c r="AC4" i="9"/>
  <c r="AD7" i="10"/>
  <c r="AH30" i="8"/>
  <c r="H10" i="10"/>
  <c r="H21" i="10" s="1"/>
  <c r="T17" i="8"/>
  <c r="T13" i="9" s="1"/>
  <c r="AE17" i="9"/>
  <c r="O17" i="8"/>
  <c r="O13" i="9" s="1"/>
  <c r="Y30" i="8"/>
  <c r="Q30" i="8"/>
  <c r="F10" i="2"/>
  <c r="S4" i="9"/>
  <c r="AA4" i="9"/>
  <c r="AI4" i="9"/>
  <c r="AE10" i="2"/>
  <c r="P30" i="8"/>
  <c r="N17" i="8"/>
  <c r="N13" i="9" s="1"/>
  <c r="M30" i="8"/>
  <c r="H27" i="9"/>
  <c r="H37" i="8"/>
  <c r="L27" i="9"/>
  <c r="P27" i="9"/>
  <c r="T27" i="9"/>
  <c r="AF27" i="9"/>
  <c r="AJ27" i="9"/>
  <c r="O28" i="9"/>
  <c r="O37" i="8"/>
  <c r="Q10" i="2"/>
  <c r="AF10" i="2"/>
  <c r="Y8" i="2"/>
  <c r="H59" i="10"/>
  <c r="K4" i="9"/>
  <c r="O4" i="9"/>
  <c r="W4" i="9"/>
  <c r="AE4" i="9"/>
  <c r="AF8" i="2"/>
  <c r="M10" i="2"/>
  <c r="T10" i="2"/>
  <c r="W10" i="2"/>
  <c r="AA10" i="2"/>
  <c r="I8" i="2"/>
  <c r="M8" i="2"/>
  <c r="AG3" i="11"/>
  <c r="AG30" i="8"/>
  <c r="S3" i="11"/>
  <c r="S30" i="8"/>
  <c r="M17" i="9"/>
  <c r="AC17" i="9"/>
  <c r="M17" i="8"/>
  <c r="M13" i="9" s="1"/>
  <c r="R8" i="10"/>
  <c r="AH8" i="10"/>
  <c r="M9" i="10"/>
  <c r="U9" i="10"/>
  <c r="AB9" i="10"/>
  <c r="AE8" i="10"/>
  <c r="Q17" i="9"/>
  <c r="Y17" i="9"/>
  <c r="AG17" i="9"/>
  <c r="I17" i="8"/>
  <c r="I13" i="9" s="1"/>
  <c r="AA17" i="8"/>
  <c r="AA13" i="9" s="1"/>
  <c r="K7" i="10"/>
  <c r="N8" i="10"/>
  <c r="AD8" i="10"/>
  <c r="Q9" i="10"/>
  <c r="Y9" i="10"/>
  <c r="AG9" i="10"/>
  <c r="K10" i="10"/>
  <c r="K21" i="10" s="1"/>
  <c r="N30" i="8"/>
  <c r="J12" i="2"/>
  <c r="J17" i="8"/>
  <c r="J13" i="9" s="1"/>
  <c r="Q17" i="8"/>
  <c r="Q13" i="9" s="1"/>
  <c r="U17" i="8"/>
  <c r="Y17" i="8"/>
  <c r="Y13" i="9" s="1"/>
  <c r="AC17" i="8"/>
  <c r="AC13" i="9" s="1"/>
  <c r="S8" i="10"/>
  <c r="AI8" i="10"/>
  <c r="S10" i="10"/>
  <c r="S21" i="10" s="1"/>
  <c r="W10" i="10"/>
  <c r="AI10" i="10"/>
  <c r="U8" i="2"/>
  <c r="AC10" i="2"/>
  <c r="K37" i="10"/>
  <c r="K38" i="10" s="1"/>
  <c r="K30" i="8"/>
  <c r="V30" i="8"/>
  <c r="AF30" i="8"/>
  <c r="I31" i="10"/>
  <c r="I3" i="11" s="1"/>
  <c r="I30" i="8"/>
  <c r="I61" i="10"/>
  <c r="I59" i="10"/>
  <c r="I53" i="10"/>
  <c r="J43" i="10"/>
  <c r="Q44" i="8"/>
  <c r="H62" i="10"/>
  <c r="I12" i="2"/>
  <c r="G10" i="2"/>
  <c r="D8" i="2"/>
  <c r="I62" i="10"/>
  <c r="E14" i="2"/>
  <c r="J28" i="9"/>
  <c r="J37" i="8"/>
  <c r="I7" i="10"/>
  <c r="AC7" i="10"/>
  <c r="AC3" i="11"/>
  <c r="R9" i="10"/>
  <c r="N8" i="2"/>
  <c r="L30" i="8"/>
  <c r="AH44" i="8"/>
  <c r="N10" i="2"/>
  <c r="B37" i="8"/>
  <c r="B31" i="8"/>
  <c r="B34" i="8" s="1"/>
  <c r="R30" i="8"/>
  <c r="AI3" i="11"/>
  <c r="AI30" i="8"/>
  <c r="X8" i="2"/>
  <c r="AE8" i="2"/>
  <c r="X27" i="9"/>
  <c r="X37" i="8"/>
  <c r="AB27" i="9"/>
  <c r="AB37" i="8"/>
  <c r="K9" i="10"/>
  <c r="AJ7" i="10"/>
  <c r="H4" i="9"/>
  <c r="L4" i="9"/>
  <c r="P4" i="9"/>
  <c r="T4" i="9"/>
  <c r="X4" i="9"/>
  <c r="AB4" i="9"/>
  <c r="AF4" i="9"/>
  <c r="AJ4" i="9"/>
  <c r="K8" i="9"/>
  <c r="O8" i="9"/>
  <c r="S8" i="9"/>
  <c r="W8" i="9"/>
  <c r="AA8" i="9"/>
  <c r="AE8" i="9"/>
  <c r="AI8" i="9"/>
  <c r="P8" i="9"/>
  <c r="AF8" i="9"/>
  <c r="AB17" i="8"/>
  <c r="AB13" i="9" s="1"/>
  <c r="I27" i="9"/>
  <c r="M27" i="9"/>
  <c r="Q27" i="9"/>
  <c r="U27" i="9"/>
  <c r="Y27" i="9"/>
  <c r="AC27" i="9"/>
  <c r="AG27" i="9"/>
  <c r="V9" i="10"/>
  <c r="Z9" i="10"/>
  <c r="AD9" i="10"/>
  <c r="AH9" i="10"/>
  <c r="U10" i="10"/>
  <c r="Y10" i="10"/>
  <c r="J10" i="10"/>
  <c r="J21" i="10" s="1"/>
  <c r="J17" i="9"/>
  <c r="V4" i="9"/>
  <c r="J27" i="9"/>
  <c r="N27" i="9"/>
  <c r="R27" i="9"/>
  <c r="V27" i="9"/>
  <c r="Z27" i="9"/>
  <c r="AD27" i="9"/>
  <c r="AH27" i="9"/>
  <c r="AE44" i="8"/>
  <c r="M8" i="10"/>
  <c r="Q8" i="10"/>
  <c r="U8" i="10"/>
  <c r="AC8" i="10"/>
  <c r="N9" i="10"/>
  <c r="AF44" i="8"/>
  <c r="V17" i="9"/>
  <c r="Z17" i="9"/>
  <c r="D12" i="2"/>
  <c r="H16" i="2"/>
  <c r="P12" i="2"/>
  <c r="T12" i="2"/>
  <c r="O12" i="2"/>
  <c r="S12" i="2"/>
  <c r="W12" i="2"/>
  <c r="AE12" i="2"/>
  <c r="AD16" i="2"/>
  <c r="I10" i="10"/>
  <c r="AI7" i="10"/>
  <c r="O17" i="9"/>
  <c r="W17" i="9"/>
  <c r="X17" i="9"/>
  <c r="I10" i="2"/>
  <c r="AI44" i="8"/>
  <c r="S44" i="8"/>
  <c r="G16" i="2"/>
  <c r="AB16" i="2"/>
  <c r="V28" i="9"/>
  <c r="V37" i="8"/>
  <c r="AD28" i="9"/>
  <c r="AD37" i="8"/>
  <c r="R7" i="10"/>
  <c r="U7" i="10"/>
  <c r="T37" i="8"/>
  <c r="P7" i="10"/>
  <c r="H12" i="2"/>
  <c r="AA8" i="10"/>
  <c r="Q8" i="2"/>
  <c r="AC44" i="8"/>
  <c r="AF37" i="8"/>
  <c r="J44" i="8"/>
  <c r="AA30" i="8"/>
  <c r="O8" i="2"/>
  <c r="R37" i="8"/>
  <c r="T8" i="2"/>
  <c r="G8" i="2"/>
  <c r="AB10" i="2"/>
  <c r="X8" i="9"/>
  <c r="R10" i="2"/>
  <c r="R8" i="2"/>
  <c r="AG17" i="8"/>
  <c r="AG13" i="9" s="1"/>
  <c r="AB30" i="8"/>
  <c r="AE30" i="8"/>
  <c r="AE3" i="10"/>
  <c r="AE7" i="10" s="1"/>
  <c r="H8" i="10"/>
  <c r="W8" i="10"/>
  <c r="T10" i="10"/>
  <c r="T21" i="10" s="1"/>
  <c r="I38" i="10"/>
  <c r="E15" i="2" s="1"/>
  <c r="N10" i="10"/>
  <c r="N21" i="10" s="1"/>
  <c r="V44" i="8"/>
  <c r="O16" i="2"/>
  <c r="X16" i="2"/>
  <c r="X12" i="2"/>
  <c r="AA12" i="2"/>
  <c r="Z8" i="2"/>
  <c r="AC8" i="2"/>
  <c r="O7" i="10"/>
  <c r="Y7" i="10"/>
  <c r="AJ37" i="8"/>
  <c r="R44" i="8"/>
  <c r="AD8" i="2"/>
  <c r="H38" i="10"/>
  <c r="D15" i="2" s="1"/>
  <c r="AD30" i="8"/>
  <c r="J31" i="10"/>
  <c r="J3" i="11" s="1"/>
  <c r="J30" i="8"/>
  <c r="T16" i="2"/>
  <c r="AD4" i="9"/>
  <c r="T17" i="9"/>
  <c r="AF17" i="8"/>
  <c r="AF13" i="9" s="1"/>
  <c r="AE17" i="8"/>
  <c r="AE13" i="9" s="1"/>
  <c r="X30" i="8"/>
  <c r="K27" i="9"/>
  <c r="O27" i="9"/>
  <c r="S27" i="9"/>
  <c r="W27" i="9"/>
  <c r="AA27" i="9"/>
  <c r="AE27" i="9"/>
  <c r="AI27" i="9"/>
  <c r="H7" i="10"/>
  <c r="W44" i="8"/>
  <c r="J8" i="10"/>
  <c r="Z8" i="10"/>
  <c r="AJ8" i="10"/>
  <c r="L9" i="10"/>
  <c r="AJ9" i="10"/>
  <c r="N16" i="2"/>
  <c r="R16" i="2"/>
  <c r="J4" i="9"/>
  <c r="R4" i="9"/>
  <c r="Z4" i="9"/>
  <c r="S17" i="9"/>
  <c r="AA17" i="9"/>
  <c r="AI17" i="9"/>
  <c r="Z17" i="8"/>
  <c r="Z13" i="9" s="1"/>
  <c r="I9" i="10"/>
  <c r="O9" i="10"/>
  <c r="AA9" i="10"/>
  <c r="AC10" i="10"/>
  <c r="AG10" i="10"/>
  <c r="AJ10" i="10"/>
  <c r="V7" i="10"/>
  <c r="N3" i="11"/>
  <c r="X9" i="10"/>
  <c r="X3" i="11"/>
  <c r="M44" i="8"/>
  <c r="D10" i="2"/>
  <c r="J16" i="2"/>
  <c r="P8" i="2"/>
  <c r="AA44" i="8"/>
  <c r="AA10" i="10"/>
  <c r="AG44" i="8"/>
  <c r="Z44" i="8"/>
  <c r="X44" i="8"/>
  <c r="K17" i="8"/>
  <c r="K13" i="9" s="1"/>
  <c r="AE16" i="2"/>
  <c r="AJ44" i="8"/>
  <c r="AE9" i="10"/>
  <c r="D16" i="2"/>
  <c r="Z37" i="8"/>
  <c r="P8" i="10"/>
  <c r="AF8" i="10"/>
  <c r="T9" i="10"/>
  <c r="T44" i="8"/>
  <c r="AF16" i="2"/>
  <c r="L12" i="2"/>
  <c r="L16" i="2"/>
  <c r="AF12" i="2"/>
  <c r="AB12" i="2"/>
  <c r="W30" i="8"/>
  <c r="W3" i="11"/>
  <c r="AH28" i="9"/>
  <c r="AH37" i="8"/>
  <c r="K44" i="8"/>
  <c r="K4" i="10"/>
  <c r="K8" i="10" s="1"/>
  <c r="L8" i="9"/>
  <c r="T8" i="9"/>
  <c r="AB8" i="9"/>
  <c r="AJ8" i="9"/>
  <c r="I17" i="9"/>
  <c r="L17" i="9"/>
  <c r="AJ17" i="9"/>
  <c r="Z7" i="10"/>
  <c r="I8" i="10"/>
  <c r="J38" i="10"/>
  <c r="U17" i="9"/>
  <c r="AI9" i="10"/>
  <c r="H53" i="10"/>
  <c r="H61" i="10"/>
  <c r="AD17" i="8"/>
  <c r="AD13" i="9" s="1"/>
  <c r="N17" i="9"/>
  <c r="R17" i="9"/>
  <c r="AD17" i="9"/>
  <c r="AH17" i="9"/>
  <c r="J7" i="10"/>
  <c r="L7" i="10"/>
  <c r="N7" i="10"/>
  <c r="AH7" i="10"/>
  <c r="Y8" i="10"/>
  <c r="AB8" i="10"/>
  <c r="AG8" i="10"/>
  <c r="J9" i="10"/>
  <c r="AF9" i="10"/>
  <c r="M10" i="10"/>
  <c r="M21" i="10" s="1"/>
  <c r="P10" i="10"/>
  <c r="P21" i="10" s="1"/>
  <c r="K16" i="2"/>
  <c r="W16" i="2"/>
  <c r="AA16" i="2"/>
  <c r="AB17" i="9"/>
  <c r="AF17" i="9"/>
  <c r="R12" i="2"/>
  <c r="V12" i="2"/>
  <c r="Z16" i="2"/>
  <c r="AD12" i="2"/>
  <c r="I16" i="2"/>
  <c r="Q12" i="2"/>
  <c r="Y12" i="2"/>
  <c r="AC16" i="2"/>
  <c r="F16" i="2"/>
  <c r="P16" i="2"/>
  <c r="S16" i="2"/>
  <c r="H17" i="8"/>
  <c r="H13" i="9" s="1"/>
  <c r="L17" i="8"/>
  <c r="L13" i="9" s="1"/>
  <c r="W17" i="8"/>
  <c r="W13" i="9" s="1"/>
  <c r="AH17" i="8"/>
  <c r="AH13" i="9" s="1"/>
  <c r="T30" i="8"/>
  <c r="O44" i="8"/>
  <c r="P44" i="8"/>
  <c r="U13" i="9"/>
  <c r="B18" i="8"/>
  <c r="B21" i="8" s="1"/>
  <c r="B24" i="8"/>
  <c r="B27" i="8" s="1"/>
  <c r="U30" i="8"/>
  <c r="U37" i="8"/>
  <c r="AD44" i="8"/>
  <c r="N44" i="8"/>
  <c r="AA37" i="8"/>
  <c r="K37" i="8"/>
  <c r="AG37" i="8"/>
  <c r="H3" i="11"/>
  <c r="L10" i="10"/>
  <c r="L21" i="10" s="1"/>
  <c r="H44" i="8"/>
  <c r="P10" i="2"/>
  <c r="Q16" i="2"/>
  <c r="U3" i="11"/>
  <c r="AI17" i="8"/>
  <c r="AI13" i="9" s="1"/>
  <c r="R17" i="8"/>
  <c r="R13" i="9" s="1"/>
  <c r="U16" i="2"/>
  <c r="Y16" i="2"/>
  <c r="E16" i="2"/>
  <c r="O30" i="8"/>
  <c r="M12" i="2"/>
  <c r="P9" i="10"/>
  <c r="Y10" i="2"/>
  <c r="V10" i="10"/>
  <c r="Y44" i="8"/>
  <c r="I44" i="8"/>
  <c r="M37" i="8"/>
  <c r="W37" i="8"/>
  <c r="Q37" i="8"/>
  <c r="O4" i="10"/>
  <c r="Y3" i="11"/>
  <c r="AC12" i="2"/>
  <c r="M16" i="2"/>
  <c r="N37" i="8"/>
  <c r="Q3" i="11"/>
  <c r="H17" i="9"/>
  <c r="U44" i="8"/>
  <c r="P37" i="8"/>
  <c r="AC30" i="8"/>
  <c r="AC37" i="8"/>
  <c r="AI37" i="8"/>
  <c r="S37" i="8"/>
  <c r="R3" i="11"/>
  <c r="AB44" i="8"/>
  <c r="H30" i="8"/>
  <c r="S17" i="8"/>
  <c r="S13" i="9" s="1"/>
  <c r="V16" i="2"/>
  <c r="P17" i="9"/>
  <c r="P17" i="8"/>
  <c r="P13" i="9" s="1"/>
  <c r="X17" i="8"/>
  <c r="X13" i="9" s="1"/>
  <c r="U4" i="9"/>
  <c r="H8" i="9"/>
  <c r="J8" i="9"/>
  <c r="N8" i="9"/>
  <c r="R8" i="9"/>
  <c r="V8" i="9"/>
  <c r="Z8" i="9"/>
  <c r="AD8" i="9"/>
  <c r="AH8" i="9"/>
  <c r="S9" i="10"/>
  <c r="AF10" i="10"/>
  <c r="AB10" i="10" l="1"/>
  <c r="Q10" i="10"/>
  <c r="Q21" i="10" s="1"/>
  <c r="M9" i="2"/>
  <c r="Q29" i="10"/>
  <c r="E9" i="2"/>
  <c r="I21" i="10"/>
  <c r="Z9" i="2"/>
  <c r="AD29" i="10"/>
  <c r="AI29" i="10"/>
  <c r="AC18" i="2"/>
  <c r="P29" i="10"/>
  <c r="K18" i="2"/>
  <c r="E18" i="2"/>
  <c r="W18" i="2"/>
  <c r="AJ3" i="11"/>
  <c r="AP3" i="14"/>
  <c r="AO2" i="14"/>
  <c r="T13" i="2"/>
  <c r="AF13" i="2"/>
  <c r="P13" i="2"/>
  <c r="K29" i="10"/>
  <c r="U18" i="2"/>
  <c r="AB29" i="10"/>
  <c r="S29" i="10"/>
  <c r="Q18" i="2"/>
  <c r="O29" i="10"/>
  <c r="T29" i="10"/>
  <c r="K15" i="2"/>
  <c r="H4" i="6"/>
  <c r="H5" i="6" s="1"/>
  <c r="D5" i="2" s="1"/>
  <c r="I17" i="4"/>
  <c r="I21" i="9" s="1"/>
  <c r="I4" i="11" s="1"/>
  <c r="I5" i="11" s="1"/>
  <c r="AF29" i="10"/>
  <c r="AH29" i="10"/>
  <c r="I29" i="10"/>
  <c r="N29" i="10"/>
  <c r="L15" i="2"/>
  <c r="H15" i="2"/>
  <c r="AJ29" i="10"/>
  <c r="AE29" i="10"/>
  <c r="X29" i="10"/>
  <c r="AA29" i="10"/>
  <c r="L29" i="10"/>
  <c r="AC29" i="10"/>
  <c r="Z29" i="10"/>
  <c r="AG29" i="10"/>
  <c r="U29" i="10"/>
  <c r="V29" i="10"/>
  <c r="Y29" i="10"/>
  <c r="M29" i="10"/>
  <c r="R29" i="10"/>
  <c r="W29" i="10"/>
  <c r="K9" i="2"/>
  <c r="Z11" i="2"/>
  <c r="X11" i="2"/>
  <c r="V11" i="2"/>
  <c r="Q11" i="2"/>
  <c r="R13" i="2"/>
  <c r="R11" i="2"/>
  <c r="U11" i="2"/>
  <c r="I11" i="2"/>
  <c r="Z13" i="2"/>
  <c r="H11" i="2"/>
  <c r="AB11" i="2"/>
  <c r="K11" i="2"/>
  <c r="AD11" i="2"/>
  <c r="Y11" i="2"/>
  <c r="N11" i="2"/>
  <c r="O9" i="2"/>
  <c r="M11" i="2"/>
  <c r="S18" i="2"/>
  <c r="AA18" i="2"/>
  <c r="S13" i="2"/>
  <c r="H13" i="2"/>
  <c r="O13" i="2"/>
  <c r="X13" i="2"/>
  <c r="D13" i="2"/>
  <c r="M13" i="2"/>
  <c r="U17" i="4"/>
  <c r="U21" i="9" s="1"/>
  <c r="U4" i="11" s="1"/>
  <c r="U5" i="11" s="1"/>
  <c r="Q6" i="2" s="1"/>
  <c r="Z18" i="2"/>
  <c r="S17" i="4"/>
  <c r="AA17" i="4"/>
  <c r="AA21" i="9" s="1"/>
  <c r="AA4" i="11" s="1"/>
  <c r="AA5" i="11" s="1"/>
  <c r="L17" i="4"/>
  <c r="Q17" i="4"/>
  <c r="O17" i="4"/>
  <c r="R17" i="4"/>
  <c r="T17" i="4"/>
  <c r="AC17" i="4"/>
  <c r="M17" i="4"/>
  <c r="V17" i="4"/>
  <c r="AE17" i="4"/>
  <c r="I18" i="2"/>
  <c r="AI17" i="4"/>
  <c r="AH17" i="4"/>
  <c r="AH21" i="9" s="1"/>
  <c r="AH4" i="11" s="1"/>
  <c r="AH5" i="11" s="1"/>
  <c r="P17" i="4"/>
  <c r="P21" i="9" s="1"/>
  <c r="P4" i="11" s="1"/>
  <c r="P5" i="11" s="1"/>
  <c r="L6" i="2" s="1"/>
  <c r="Z17" i="4"/>
  <c r="Z4" i="6" s="1"/>
  <c r="Z5" i="6" s="1"/>
  <c r="Z9" i="6" s="1"/>
  <c r="AB4" i="6"/>
  <c r="AB5" i="6" s="1"/>
  <c r="AB9" i="6" s="1"/>
  <c r="X23" i="2" s="1"/>
  <c r="X18" i="2"/>
  <c r="W17" i="4"/>
  <c r="W21" i="9" s="1"/>
  <c r="W4" i="11" s="1"/>
  <c r="W5" i="11" s="1"/>
  <c r="S6" i="2" s="1"/>
  <c r="X17" i="4"/>
  <c r="N17" i="4"/>
  <c r="N21" i="9" s="1"/>
  <c r="N4" i="11" s="1"/>
  <c r="N5" i="11" s="1"/>
  <c r="AF17" i="4"/>
  <c r="AF21" i="9" s="1"/>
  <c r="AF4" i="11" s="1"/>
  <c r="AF5" i="11" s="1"/>
  <c r="AD17" i="4"/>
  <c r="H21" i="9"/>
  <c r="H4" i="11" s="1"/>
  <c r="H5" i="11" s="1"/>
  <c r="D6" i="2" s="1"/>
  <c r="L18" i="2"/>
  <c r="D18" i="2"/>
  <c r="AE18" i="2"/>
  <c r="Y17" i="4"/>
  <c r="J18" i="2"/>
  <c r="AC15" i="2"/>
  <c r="AG17" i="4"/>
  <c r="AJ17" i="4"/>
  <c r="Q9" i="2"/>
  <c r="AF15" i="2"/>
  <c r="W13" i="2"/>
  <c r="AD9" i="2"/>
  <c r="T17" i="2"/>
  <c r="X9" i="2"/>
  <c r="N17" i="2"/>
  <c r="T9" i="2"/>
  <c r="G13" i="2"/>
  <c r="S11" i="2"/>
  <c r="V3" i="11"/>
  <c r="R17" i="2" s="1"/>
  <c r="AF11" i="2"/>
  <c r="H29" i="10"/>
  <c r="AA13" i="2"/>
  <c r="AA9" i="2"/>
  <c r="Q17" i="2"/>
  <c r="AC13" i="2"/>
  <c r="I13" i="2"/>
  <c r="D17" i="2"/>
  <c r="F13" i="2"/>
  <c r="AB13" i="2"/>
  <c r="AD3" i="11"/>
  <c r="Z17" i="2" s="1"/>
  <c r="J9" i="2"/>
  <c r="U17" i="2"/>
  <c r="V9" i="2"/>
  <c r="N13" i="2"/>
  <c r="Y13" i="2"/>
  <c r="V13" i="2"/>
  <c r="AC11" i="2"/>
  <c r="U13" i="2"/>
  <c r="I39" i="10"/>
  <c r="J13" i="2"/>
  <c r="D9" i="2"/>
  <c r="AE17" i="2"/>
  <c r="M3" i="11"/>
  <c r="I17" i="2" s="1"/>
  <c r="AB4" i="11"/>
  <c r="AB5" i="11" s="1"/>
  <c r="X6" i="2" s="1"/>
  <c r="J11" i="2"/>
  <c r="AH3" i="11"/>
  <c r="AD17" i="2" s="1"/>
  <c r="Q13" i="2"/>
  <c r="E17" i="2"/>
  <c r="AE9" i="2"/>
  <c r="AE13" i="2"/>
  <c r="S9" i="2"/>
  <c r="F18" i="2"/>
  <c r="AD18" i="2"/>
  <c r="E13" i="2"/>
  <c r="AD13" i="2"/>
  <c r="N18" i="2"/>
  <c r="G9" i="2"/>
  <c r="L13" i="2"/>
  <c r="U9" i="2"/>
  <c r="G11" i="2"/>
  <c r="AB18" i="2"/>
  <c r="F9" i="2"/>
  <c r="S17" i="2"/>
  <c r="AF3" i="11"/>
  <c r="AB17" i="2" s="1"/>
  <c r="G18" i="2"/>
  <c r="B44" i="8"/>
  <c r="B45" i="8" s="1"/>
  <c r="B38" i="8"/>
  <c r="B41" i="8" s="1"/>
  <c r="O18" i="2"/>
  <c r="H18" i="2"/>
  <c r="J61" i="10"/>
  <c r="K43" i="10"/>
  <c r="L43" i="10" s="1"/>
  <c r="J59" i="10"/>
  <c r="J53" i="10"/>
  <c r="J39" i="10" s="1"/>
  <c r="J62" i="10"/>
  <c r="M18" i="2"/>
  <c r="AF9" i="2"/>
  <c r="AE3" i="11"/>
  <c r="AA17" i="2" s="1"/>
  <c r="N9" i="2"/>
  <c r="AC9" i="2"/>
  <c r="W11" i="2"/>
  <c r="T18" i="2"/>
  <c r="Y9" i="2"/>
  <c r="P9" i="2"/>
  <c r="R18" i="2"/>
  <c r="X17" i="2"/>
  <c r="H39" i="10"/>
  <c r="E11" i="2"/>
  <c r="Y17" i="2"/>
  <c r="T3" i="11"/>
  <c r="P17" i="2" s="1"/>
  <c r="T11" i="2"/>
  <c r="I9" i="2"/>
  <c r="AF18" i="2"/>
  <c r="P11" i="2"/>
  <c r="AA3" i="11"/>
  <c r="W17" i="2" s="1"/>
  <c r="L9" i="2"/>
  <c r="J17" i="2"/>
  <c r="AE11" i="2"/>
  <c r="AC17" i="2"/>
  <c r="AA11" i="2"/>
  <c r="K3" i="11"/>
  <c r="G17" i="2" s="1"/>
  <c r="V17" i="2"/>
  <c r="F15" i="2"/>
  <c r="V18" i="2"/>
  <c r="F17" i="2"/>
  <c r="P18" i="2"/>
  <c r="F11" i="2"/>
  <c r="J29" i="10"/>
  <c r="W9" i="2"/>
  <c r="AB9" i="2"/>
  <c r="O15" i="2"/>
  <c r="G15" i="2"/>
  <c r="O11" i="2"/>
  <c r="M17" i="2"/>
  <c r="Y18" i="2"/>
  <c r="O17" i="2"/>
  <c r="AE15" i="2"/>
  <c r="O8" i="10"/>
  <c r="K13" i="2" s="1"/>
  <c r="O3" i="11"/>
  <c r="R9" i="2"/>
  <c r="L11" i="2"/>
  <c r="H17" i="2"/>
  <c r="H9" i="2"/>
  <c r="P3" i="11"/>
  <c r="L17" i="2" s="1"/>
  <c r="U4" i="6" l="1"/>
  <c r="U5" i="6" s="1"/>
  <c r="AF4" i="6"/>
  <c r="AF5" i="6" s="1"/>
  <c r="AF9" i="6" s="1"/>
  <c r="AF10" i="6" s="1"/>
  <c r="W29" i="2" s="1"/>
  <c r="W4" i="6"/>
  <c r="W5" i="6" s="1"/>
  <c r="W9" i="6" s="1"/>
  <c r="S23" i="2" s="1"/>
  <c r="H9" i="6"/>
  <c r="H10" i="6" s="1"/>
  <c r="AQ3" i="14"/>
  <c r="AP2" i="14"/>
  <c r="M43" i="10"/>
  <c r="L62" i="10"/>
  <c r="L59" i="10"/>
  <c r="L53" i="10"/>
  <c r="L39" i="10" s="1"/>
  <c r="L61" i="10"/>
  <c r="I4" i="6"/>
  <c r="I5" i="6" s="1"/>
  <c r="I9" i="6" s="1"/>
  <c r="J17" i="4"/>
  <c r="J21" i="9" s="1"/>
  <c r="J4" i="11" s="1"/>
  <c r="J5" i="11" s="1"/>
  <c r="F6" i="2" s="1"/>
  <c r="V5" i="2"/>
  <c r="P4" i="6"/>
  <c r="P5" i="6" s="1"/>
  <c r="L5" i="2" s="1"/>
  <c r="Z21" i="9"/>
  <c r="Z4" i="11" s="1"/>
  <c r="Z5" i="11" s="1"/>
  <c r="V6" i="2" s="1"/>
  <c r="Z19" i="2"/>
  <c r="M19" i="2"/>
  <c r="AA4" i="6"/>
  <c r="AA5" i="6" s="1"/>
  <c r="AA9" i="6" s="1"/>
  <c r="AF17" i="2"/>
  <c r="AF19" i="2" s="1"/>
  <c r="N19" i="2"/>
  <c r="N4" i="6"/>
  <c r="N5" i="6" s="1"/>
  <c r="N9" i="6" s="1"/>
  <c r="S21" i="9"/>
  <c r="S4" i="11" s="1"/>
  <c r="S5" i="11" s="1"/>
  <c r="S9" i="11" s="1"/>
  <c r="S4" i="6"/>
  <c r="S5" i="6" s="1"/>
  <c r="Q19" i="2"/>
  <c r="X5" i="2"/>
  <c r="AD21" i="9"/>
  <c r="AD4" i="11" s="1"/>
  <c r="AD5" i="11" s="1"/>
  <c r="AD9" i="11" s="1"/>
  <c r="Z24" i="2" s="1"/>
  <c r="AD4" i="6"/>
  <c r="AD5" i="6" s="1"/>
  <c r="AI21" i="9"/>
  <c r="AI4" i="11" s="1"/>
  <c r="AI5" i="11" s="1"/>
  <c r="AE6" i="2" s="1"/>
  <c r="AI4" i="6"/>
  <c r="AI5" i="6" s="1"/>
  <c r="M4" i="6"/>
  <c r="M5" i="6" s="1"/>
  <c r="M21" i="9"/>
  <c r="M4" i="11" s="1"/>
  <c r="M5" i="11" s="1"/>
  <c r="I6" i="2" s="1"/>
  <c r="O21" i="9"/>
  <c r="O4" i="11" s="1"/>
  <c r="O5" i="11" s="1"/>
  <c r="K6" i="2" s="1"/>
  <c r="O4" i="6"/>
  <c r="O5" i="6" s="1"/>
  <c r="AG4" i="6"/>
  <c r="AG5" i="6" s="1"/>
  <c r="AG21" i="9"/>
  <c r="AG4" i="11" s="1"/>
  <c r="AG5" i="11" s="1"/>
  <c r="AC6" i="2" s="1"/>
  <c r="Y21" i="9"/>
  <c r="Y4" i="11" s="1"/>
  <c r="Y5" i="11" s="1"/>
  <c r="Y9" i="11" s="1"/>
  <c r="Y10" i="11" s="1"/>
  <c r="P64" i="2" s="1"/>
  <c r="Y4" i="6"/>
  <c r="Y5" i="6" s="1"/>
  <c r="X21" i="9"/>
  <c r="X4" i="11" s="1"/>
  <c r="X5" i="11" s="1"/>
  <c r="T6" i="2" s="1"/>
  <c r="X4" i="6"/>
  <c r="X5" i="6" s="1"/>
  <c r="V21" i="9"/>
  <c r="V4" i="11" s="1"/>
  <c r="V5" i="11" s="1"/>
  <c r="R6" i="2" s="1"/>
  <c r="V4" i="6"/>
  <c r="V5" i="6" s="1"/>
  <c r="X19" i="2"/>
  <c r="AC21" i="9"/>
  <c r="AC4" i="11" s="1"/>
  <c r="AC5" i="11" s="1"/>
  <c r="Y6" i="2" s="1"/>
  <c r="AC4" i="6"/>
  <c r="AC5" i="6" s="1"/>
  <c r="Q21" i="9"/>
  <c r="Q4" i="11" s="1"/>
  <c r="Q5" i="11" s="1"/>
  <c r="M6" i="2" s="1"/>
  <c r="Q4" i="6"/>
  <c r="Q5" i="6" s="1"/>
  <c r="R21" i="9"/>
  <c r="R4" i="11" s="1"/>
  <c r="R5" i="11" s="1"/>
  <c r="R9" i="11" s="1"/>
  <c r="N24" i="2" s="1"/>
  <c r="R4" i="6"/>
  <c r="R5" i="6" s="1"/>
  <c r="AB10" i="6"/>
  <c r="S29" i="2" s="1"/>
  <c r="AH4" i="6"/>
  <c r="AH5" i="6" s="1"/>
  <c r="AH9" i="6" s="1"/>
  <c r="AJ4" i="6"/>
  <c r="AJ5" i="6" s="1"/>
  <c r="AJ21" i="9"/>
  <c r="AJ4" i="11" s="1"/>
  <c r="AJ5" i="11" s="1"/>
  <c r="AF6" i="2" s="1"/>
  <c r="AE4" i="6"/>
  <c r="AE5" i="6" s="1"/>
  <c r="AE21" i="9"/>
  <c r="AE4" i="11" s="1"/>
  <c r="AE5" i="11" s="1"/>
  <c r="AA6" i="2" s="1"/>
  <c r="T4" i="6"/>
  <c r="T5" i="6" s="1"/>
  <c r="T21" i="9"/>
  <c r="T4" i="11" s="1"/>
  <c r="T5" i="11" s="1"/>
  <c r="P6" i="2" s="1"/>
  <c r="L21" i="9"/>
  <c r="L4" i="11" s="1"/>
  <c r="L5" i="11" s="1"/>
  <c r="L4" i="6"/>
  <c r="L5" i="6" s="1"/>
  <c r="V19" i="2"/>
  <c r="T19" i="2"/>
  <c r="AD19" i="2"/>
  <c r="U19" i="2"/>
  <c r="J19" i="2"/>
  <c r="AC19" i="2"/>
  <c r="D19" i="2"/>
  <c r="AF9" i="11"/>
  <c r="AF10" i="11" s="1"/>
  <c r="W64" i="2" s="1"/>
  <c r="E19" i="2"/>
  <c r="S19" i="2"/>
  <c r="H19" i="2"/>
  <c r="I9" i="11"/>
  <c r="E6" i="2"/>
  <c r="AB6" i="2"/>
  <c r="S5" i="2"/>
  <c r="R19" i="2"/>
  <c r="AA19" i="2"/>
  <c r="I19" i="2"/>
  <c r="K62" i="10"/>
  <c r="K61" i="10"/>
  <c r="K59" i="10"/>
  <c r="K53" i="10"/>
  <c r="K39" i="10" s="1"/>
  <c r="B73" i="8"/>
  <c r="B48" i="8"/>
  <c r="B51" i="8" s="1"/>
  <c r="B55" i="8" s="1"/>
  <c r="B58" i="8" s="1"/>
  <c r="B61" i="8" s="1"/>
  <c r="B64" i="8" s="1"/>
  <c r="B67" i="8" s="1"/>
  <c r="B70" i="8" s="1"/>
  <c r="AB5" i="2"/>
  <c r="W9" i="11"/>
  <c r="S24" i="2" s="1"/>
  <c r="AB9" i="11"/>
  <c r="AB10" i="11" s="1"/>
  <c r="S64" i="2" s="1"/>
  <c r="Y19" i="2"/>
  <c r="P19" i="2"/>
  <c r="AB23" i="2"/>
  <c r="AH9" i="11"/>
  <c r="AD24" i="2" s="1"/>
  <c r="AD6" i="2"/>
  <c r="J6" i="2"/>
  <c r="N9" i="11"/>
  <c r="J24" i="2" s="1"/>
  <c r="H9" i="11"/>
  <c r="H10" i="11" s="1"/>
  <c r="W6" i="2"/>
  <c r="AA9" i="11"/>
  <c r="AE19" i="2"/>
  <c r="F19" i="2"/>
  <c r="U9" i="6"/>
  <c r="Q5" i="2"/>
  <c r="W19" i="2"/>
  <c r="L19" i="2"/>
  <c r="U9" i="11"/>
  <c r="Q24" i="2" s="1"/>
  <c r="AB19" i="2"/>
  <c r="K17" i="2"/>
  <c r="K19" i="2" s="1"/>
  <c r="D23" i="2"/>
  <c r="Z10" i="6"/>
  <c r="Q29" i="2" s="1"/>
  <c r="V23" i="2"/>
  <c r="O19" i="2"/>
  <c r="G19" i="2"/>
  <c r="P9" i="11"/>
  <c r="P9" i="6" l="1"/>
  <c r="W10" i="6"/>
  <c r="N29" i="2" s="1"/>
  <c r="AE9" i="11"/>
  <c r="AE10" i="11" s="1"/>
  <c r="V64" i="2" s="1"/>
  <c r="J4" i="6"/>
  <c r="J5" i="6" s="1"/>
  <c r="J9" i="6" s="1"/>
  <c r="K17" i="4"/>
  <c r="K21" i="9" s="1"/>
  <c r="K4" i="11" s="1"/>
  <c r="K5" i="11" s="1"/>
  <c r="G6" i="2" s="1"/>
  <c r="AR3" i="14"/>
  <c r="AQ2" i="14"/>
  <c r="J9" i="11"/>
  <c r="J10" i="11" s="1"/>
  <c r="X9" i="11"/>
  <c r="T24" i="2" s="1"/>
  <c r="E5" i="2"/>
  <c r="M59" i="10"/>
  <c r="N43" i="10"/>
  <c r="M53" i="10"/>
  <c r="M39" i="10" s="1"/>
  <c r="M62" i="10"/>
  <c r="M61" i="10"/>
  <c r="Z9" i="11"/>
  <c r="Z10" i="11" s="1"/>
  <c r="Q64" i="2" s="1"/>
  <c r="W5" i="2"/>
  <c r="AJ9" i="11"/>
  <c r="AF24" i="2" s="1"/>
  <c r="AB24" i="2"/>
  <c r="O6" i="2"/>
  <c r="Z6" i="2"/>
  <c r="J5" i="2"/>
  <c r="AI9" i="11"/>
  <c r="AI10" i="11" s="1"/>
  <c r="Z64" i="2" s="1"/>
  <c r="Q9" i="11"/>
  <c r="Q10" i="11" s="1"/>
  <c r="H64" i="2" s="1"/>
  <c r="O5" i="2"/>
  <c r="S9" i="6"/>
  <c r="AD5" i="2"/>
  <c r="N6" i="2"/>
  <c r="AC9" i="11"/>
  <c r="AC10" i="11" s="1"/>
  <c r="T64" i="2" s="1"/>
  <c r="R9" i="6"/>
  <c r="N5" i="2"/>
  <c r="V9" i="11"/>
  <c r="R24" i="2" s="1"/>
  <c r="P5" i="2"/>
  <c r="T9" i="6"/>
  <c r="T5" i="2"/>
  <c r="X9" i="6"/>
  <c r="U24" i="2"/>
  <c r="R10" i="11"/>
  <c r="I64" i="2" s="1"/>
  <c r="T9" i="11"/>
  <c r="T10" i="11" s="1"/>
  <c r="K64" i="2" s="1"/>
  <c r="M9" i="11"/>
  <c r="I24" i="2" s="1"/>
  <c r="L9" i="6"/>
  <c r="H5" i="2"/>
  <c r="M5" i="2"/>
  <c r="Q9" i="6"/>
  <c r="AG9" i="6"/>
  <c r="AC5" i="2"/>
  <c r="I5" i="2"/>
  <c r="M9" i="6"/>
  <c r="AC9" i="6"/>
  <c r="Y5" i="2"/>
  <c r="U6" i="2"/>
  <c r="AJ9" i="6"/>
  <c r="AF5" i="2"/>
  <c r="AD9" i="6"/>
  <c r="Z5" i="2"/>
  <c r="O9" i="11"/>
  <c r="K24" i="2" s="1"/>
  <c r="AG9" i="11"/>
  <c r="AC24" i="2" s="1"/>
  <c r="H6" i="2"/>
  <c r="L9" i="11"/>
  <c r="AA5" i="2"/>
  <c r="AE9" i="6"/>
  <c r="R5" i="2"/>
  <c r="V9" i="6"/>
  <c r="Y9" i="6"/>
  <c r="U5" i="2"/>
  <c r="K5" i="2"/>
  <c r="O9" i="6"/>
  <c r="AI9" i="6"/>
  <c r="AE5" i="2"/>
  <c r="AD10" i="11"/>
  <c r="U64" i="2" s="1"/>
  <c r="N10" i="11"/>
  <c r="E64" i="2" s="1"/>
  <c r="I10" i="11"/>
  <c r="E24" i="2"/>
  <c r="D24" i="2"/>
  <c r="W10" i="11"/>
  <c r="N64" i="2" s="1"/>
  <c r="X24" i="2"/>
  <c r="AH10" i="11"/>
  <c r="Y64" i="2" s="1"/>
  <c r="U10" i="11"/>
  <c r="L64" i="2" s="1"/>
  <c r="AA10" i="11"/>
  <c r="R64" i="2" s="1"/>
  <c r="W24" i="2"/>
  <c r="P10" i="6"/>
  <c r="G29" i="2" s="1"/>
  <c r="L23" i="2"/>
  <c r="AH10" i="6"/>
  <c r="Y29" i="2" s="1"/>
  <c r="AD23" i="2"/>
  <c r="AA10" i="6"/>
  <c r="R29" i="2" s="1"/>
  <c r="W23" i="2"/>
  <c r="J23" i="2"/>
  <c r="N10" i="6"/>
  <c r="E29" i="2" s="1"/>
  <c r="Q23" i="2"/>
  <c r="U10" i="6"/>
  <c r="L29" i="2" s="1"/>
  <c r="L24" i="2"/>
  <c r="P10" i="11"/>
  <c r="G64" i="2" s="1"/>
  <c r="I10" i="6"/>
  <c r="E23" i="2"/>
  <c r="F5" i="2"/>
  <c r="K4" i="6"/>
  <c r="K5" i="6" s="1"/>
  <c r="O24" i="2"/>
  <c r="S10" i="11"/>
  <c r="J64" i="2" s="1"/>
  <c r="AA24" i="2" l="1"/>
  <c r="K9" i="11"/>
  <c r="F24" i="2"/>
  <c r="X10" i="11"/>
  <c r="O64" i="2" s="1"/>
  <c r="AS3" i="14"/>
  <c r="AR2" i="14"/>
  <c r="AJ10" i="11"/>
  <c r="AA64" i="2" s="1"/>
  <c r="V24" i="2"/>
  <c r="N61" i="10"/>
  <c r="N53" i="10"/>
  <c r="N39" i="10" s="1"/>
  <c r="N59" i="10"/>
  <c r="N62" i="10"/>
  <c r="O43" i="10"/>
  <c r="V10" i="11"/>
  <c r="M64" i="2" s="1"/>
  <c r="Y24" i="2"/>
  <c r="AE24" i="2"/>
  <c r="M24" i="2"/>
  <c r="M10" i="11"/>
  <c r="D64" i="2" s="1"/>
  <c r="AG10" i="11"/>
  <c r="X64" i="2" s="1"/>
  <c r="S10" i="6"/>
  <c r="J29" i="2" s="1"/>
  <c r="O23" i="2"/>
  <c r="P24" i="2"/>
  <c r="AA23" i="2"/>
  <c r="AE10" i="6"/>
  <c r="V29" i="2" s="1"/>
  <c r="AC23" i="2"/>
  <c r="AG10" i="6"/>
  <c r="X29" i="2" s="1"/>
  <c r="H23" i="2"/>
  <c r="L10" i="6"/>
  <c r="C29" i="2" s="1"/>
  <c r="AE23" i="2"/>
  <c r="AI10" i="6"/>
  <c r="Z29" i="2" s="1"/>
  <c r="M23" i="2"/>
  <c r="Q10" i="6"/>
  <c r="H29" i="2" s="1"/>
  <c r="O10" i="11"/>
  <c r="F64" i="2" s="1"/>
  <c r="K23" i="2"/>
  <c r="O10" i="6"/>
  <c r="F29" i="2" s="1"/>
  <c r="V10" i="6"/>
  <c r="M29" i="2" s="1"/>
  <c r="R23" i="2"/>
  <c r="L10" i="11"/>
  <c r="C64" i="2" s="1"/>
  <c r="H24" i="2"/>
  <c r="Y23" i="2"/>
  <c r="AC10" i="6"/>
  <c r="T29" i="2" s="1"/>
  <c r="U23" i="2"/>
  <c r="Y10" i="6"/>
  <c r="P29" i="2" s="1"/>
  <c r="AJ10" i="6"/>
  <c r="AA29" i="2" s="1"/>
  <c r="AF23" i="2"/>
  <c r="I23" i="2"/>
  <c r="M10" i="6"/>
  <c r="D29" i="2" s="1"/>
  <c r="X10" i="6"/>
  <c r="O29" i="2" s="1"/>
  <c r="T23" i="2"/>
  <c r="Z23" i="2"/>
  <c r="AD10" i="6"/>
  <c r="U29" i="2" s="1"/>
  <c r="P23" i="2"/>
  <c r="T10" i="6"/>
  <c r="K29" i="2" s="1"/>
  <c r="N23" i="2"/>
  <c r="R10" i="6"/>
  <c r="I29" i="2" s="1"/>
  <c r="K10" i="11"/>
  <c r="G24" i="2"/>
  <c r="K9" i="6"/>
  <c r="G5" i="2"/>
  <c r="F23" i="2"/>
  <c r="J10" i="6"/>
  <c r="AT3" i="14" l="1"/>
  <c r="AS2" i="14"/>
  <c r="O62" i="10"/>
  <c r="P43" i="10"/>
  <c r="O53" i="10"/>
  <c r="O39" i="10" s="1"/>
  <c r="O61" i="10"/>
  <c r="O59" i="10"/>
  <c r="K10" i="6"/>
  <c r="G23" i="2"/>
  <c r="AU3" i="14" l="1"/>
  <c r="AT2" i="14"/>
  <c r="Q43" i="10"/>
  <c r="P62" i="10"/>
  <c r="P61" i="10"/>
  <c r="P59" i="10"/>
  <c r="P53" i="10"/>
  <c r="P39" i="10" s="1"/>
  <c r="AV3" i="14" l="1"/>
  <c r="AU2" i="14"/>
  <c r="Q53" i="10"/>
  <c r="Q39" i="10" s="1"/>
  <c r="R43" i="10"/>
  <c r="Q62" i="10"/>
  <c r="Q59" i="10"/>
  <c r="Q61" i="10"/>
  <c r="AW3" i="14" l="1"/>
  <c r="AV2" i="14"/>
  <c r="R62" i="10"/>
  <c r="R59" i="10"/>
  <c r="S43" i="10"/>
  <c r="R61" i="10"/>
  <c r="R53" i="10"/>
  <c r="R39" i="10" s="1"/>
  <c r="AX3" i="14" l="1"/>
  <c r="AW2" i="14"/>
  <c r="S53" i="10"/>
  <c r="S39" i="10" s="1"/>
  <c r="S61" i="10"/>
  <c r="S59" i="10"/>
  <c r="S62" i="10"/>
  <c r="T43" i="10"/>
  <c r="AX2" i="14" l="1"/>
  <c r="AY3" i="14"/>
  <c r="U43" i="10"/>
  <c r="T61" i="10"/>
  <c r="T62" i="10"/>
  <c r="T59" i="10"/>
  <c r="T53" i="10"/>
  <c r="T39" i="10" s="1"/>
  <c r="AY2" i="14" l="1"/>
  <c r="AZ3" i="14"/>
  <c r="U59" i="10"/>
  <c r="U62" i="10"/>
  <c r="U53" i="10"/>
  <c r="U39" i="10" s="1"/>
  <c r="V43" i="10"/>
  <c r="U61" i="10"/>
  <c r="BA3" i="14" l="1"/>
  <c r="AZ2" i="14"/>
  <c r="V62" i="10"/>
  <c r="W43" i="10"/>
  <c r="V59" i="10"/>
  <c r="V61" i="10"/>
  <c r="V53" i="10"/>
  <c r="V39" i="10" s="1"/>
  <c r="BB3" i="14" l="1"/>
  <c r="BA2" i="14"/>
  <c r="W59" i="10"/>
  <c r="W61" i="10"/>
  <c r="W62" i="10"/>
  <c r="X43" i="10"/>
  <c r="W53" i="10"/>
  <c r="W39" i="10" s="1"/>
  <c r="BC3" i="14" l="1"/>
  <c r="BB2" i="14"/>
  <c r="Y43" i="10"/>
  <c r="X62" i="10"/>
  <c r="X59" i="10"/>
  <c r="X61" i="10"/>
  <c r="X53" i="10"/>
  <c r="X39" i="10" s="1"/>
  <c r="BD3" i="14" l="1"/>
  <c r="BC2" i="14"/>
  <c r="Z43" i="10"/>
  <c r="Y53" i="10"/>
  <c r="Y39" i="10" s="1"/>
  <c r="Y59" i="10"/>
  <c r="Y61" i="10"/>
  <c r="Y62" i="10"/>
  <c r="BE3" i="14" l="1"/>
  <c r="BD2" i="14"/>
  <c r="Z61" i="10"/>
  <c r="Z53" i="10"/>
  <c r="Z39" i="10" s="1"/>
  <c r="AA43" i="10"/>
  <c r="Z62" i="10"/>
  <c r="Z59" i="10"/>
  <c r="BF3" i="14" l="1"/>
  <c r="BE2" i="14"/>
  <c r="AA53" i="10"/>
  <c r="AA39" i="10" s="1"/>
  <c r="AA61" i="10"/>
  <c r="AA59" i="10"/>
  <c r="AA62" i="10"/>
  <c r="AB43" i="10"/>
  <c r="BG3" i="14" l="1"/>
  <c r="BF2" i="14"/>
  <c r="AB61" i="10"/>
  <c r="AB53" i="10"/>
  <c r="AB39" i="10" s="1"/>
  <c r="AC43" i="10"/>
  <c r="AB62" i="10"/>
  <c r="AB59" i="10"/>
  <c r="BH3" i="14" l="1"/>
  <c r="BG2" i="14"/>
  <c r="AC59" i="10"/>
  <c r="AD43" i="10"/>
  <c r="AC53" i="10"/>
  <c r="AC39" i="10" s="1"/>
  <c r="AC61" i="10"/>
  <c r="AC62" i="10"/>
  <c r="BI3" i="14" l="1"/>
  <c r="BH2" i="14"/>
  <c r="AD61" i="10"/>
  <c r="AD59" i="10"/>
  <c r="AD62" i="10"/>
  <c r="AD53" i="10"/>
  <c r="AD39" i="10" s="1"/>
  <c r="AE43" i="10"/>
  <c r="BJ3" i="14" l="1"/>
  <c r="BI2" i="14"/>
  <c r="AE61" i="10"/>
  <c r="AE53" i="10"/>
  <c r="AE39" i="10" s="1"/>
  <c r="AE59" i="10"/>
  <c r="AE62" i="10"/>
  <c r="AF43" i="10"/>
  <c r="BJ2" i="14" l="1"/>
  <c r="BK3" i="14"/>
  <c r="AF59" i="10"/>
  <c r="AF53" i="10"/>
  <c r="AF39" i="10" s="1"/>
  <c r="AG43" i="10"/>
  <c r="AF61" i="10"/>
  <c r="AF62" i="10"/>
  <c r="BL3" i="14" l="1"/>
  <c r="BK2" i="14"/>
  <c r="AG62" i="10"/>
  <c r="AG61" i="10"/>
  <c r="AG59" i="10"/>
  <c r="AG53" i="10"/>
  <c r="AG39" i="10" s="1"/>
  <c r="AH43" i="10"/>
  <c r="BM3" i="14" l="1"/>
  <c r="BL2" i="14"/>
  <c r="AH61" i="10"/>
  <c r="AH53" i="10"/>
  <c r="AH39" i="10" s="1"/>
  <c r="AH59" i="10"/>
  <c r="AI43" i="10"/>
  <c r="AH62" i="10"/>
  <c r="BN3" i="14" l="1"/>
  <c r="BM2" i="14"/>
  <c r="AJ43" i="10"/>
  <c r="AI59" i="10"/>
  <c r="AI53" i="10"/>
  <c r="AI39" i="10" s="1"/>
  <c r="AI62" i="10"/>
  <c r="AI61" i="10"/>
  <c r="BN2" i="14" l="1"/>
  <c r="BO3" i="14"/>
  <c r="AJ59" i="10"/>
  <c r="AJ61" i="10"/>
  <c r="AJ62" i="10"/>
  <c r="AJ53" i="10"/>
  <c r="AJ39" i="10" s="1"/>
  <c r="BO2" i="14" l="1"/>
  <c r="BP3" i="14"/>
  <c r="BQ3" i="14" l="1"/>
  <c r="BP2" i="14"/>
  <c r="BR3" i="14" l="1"/>
  <c r="BQ2" i="14"/>
  <c r="BS3" i="14" l="1"/>
  <c r="BR2" i="14"/>
  <c r="BT3" i="14" l="1"/>
  <c r="BS2" i="14"/>
  <c r="BU3" i="14" l="1"/>
  <c r="BT2" i="14"/>
  <c r="BV3" i="14" l="1"/>
  <c r="BU2" i="14"/>
  <c r="BW3" i="14" l="1"/>
  <c r="BV2" i="14"/>
  <c r="BW2" i="14" l="1"/>
  <c r="BX3" i="14"/>
  <c r="BY3" i="14" l="1"/>
  <c r="BX2" i="14"/>
  <c r="BZ3" i="14" l="1"/>
  <c r="BY2" i="14"/>
  <c r="CA3" i="14" l="1"/>
  <c r="BZ2" i="14"/>
  <c r="CB3" i="14" l="1"/>
  <c r="CA2" i="14"/>
  <c r="CC3" i="14" l="1"/>
  <c r="CB2" i="14"/>
  <c r="CD3" i="14" l="1"/>
  <c r="CC2" i="14"/>
  <c r="CD2" i="14" l="1"/>
  <c r="CE3" i="14"/>
  <c r="CF3" i="14" l="1"/>
  <c r="CE2" i="14"/>
  <c r="CG3" i="14" l="1"/>
  <c r="CF2" i="14"/>
  <c r="CH3" i="14" l="1"/>
  <c r="CG2" i="14"/>
  <c r="CH2" i="14" l="1"/>
  <c r="CI3" i="14"/>
  <c r="CJ3" i="14" l="1"/>
  <c r="CI2" i="14"/>
  <c r="CK3" i="14" l="1"/>
  <c r="CJ2" i="14"/>
  <c r="CL3" i="14" l="1"/>
  <c r="CK2" i="14"/>
  <c r="CM3" i="14" l="1"/>
  <c r="CL2" i="14"/>
  <c r="CM2" i="14" l="1"/>
  <c r="CN3" i="14"/>
  <c r="CO3" i="14" l="1"/>
  <c r="CN2" i="14"/>
  <c r="CP3" i="14" l="1"/>
  <c r="CO2" i="14"/>
  <c r="CQ3" i="14" l="1"/>
  <c r="CP2" i="14"/>
  <c r="CR3" i="14" l="1"/>
  <c r="CQ2" i="14"/>
  <c r="CS3" i="14" l="1"/>
  <c r="CR2" i="14"/>
  <c r="CT3" i="14" l="1"/>
  <c r="CS2" i="14"/>
  <c r="CT2" i="14" l="1"/>
  <c r="CU3" i="14"/>
  <c r="CV3" i="14" l="1"/>
  <c r="CU2" i="14"/>
  <c r="CW3" i="14" l="1"/>
  <c r="CV2" i="14"/>
  <c r="CX3" i="14" l="1"/>
  <c r="CW2" i="14"/>
  <c r="CY3" i="14" l="1"/>
  <c r="CX2" i="14"/>
  <c r="CZ3" i="14" l="1"/>
  <c r="DA3" i="14" s="1"/>
  <c r="DB3" i="14" s="1"/>
  <c r="DC3" i="14" s="1"/>
  <c r="DD3" i="14" s="1"/>
  <c r="DE3" i="14" s="1"/>
  <c r="DF3" i="14" s="1"/>
  <c r="DG3" i="14" s="1"/>
  <c r="DH3" i="14" s="1"/>
  <c r="DI3" i="14" s="1"/>
  <c r="DJ3" i="14" s="1"/>
  <c r="DK3" i="14" s="1"/>
  <c r="DL3" i="14" s="1"/>
  <c r="DM3" i="14" s="1"/>
  <c r="DN3" i="14" s="1"/>
  <c r="DO3" i="14" s="1"/>
  <c r="DP3" i="14" s="1"/>
  <c r="DQ3" i="14" s="1"/>
  <c r="DR3" i="14" s="1"/>
  <c r="DS3" i="14" s="1"/>
  <c r="DT3" i="14" s="1"/>
  <c r="DU3" i="14" s="1"/>
  <c r="DV3" i="14" s="1"/>
  <c r="DW3" i="14" s="1"/>
  <c r="CY2" i="14"/>
  <c r="J120" i="14" l="1"/>
  <c r="M120" i="14"/>
  <c r="O120" i="14"/>
  <c r="L120" i="14"/>
  <c r="N120" i="14"/>
  <c r="K120" i="14"/>
  <c r="P120" i="14" s="1"/>
  <c r="R120" i="14" s="1"/>
  <c r="M88" i="14"/>
  <c r="M102" i="14"/>
  <c r="K88" i="14"/>
  <c r="N67" i="14"/>
  <c r="J54" i="14"/>
  <c r="K54" i="14"/>
  <c r="O54" i="14"/>
  <c r="M54" i="14"/>
  <c r="O67" i="14"/>
  <c r="L88" i="14"/>
  <c r="K67" i="14"/>
  <c r="N88" i="14"/>
  <c r="L54" i="14"/>
  <c r="J88" i="14"/>
  <c r="O88" i="14"/>
  <c r="J67" i="14"/>
  <c r="L67" i="14"/>
  <c r="N54" i="14"/>
  <c r="M67" i="14"/>
  <c r="L102" i="14"/>
  <c r="N22" i="14"/>
  <c r="L9" i="14"/>
  <c r="O22" i="14"/>
  <c r="J102" i="14"/>
  <c r="N9" i="14"/>
  <c r="O102" i="14"/>
  <c r="L22" i="14"/>
  <c r="J35" i="14"/>
  <c r="K35" i="14"/>
  <c r="M35" i="14"/>
  <c r="K22" i="14"/>
  <c r="N102" i="14"/>
  <c r="J9" i="14"/>
  <c r="O35" i="14"/>
  <c r="M9" i="14"/>
  <c r="J22" i="14"/>
  <c r="L35" i="14"/>
  <c r="N35" i="14"/>
  <c r="O9" i="14"/>
  <c r="M22" i="14"/>
  <c r="K9" i="14"/>
  <c r="K102" i="14"/>
  <c r="Q120" i="14" l="1"/>
  <c r="Q54" i="14"/>
  <c r="P67" i="14"/>
  <c r="R67" i="14" s="1"/>
  <c r="P88" i="14"/>
  <c r="R88" i="14" s="1"/>
  <c r="Q67" i="14"/>
  <c r="Q88" i="14"/>
  <c r="P54" i="14"/>
  <c r="R54" i="14" s="1"/>
  <c r="P35" i="14"/>
  <c r="R35" i="14" s="1"/>
  <c r="Q102" i="14"/>
  <c r="Q9" i="14"/>
  <c r="Q35" i="14"/>
  <c r="P22" i="14"/>
  <c r="R22" i="14" s="1"/>
  <c r="P102" i="14"/>
  <c r="R102" i="14" s="1"/>
  <c r="Q22" i="14"/>
  <c r="P9" i="14"/>
  <c r="R9" i="14" s="1"/>
</calcChain>
</file>

<file path=xl/comments1.xml><?xml version="1.0" encoding="utf-8"?>
<comments xmlns="http://schemas.openxmlformats.org/spreadsheetml/2006/main">
  <authors>
    <author>Author</author>
  </authors>
  <commentList>
    <comment ref="DW1" authorId="0" shapeId="0">
      <text>
        <r>
          <rPr>
            <b/>
            <sz val="9"/>
            <color rgb="FF000000"/>
            <rFont val="Arial"/>
            <family val="2"/>
          </rPr>
          <t xml:space="preserve">Author:
</t>
        </r>
        <r>
          <rPr>
            <sz val="9"/>
            <color rgb="FF000000"/>
            <rFont val="Arial"/>
            <family val="2"/>
          </rPr>
          <t>At year 126 this drops to 2%</t>
        </r>
      </text>
    </comment>
    <comment ref="V2" authorId="0" shapeId="0">
      <text>
        <r>
          <rPr>
            <sz val="9"/>
            <color rgb="FF000000"/>
            <rFont val="Arial"/>
            <family val="2"/>
          </rPr>
          <t>The original formulae assumed 80 whatever number was put here. The formulae in this sheet will take account of the number.</t>
        </r>
      </text>
    </comment>
    <comment ref="X2" authorId="0" shapeId="0">
      <text>
        <r>
          <rPr>
            <b/>
            <sz val="9"/>
            <color rgb="FF000000"/>
            <rFont val="Arial"/>
            <family val="2"/>
          </rPr>
          <t>Cells X2:CY2 contain a factor to calculate NPV based on variable discount rate - please do not adjust</t>
        </r>
      </text>
    </comment>
    <comment ref="CY2" authorId="0" shapeId="0">
      <text>
        <r>
          <rPr>
            <sz val="9"/>
            <color rgb="FF000000"/>
            <rFont val="Arial"/>
            <family val="2"/>
          </rPr>
          <t xml:space="preserve">Formula can be copied across to the right if appraisal period extends beyond 80 years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U21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  <comment ref="U60" authorId="0" shapeId="0">
      <text>
        <r>
          <rPr>
            <b/>
            <sz val="9"/>
            <color indexed="81"/>
            <rFont val="Tahoma"/>
            <family val="2"/>
          </rPr>
          <t>STW:</t>
        </r>
        <r>
          <rPr>
            <sz val="9"/>
            <color indexed="81"/>
            <rFont val="Tahoma"/>
            <family val="2"/>
          </rPr>
          <t xml:space="preserve"> 100% metering
</t>
        </r>
      </text>
    </comment>
  </commentList>
</comments>
</file>

<file path=xl/sharedStrings.xml><?xml version="1.0" encoding="utf-8"?>
<sst xmlns="http://schemas.openxmlformats.org/spreadsheetml/2006/main" count="3436" uniqueCount="844">
  <si>
    <t>Water Resources Planning Tables 2019</t>
  </si>
  <si>
    <t>All queries on the content of this workbook should be sent to:</t>
  </si>
  <si>
    <t>water-company-plan@environment-agency.gov.uk</t>
  </si>
  <si>
    <t>Water resource zone information</t>
  </si>
  <si>
    <t>Company:</t>
  </si>
  <si>
    <t>Resource Zone Name:</t>
  </si>
  <si>
    <t>Resource Zone Number:</t>
  </si>
  <si>
    <t xml:space="preserve">Planning Scenario Name:                                                                     </t>
  </si>
  <si>
    <t xml:space="preserve">Chosen Level of Service:  </t>
  </si>
  <si>
    <t>Base Year:</t>
  </si>
  <si>
    <t>Responsible Officer:</t>
  </si>
  <si>
    <t>Signed:</t>
  </si>
  <si>
    <t>Dated:</t>
  </si>
  <si>
    <t>Version:</t>
  </si>
  <si>
    <t>[Digital signature is acceptable]</t>
  </si>
  <si>
    <t>Key to cells</t>
  </si>
  <si>
    <t xml:space="preserve">Clear cells - indicate an input is required </t>
  </si>
  <si>
    <t>Yellow shaded cells - indicates a formula.</t>
  </si>
  <si>
    <t>Blue shaded cells - indicate base year data.</t>
  </si>
  <si>
    <t xml:space="preserve">Light grey shaded cells - indicate preceding years.  </t>
  </si>
  <si>
    <t xml:space="preserve">Dark grey cells - indicate that no data entry is required. </t>
  </si>
  <si>
    <t>Worksheet</t>
  </si>
  <si>
    <t>Content</t>
  </si>
  <si>
    <t>WRZ summary</t>
  </si>
  <si>
    <t>Supply-Demand Balance and components</t>
  </si>
  <si>
    <t>1. BL Licences</t>
  </si>
  <si>
    <t>Baseline water resources</t>
  </si>
  <si>
    <t>2. BL Supply</t>
  </si>
  <si>
    <t>Baseline water supplies</t>
  </si>
  <si>
    <t>3. BL Demand</t>
  </si>
  <si>
    <t>Baseline demand</t>
  </si>
  <si>
    <t>4. BL SDB</t>
  </si>
  <si>
    <t>Baseline supply demand balance</t>
  </si>
  <si>
    <t>5. Feasible options</t>
  </si>
  <si>
    <t>Fixed and Variable costs, Net Present Value, AIC and AISC of all feasible options - confidential</t>
  </si>
  <si>
    <t>6. Preferred options</t>
  </si>
  <si>
    <t>High level costs of preferred options (Dry Year) - publicly available</t>
  </si>
  <si>
    <t>7. FP Supply</t>
  </si>
  <si>
    <t>Final Planning water supplies (impact of Scenario options)</t>
  </si>
  <si>
    <t>8. FP Demand</t>
  </si>
  <si>
    <t>Final Planning demand (impact of Scenario options)</t>
  </si>
  <si>
    <t>9. FP SDB</t>
  </si>
  <si>
    <t>Final Planning supply demand balance</t>
  </si>
  <si>
    <t>10. Drought plan links</t>
  </si>
  <si>
    <t>Drought plan links</t>
  </si>
  <si>
    <t>11. Drought plan links graph</t>
  </si>
  <si>
    <t>Drought plan links graph</t>
  </si>
  <si>
    <t>Summary graphs of water resources planning tables data</t>
  </si>
  <si>
    <t>DERIVATION</t>
  </si>
  <si>
    <t>DESCRIPTION</t>
  </si>
  <si>
    <t>UNITS</t>
  </si>
  <si>
    <t>For info 2017-18</t>
  </si>
  <si>
    <t>For info 2018-19</t>
  </si>
  <si>
    <t>For info 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</si>
  <si>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</si>
  <si>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</si>
  <si>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</si>
  <si>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</si>
  <si>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</si>
  <si>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</si>
  <si>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</si>
  <si>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</si>
  <si>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</si>
  <si>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</si>
  <si>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</si>
  <si>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</si>
  <si>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</si>
  <si>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</si>
  <si>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</si>
  <si>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</si>
  <si>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</si>
  <si>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</si>
  <si>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SUPPLY</t>
  </si>
  <si>
    <t>13BL</t>
  </si>
  <si>
    <t>Total water available for use</t>
  </si>
  <si>
    <t>Ml/d</t>
  </si>
  <si>
    <t>13FP</t>
  </si>
  <si>
    <t>DEMAND</t>
  </si>
  <si>
    <t>26BL</t>
  </si>
  <si>
    <t>Unmeasured household consumption</t>
  </si>
  <si>
    <t>26FP</t>
  </si>
  <si>
    <t>25BL</t>
  </si>
  <si>
    <t>Measured household consumption</t>
  </si>
  <si>
    <t>25FP</t>
  </si>
  <si>
    <t>23BL+24BL</t>
  </si>
  <si>
    <t>Non-household consumption</t>
  </si>
  <si>
    <t>23FP+24FP</t>
  </si>
  <si>
    <t>40BL</t>
  </si>
  <si>
    <t>Total leakage</t>
  </si>
  <si>
    <t>40FP</t>
  </si>
  <si>
    <t>11BL-(23BL:26BL)-40BL</t>
  </si>
  <si>
    <t>Other components of demand</t>
  </si>
  <si>
    <t>11FP-(23FP:26FP)-40FP</t>
  </si>
  <si>
    <t>Total demand + target headroom (baseline)</t>
  </si>
  <si>
    <t>Total demand + target headroom (final plan)</t>
  </si>
  <si>
    <t>SUPPLY-DEMAND BALANCE</t>
  </si>
  <si>
    <t>16BL</t>
  </si>
  <si>
    <t>Target headroom</t>
  </si>
  <si>
    <t>16FP</t>
  </si>
  <si>
    <t>17BL</t>
  </si>
  <si>
    <t>Available headroom</t>
  </si>
  <si>
    <t>17FP</t>
  </si>
  <si>
    <t>Baseline Supply-Demand Balance:</t>
  </si>
  <si>
    <t>2041-42</t>
  </si>
  <si>
    <t>2042-43</t>
  </si>
  <si>
    <t>2043-44</t>
  </si>
  <si>
    <t>2044-45</t>
  </si>
  <si>
    <t>SDB (Ml/d)</t>
  </si>
  <si>
    <t>Final Planning Supply-Demand Balance:</t>
  </si>
  <si>
    <t>Resource Zone Name</t>
  </si>
  <si>
    <t>Table 1: Baseline licences</t>
  </si>
  <si>
    <t>deployable output (Ml/d)</t>
  </si>
  <si>
    <t>Row ref</t>
  </si>
  <si>
    <t>Derivation</t>
  </si>
  <si>
    <t>Licence number</t>
  </si>
  <si>
    <t>Source name</t>
  </si>
  <si>
    <t>Source type</t>
  </si>
  <si>
    <t>Deployable output (Ml/d)</t>
  </si>
  <si>
    <t>Annual licensed quantity (Ml/d)</t>
  </si>
  <si>
    <t>Constraints on deployable output</t>
  </si>
  <si>
    <t>All individual licences:</t>
  </si>
  <si>
    <t>0.1BL</t>
  </si>
  <si>
    <t>Sum (0.1BL+...)</t>
  </si>
  <si>
    <t xml:space="preserve"> - </t>
  </si>
  <si>
    <t>Input</t>
  </si>
  <si>
    <t>0.2BL</t>
  </si>
  <si>
    <t>Sum (0.2BL+...)</t>
  </si>
  <si>
    <t>Total</t>
  </si>
  <si>
    <t>Group #:</t>
  </si>
  <si>
    <t>[Enter name of group]</t>
  </si>
  <si>
    <t>Unused licences:</t>
  </si>
  <si>
    <t>DYAA deployable output (Ml/d)</t>
  </si>
  <si>
    <t>Reason licence is unused</t>
  </si>
  <si>
    <t>0.3BL</t>
  </si>
  <si>
    <t>Sum (0.3BL+...)</t>
  </si>
  <si>
    <t>New licences (within current AMP):</t>
  </si>
  <si>
    <t>Status of licence</t>
  </si>
  <si>
    <t>0.4BL</t>
  </si>
  <si>
    <t>Sum (0.4BL+...)</t>
  </si>
  <si>
    <t>README</t>
  </si>
  <si>
    <t>Table 2: Baseline supply</t>
  </si>
  <si>
    <t>Component</t>
  </si>
  <si>
    <t>Unit</t>
  </si>
  <si>
    <t>decimal places</t>
  </si>
  <si>
    <t>1BL</t>
  </si>
  <si>
    <t>Raw water abstracted</t>
  </si>
  <si>
    <t>Resources</t>
  </si>
  <si>
    <t>2BL</t>
  </si>
  <si>
    <t xml:space="preserve">Total raw water imported </t>
  </si>
  <si>
    <t>sum(2.1BL+2.2BL+2.3BL...)</t>
  </si>
  <si>
    <t>2.1BL+</t>
  </si>
  <si>
    <t>Raw water imported from: None</t>
  </si>
  <si>
    <t>3BL</t>
  </si>
  <si>
    <t>Total potable water imported</t>
  </si>
  <si>
    <t>sum(3.1BL+3.2BL+3.3BL...)</t>
  </si>
  <si>
    <t>3.1BL+</t>
  </si>
  <si>
    <t>Potable water imported from:  None</t>
  </si>
  <si>
    <t>5BL</t>
  </si>
  <si>
    <t>Total raw water exported (raw exports and non potable uses)</t>
  </si>
  <si>
    <t>sum(5.1BL+5.2BL+...)</t>
  </si>
  <si>
    <t>5.1BL</t>
  </si>
  <si>
    <t>5.2BL+</t>
  </si>
  <si>
    <t>Raw water export to: None</t>
  </si>
  <si>
    <t>6BL</t>
  </si>
  <si>
    <t>Total potable water exported</t>
  </si>
  <si>
    <t>sum(6.1BL+6.2BL+6.3BL...)</t>
  </si>
  <si>
    <t>6.1BL+</t>
  </si>
  <si>
    <t>Potable water export to: None</t>
  </si>
  <si>
    <t>7BL</t>
  </si>
  <si>
    <t>Deployable Output (baseline profile without reductions)</t>
  </si>
  <si>
    <t>sum(0.1Bl+0.2BL+0.3BL+0.4BL)</t>
  </si>
  <si>
    <t>Resource (and process) Losses</t>
  </si>
  <si>
    <t>8BL</t>
  </si>
  <si>
    <t>Baseline forecast changes to Deployable Output</t>
  </si>
  <si>
    <t>sum(8.1BL+8.2BL+8.3BL)</t>
  </si>
  <si>
    <t>8.1BL</t>
  </si>
  <si>
    <t>Change in DO due to climate change</t>
  </si>
  <si>
    <t>Input (reductions must be expressed as -ve)</t>
  </si>
  <si>
    <t>8.2BL</t>
  </si>
  <si>
    <t>Reductions to restore sustainable abstraction</t>
  </si>
  <si>
    <t>sum(8.2BL sub components)</t>
  </si>
  <si>
    <t>8.2BL+</t>
  </si>
  <si>
    <t>Input (zero or negative number)</t>
  </si>
  <si>
    <t>8.3BL</t>
  </si>
  <si>
    <t>Total other changes to DO (specify, e.g. nitrates): None</t>
  </si>
  <si>
    <t>9BL</t>
  </si>
  <si>
    <t>Raw water losses, treatment works losses and operational use</t>
  </si>
  <si>
    <t>10BL</t>
  </si>
  <si>
    <t>Outage allowance</t>
  </si>
  <si>
    <t>Table 3: Baseline demand</t>
  </si>
  <si>
    <t>Decimal places</t>
  </si>
  <si>
    <t>Consumption</t>
  </si>
  <si>
    <t>19BL</t>
  </si>
  <si>
    <t>Water delivered measured non-household</t>
  </si>
  <si>
    <t>20BL</t>
  </si>
  <si>
    <t>Water delivered unmeasured non- household</t>
  </si>
  <si>
    <t>21BL</t>
  </si>
  <si>
    <t>Water delivered measured household</t>
  </si>
  <si>
    <t>22BL</t>
  </si>
  <si>
    <t>Water delivered unmeasured household</t>
  </si>
  <si>
    <t>23BL</t>
  </si>
  <si>
    <t>Measured Non Household - Consumption</t>
  </si>
  <si>
    <t>19BL-34BL</t>
  </si>
  <si>
    <t>24BL</t>
  </si>
  <si>
    <t>Unmeasured Non Household - Consumption</t>
  </si>
  <si>
    <t>20BL-35BL</t>
  </si>
  <si>
    <t>Measured Household - Consumption</t>
  </si>
  <si>
    <t>21BL-36BL</t>
  </si>
  <si>
    <t>Unmeasured Household - Consumption</t>
  </si>
  <si>
    <t>22BL-37BL</t>
  </si>
  <si>
    <t xml:space="preserve">27 - </t>
  </si>
  <si>
    <t>Percentage of consumption driven by climate change</t>
  </si>
  <si>
    <t>%</t>
  </si>
  <si>
    <t xml:space="preserve">28 - </t>
  </si>
  <si>
    <t>Volume of consumption driven by climate change</t>
  </si>
  <si>
    <t>PCC and consumption by component</t>
  </si>
  <si>
    <t>29BL</t>
  </si>
  <si>
    <t>Measured Household - PCC</t>
  </si>
  <si>
    <t>(25BL*1,000,000)/(51BL*1,000)</t>
  </si>
  <si>
    <t>l/h/d</t>
  </si>
  <si>
    <t>29.1BL</t>
  </si>
  <si>
    <t>Measured toilet flushing</t>
  </si>
  <si>
    <t>29.2BL</t>
  </si>
  <si>
    <t>Measured personal washing</t>
  </si>
  <si>
    <t>29.3BL</t>
  </si>
  <si>
    <t>Measured clothes washing</t>
  </si>
  <si>
    <t>29.4BL</t>
  </si>
  <si>
    <t>Measured dish washing</t>
  </si>
  <si>
    <t>29.5BL</t>
  </si>
  <si>
    <t>Measured miscellaneous internal use</t>
  </si>
  <si>
    <t>29.6BL</t>
  </si>
  <si>
    <t>Measured external use</t>
  </si>
  <si>
    <t>30BL</t>
  </si>
  <si>
    <t>Unmeasured Household - PCC</t>
  </si>
  <si>
    <t>(26BL*1,000,000)/(52BL*1,000)</t>
  </si>
  <si>
    <t>30.1BL</t>
  </si>
  <si>
    <t>Unmeasured toilet flushing</t>
  </si>
  <si>
    <t>30.2BL</t>
  </si>
  <si>
    <t>Unmeasured personal washing</t>
  </si>
  <si>
    <t>30.3BL</t>
  </si>
  <si>
    <t>Unmeasured clothes washing</t>
  </si>
  <si>
    <t>30.4BL</t>
  </si>
  <si>
    <t>Unmeasured dish washing</t>
  </si>
  <si>
    <t>30.5BL</t>
  </si>
  <si>
    <t>Unmeasured miscellaneous internal use</t>
  </si>
  <si>
    <t>30.6BL</t>
  </si>
  <si>
    <t>Unmeasured external use</t>
  </si>
  <si>
    <t>31BL</t>
  </si>
  <si>
    <t>Average Household - PCC</t>
  </si>
  <si>
    <t>((25BL+26BL)*1,000,000))/(51BL+52BL*1,000)</t>
  </si>
  <si>
    <t>32BL</t>
  </si>
  <si>
    <t>Water Taken Unbilled</t>
  </si>
  <si>
    <t>33BL</t>
  </si>
  <si>
    <t>Distribution System Operational Use</t>
  </si>
  <si>
    <t>Leakage</t>
  </si>
  <si>
    <t>34BL</t>
  </si>
  <si>
    <t>Measured Non Household - USPL</t>
  </si>
  <si>
    <t>35BL</t>
  </si>
  <si>
    <t>Unmeasured Non Household - USPL</t>
  </si>
  <si>
    <t>36BL</t>
  </si>
  <si>
    <t>Measured Household - USPL</t>
  </si>
  <si>
    <t>37BL</t>
  </si>
  <si>
    <t>Unmeasured Household - USPL</t>
  </si>
  <si>
    <t>38BL</t>
  </si>
  <si>
    <t>Void Properties - USPL</t>
  </si>
  <si>
    <t>39BL</t>
  </si>
  <si>
    <t>Distribution Losses</t>
  </si>
  <si>
    <t>Total Leakage</t>
  </si>
  <si>
    <t>sum(34BL:39BL)</t>
  </si>
  <si>
    <t>41BL</t>
  </si>
  <si>
    <t>(40BL*1,000,000)/(48BL*1,000)</t>
  </si>
  <si>
    <t>l/prop/d</t>
  </si>
  <si>
    <t>Customer: Properties</t>
  </si>
  <si>
    <t>42BL</t>
  </si>
  <si>
    <t>Measured non-households - properties</t>
  </si>
  <si>
    <t>Input (total, excluding voids)</t>
  </si>
  <si>
    <t>000's</t>
  </si>
  <si>
    <t>43BL</t>
  </si>
  <si>
    <t>Unmeasured non-households - properties</t>
  </si>
  <si>
    <t>44BL</t>
  </si>
  <si>
    <t>All void non-households - properties</t>
  </si>
  <si>
    <t>Input (voids in each year)</t>
  </si>
  <si>
    <t>45BL</t>
  </si>
  <si>
    <t>Total measured households - properties (excl void)</t>
  </si>
  <si>
    <t>Pre-plan year = input.
Forecast years = Previous year 45BL + sum(45.1BL:45.6BL)</t>
  </si>
  <si>
    <t>45.1BL</t>
  </si>
  <si>
    <t>New build properties - properties</t>
  </si>
  <si>
    <t>Input (new builds in each year)</t>
  </si>
  <si>
    <t>45.2BL</t>
  </si>
  <si>
    <t>Meter optants - properties</t>
  </si>
  <si>
    <t>Input (meter optants in each year)</t>
  </si>
  <si>
    <t>45.3BL</t>
  </si>
  <si>
    <t>Compulsory metering - properties</t>
  </si>
  <si>
    <t>Input (compulsory meters in each year)</t>
  </si>
  <si>
    <t>45.4BL</t>
  </si>
  <si>
    <t>Metering on change of occupancy - properties</t>
  </si>
  <si>
    <t>Input (change of occupancy meters in each year)</t>
  </si>
  <si>
    <t>45.5BL</t>
  </si>
  <si>
    <t>Selective metering  - properties</t>
  </si>
  <si>
    <t>Input (selective meters in each year)</t>
  </si>
  <si>
    <t>45.6BL</t>
  </si>
  <si>
    <t>Other changes to existing metering - properties</t>
  </si>
  <si>
    <t>Input (other changes to meters in each year)</t>
  </si>
  <si>
    <t>45.7BL</t>
  </si>
  <si>
    <t>Measured void households - properties</t>
  </si>
  <si>
    <t>46BL</t>
  </si>
  <si>
    <t>Unmeasured households - properties (excl void)</t>
  </si>
  <si>
    <t>Input (total)</t>
  </si>
  <si>
    <t>47BL</t>
  </si>
  <si>
    <t>Unmeasured void households - properties</t>
  </si>
  <si>
    <t>48BL</t>
  </si>
  <si>
    <t>Total Resource Zone Properties (incl voids)</t>
  </si>
  <si>
    <t>SUM(42BL:45BL)+45.7BL+46BL+47BL</t>
  </si>
  <si>
    <t>Customer: Population</t>
  </si>
  <si>
    <t>49BL</t>
  </si>
  <si>
    <t>Measured Non Household - Population</t>
  </si>
  <si>
    <t>50BL</t>
  </si>
  <si>
    <t>Unmeasured Non Household - Population</t>
  </si>
  <si>
    <t>51BL</t>
  </si>
  <si>
    <t>Measured Household - Population</t>
  </si>
  <si>
    <t>52BL</t>
  </si>
  <si>
    <t>Unmeasured Household - Population</t>
  </si>
  <si>
    <t>53BL</t>
  </si>
  <si>
    <t>Total Resource Zone Population</t>
  </si>
  <si>
    <t>Sum(49BL:52BL)</t>
  </si>
  <si>
    <t>Occupancy</t>
  </si>
  <si>
    <t>54BL</t>
  </si>
  <si>
    <t>Measured Household - Occupancy Rate (average) (excl voids)</t>
  </si>
  <si>
    <t>51BL/45BL</t>
  </si>
  <si>
    <t>h/prop</t>
  </si>
  <si>
    <t>55BL</t>
  </si>
  <si>
    <t>Unmeasured Household - Occupancy Rate</t>
  </si>
  <si>
    <t>52BL/46BL</t>
  </si>
  <si>
    <t>Metering</t>
  </si>
  <si>
    <t>56BL</t>
  </si>
  <si>
    <t>Total Household Metering penetration (excl. voids)</t>
  </si>
  <si>
    <t>45BL/45BL+46BL</t>
  </si>
  <si>
    <t>57BL</t>
  </si>
  <si>
    <t>Total Household Metering penetration (incl. voids)</t>
  </si>
  <si>
    <t>45BL/(45BL+45.7BL+46BL+47BL)</t>
  </si>
  <si>
    <t>Table 4: Baseline supply demand balance</t>
  </si>
  <si>
    <t>SDB</t>
  </si>
  <si>
    <t>11BL</t>
  </si>
  <si>
    <t>Distribution input</t>
  </si>
  <si>
    <t>19BL+20BL+21BL+22BL+32BL+33BL+38BL+39BL</t>
  </si>
  <si>
    <t>12BL</t>
  </si>
  <si>
    <t>Water Available For Use (own sources)</t>
  </si>
  <si>
    <t>(7BL+8BL)-(9BL+10BL)</t>
  </si>
  <si>
    <t>Total Water Available For Use</t>
  </si>
  <si>
    <t>12BL+(2BL+3BL)-(5BL+6BL)</t>
  </si>
  <si>
    <t>14BL</t>
  </si>
  <si>
    <t>Target headroom (climate change component)</t>
  </si>
  <si>
    <t>15BL</t>
  </si>
  <si>
    <t>Target headroom (All other components)</t>
  </si>
  <si>
    <t>Target Headroom</t>
  </si>
  <si>
    <t>14BL+15BL</t>
  </si>
  <si>
    <t>Available Headroom</t>
  </si>
  <si>
    <t>13BL-11BL</t>
  </si>
  <si>
    <t>18BL</t>
  </si>
  <si>
    <t>Supply Demand Balance</t>
  </si>
  <si>
    <t>17BL-16BL</t>
  </si>
  <si>
    <t>Table 5: Feasible options detailed costs</t>
  </si>
  <si>
    <t>ENTER DISCOUNT RATE %</t>
  </si>
  <si>
    <t>Detail the gains in WAFU / savings in demand, and the costs of feasible options under capacity use scenario</t>
  </si>
  <si>
    <t>ENTER DISCOUNT PERIOD (YRS)</t>
  </si>
  <si>
    <t>Note: If option costs are required from beyond year 80 then the NPV calculation formula must be amended manually to cover the extended period</t>
  </si>
  <si>
    <t>Option name</t>
  </si>
  <si>
    <t>Option reference no.</t>
  </si>
  <si>
    <t>Type of option</t>
  </si>
  <si>
    <t>Preferred Option (Y/N)</t>
  </si>
  <si>
    <t>Earliest potential option start date (Year)</t>
  </si>
  <si>
    <t>Costs based on capacity</t>
  </si>
  <si>
    <t>WAFU on full implementation (Ml/d)</t>
  </si>
  <si>
    <t>NPV of WAFU
(Ml)</t>
  </si>
  <si>
    <t>CAPEX NPV
(£000)</t>
  </si>
  <si>
    <t>OPEX NPV
(£000)</t>
  </si>
  <si>
    <t>NPV of opex savings
(£000)</t>
  </si>
  <si>
    <t>NPV of carbon (£000)</t>
  </si>
  <si>
    <t>Social &amp; Env. NPV
(£000)</t>
  </si>
  <si>
    <t>TOTAL NPV
(£000)</t>
  </si>
  <si>
    <t>AIC
(p/m3)</t>
  </si>
  <si>
    <t>AISC
(p/m3)</t>
  </si>
  <si>
    <t>Scope confidence (score 1 to 5)</t>
  </si>
  <si>
    <t>Cost confidence (score 1 to 5)</t>
  </si>
  <si>
    <t>Cost component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</si>
  <si>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</si>
  <si>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</si>
  <si>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</si>
  <si>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</si>
  <si>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</si>
  <si>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</si>
  <si>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</si>
  <si>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</si>
  <si>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</si>
  <si>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</si>
  <si>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</si>
  <si>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</si>
  <si>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</si>
  <si>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</si>
  <si>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</si>
  <si>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</si>
  <si>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</si>
  <si>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</si>
  <si>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</si>
  <si>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</si>
  <si>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</si>
  <si>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</si>
  <si>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</si>
  <si>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</si>
  <si>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</si>
  <si>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</si>
  <si>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</si>
  <si>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</si>
  <si>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</si>
  <si>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</si>
  <si>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</si>
  <si>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</si>
  <si>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</si>
  <si>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</si>
  <si>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</si>
  <si>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</si>
  <si>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</si>
  <si>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</si>
  <si>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</si>
  <si>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</si>
  <si>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</si>
  <si>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</si>
  <si>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</si>
  <si>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</si>
  <si>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</si>
  <si>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</si>
  <si>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</si>
  <si>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</si>
  <si>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</si>
  <si>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</si>
  <si>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</si>
  <si>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</si>
  <si>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</si>
  <si>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</si>
  <si>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</si>
  <si>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</si>
  <si>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</si>
  <si>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</si>
  <si>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</si>
  <si>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</si>
  <si>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</si>
  <si>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</si>
  <si>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</si>
  <si>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</si>
  <si>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</si>
  <si>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</si>
  <si>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</si>
  <si>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</si>
  <si>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</si>
  <si>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</si>
  <si>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</si>
  <si>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</si>
  <si>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</si>
  <si>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</si>
  <si>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</si>
  <si>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</si>
  <si>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</si>
  <si>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</si>
  <si>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</si>
  <si>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</si>
  <si>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</si>
  <si>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</si>
  <si>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</si>
  <si>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</si>
  <si>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</si>
  <si>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</si>
  <si>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</si>
  <si>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</si>
  <si>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</si>
  <si>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</si>
  <si>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</si>
  <si>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</si>
  <si>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</si>
  <si>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</si>
  <si>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</si>
  <si>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</si>
  <si>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</si>
  <si>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</si>
  <si>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</si>
  <si>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</si>
  <si>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</si>
  <si>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</si>
  <si>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</si>
  <si>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</si>
  <si>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58a</t>
  </si>
  <si>
    <t>RESOURCE SIDE</t>
  </si>
  <si>
    <t>58.1a</t>
  </si>
  <si>
    <t>Options to increase raw water abstractions</t>
  </si>
  <si>
    <t>Total Mld for SDB component</t>
  </si>
  <si>
    <t>58.1x</t>
  </si>
  <si>
    <t>Mains repair</t>
  </si>
  <si>
    <t>Capacity</t>
  </si>
  <si>
    <t>Gains in WAFU / Savings in demand</t>
  </si>
  <si>
    <t>Fixed capex</t>
  </si>
  <si>
    <t>£000s</t>
  </si>
  <si>
    <t>Variable capex</t>
  </si>
  <si>
    <t>Fixed opex</t>
  </si>
  <si>
    <t>Variable opex</t>
  </si>
  <si>
    <t>Opex savings</t>
  </si>
  <si>
    <t>Fixed env &amp; social</t>
  </si>
  <si>
    <t>Variable env &amp; social</t>
  </si>
  <si>
    <t>Fixed carbon costs</t>
  </si>
  <si>
    <t>Variable carbon costs</t>
  </si>
  <si>
    <t>Customer willingness to pay</t>
  </si>
  <si>
    <t>Sum of above (excl WAFU)</t>
  </si>
  <si>
    <t>58.2a</t>
  </si>
  <si>
    <t>Options to increase raw imports</t>
  </si>
  <si>
    <t>58.3a</t>
  </si>
  <si>
    <t>Options to increase potable imports</t>
  </si>
  <si>
    <t>58.4a</t>
  </si>
  <si>
    <t>58.5a</t>
  </si>
  <si>
    <t>Options to reduce raw water exports</t>
  </si>
  <si>
    <t>58.6a</t>
  </si>
  <si>
    <t>Options to reduce potable water exports</t>
  </si>
  <si>
    <t>58.7a</t>
  </si>
  <si>
    <t>Other options to increase Deployable Output</t>
  </si>
  <si>
    <t>59a</t>
  </si>
  <si>
    <t>59.1a</t>
  </si>
  <si>
    <t>Options to reduce Distribution Losses</t>
  </si>
  <si>
    <t>59.2a</t>
  </si>
  <si>
    <t>Options to reduce Distribution System Operating Use (DSOU) losses</t>
  </si>
  <si>
    <t>60a</t>
  </si>
  <si>
    <t>60.1a</t>
  </si>
  <si>
    <t>Options to reduce treatment works losses</t>
  </si>
  <si>
    <t>60.2a</t>
  </si>
  <si>
    <t>Options to reduce outage</t>
  </si>
  <si>
    <t>61a</t>
  </si>
  <si>
    <t>CUSTOMER SIDE</t>
  </si>
  <si>
    <t>61.1a</t>
  </si>
  <si>
    <t>Options to change volume delivered to measured households</t>
  </si>
  <si>
    <t>61.2a</t>
  </si>
  <si>
    <t>Options to change volume delivered to unmeasured households</t>
  </si>
  <si>
    <t>61.3a</t>
  </si>
  <si>
    <t>Options to change volume delivered to measured non households</t>
  </si>
  <si>
    <t>61.4a</t>
  </si>
  <si>
    <t>Options to change volume delivered to unmeasured non households</t>
  </si>
  <si>
    <t>61.5a</t>
  </si>
  <si>
    <t>Options to reduce water taken unbilled</t>
  </si>
  <si>
    <t>61.6a</t>
  </si>
  <si>
    <t>Options impacting on measured Non Household - USPL</t>
  </si>
  <si>
    <t>61.7a</t>
  </si>
  <si>
    <t>Options impacting on unmeasured Non Household - USPL</t>
  </si>
  <si>
    <t>61.8a</t>
  </si>
  <si>
    <t>Options impacting on measured Household - USPL</t>
  </si>
  <si>
    <t>61.9a</t>
  </si>
  <si>
    <t>Options impacting on unmeasured Household - USPL</t>
  </si>
  <si>
    <t>61.10a</t>
  </si>
  <si>
    <t>Options impacting on Void properties - USPL</t>
  </si>
  <si>
    <t>RZCOSTSHERE</t>
  </si>
  <si>
    <t>Start dates</t>
  </si>
  <si>
    <t>Option Categories</t>
  </si>
  <si>
    <t>Aquifer recharge</t>
  </si>
  <si>
    <t>Bulk supply</t>
  </si>
  <si>
    <t>Conjunctive use</t>
  </si>
  <si>
    <t>Desalination</t>
  </si>
  <si>
    <t>Effluent reuse</t>
  </si>
  <si>
    <t>GW enhancement</t>
  </si>
  <si>
    <t>GW new</t>
  </si>
  <si>
    <t>Reservoir enlargement</t>
  </si>
  <si>
    <t>New reservoir</t>
  </si>
  <si>
    <t>2029-30</t>
  </si>
  <si>
    <t>SW enhancement</t>
  </si>
  <si>
    <t>2030-31</t>
  </si>
  <si>
    <t>SW new</t>
  </si>
  <si>
    <t>2031-32</t>
  </si>
  <si>
    <t>Active leakage management</t>
  </si>
  <si>
    <t>Mains replacement (not trunk mains)</t>
  </si>
  <si>
    <t>Pressure management</t>
  </si>
  <si>
    <t>Other leakage control</t>
  </si>
  <si>
    <t>Trunk mains renewal</t>
  </si>
  <si>
    <t>Pumps</t>
  </si>
  <si>
    <t>Service reservoir</t>
  </si>
  <si>
    <t>Water treatment works loss recovery</t>
  </si>
  <si>
    <t>Water treatment works capacity increase</t>
  </si>
  <si>
    <t>Cistern displacement device</t>
  </si>
  <si>
    <t>Household water audit</t>
  </si>
  <si>
    <t>Commercial water audit</t>
  </si>
  <si>
    <t>Customer education / awareness</t>
  </si>
  <si>
    <t>Other water efficiency</t>
  </si>
  <si>
    <t>Metering optants</t>
  </si>
  <si>
    <t>Metering change of occupancy</t>
  </si>
  <si>
    <t>Metering compulsory</t>
  </si>
  <si>
    <t>Metering other selective</t>
  </si>
  <si>
    <t>Supply pipe repairs / replacement</t>
  </si>
  <si>
    <t>Outdoor water efficiency devices</t>
  </si>
  <si>
    <t>Retrofitting indoor water efficiency devices</t>
  </si>
  <si>
    <t>Alternative tariffs</t>
  </si>
  <si>
    <t>Collaborative R&amp;D</t>
  </si>
  <si>
    <t>Table 6: Preferred list of water management options</t>
  </si>
  <si>
    <t>DRY YEAR PLANNED GAINS IN WAFU OR SAVINGS IN DEMAND (Ml/d) - TO BE COMPLETED FOR ALL PREFERRED OPTIONS 
(WAFU gains for each year are individual year gains and not cumulative gains)</t>
  </si>
  <si>
    <t>Row Ref</t>
  </si>
  <si>
    <t>Option Name  
[Insert / delete non-numbered lines to suit]</t>
  </si>
  <si>
    <t>Option Reference No.</t>
  </si>
  <si>
    <t>Resource Management</t>
  </si>
  <si>
    <t>Increase raw water abstractions</t>
  </si>
  <si>
    <t>(insert row above)</t>
  </si>
  <si>
    <t>Raw water imports</t>
  </si>
  <si>
    <t>Potable water Imports (input reductions as -ve)</t>
  </si>
  <si>
    <t>Reduce raw water losses and operational use 
(input as -ve)</t>
  </si>
  <si>
    <t>Reduced raw water export (including non potable supplies)</t>
  </si>
  <si>
    <t>Reduce raw water exports  (input as -ve)</t>
  </si>
  <si>
    <t>Reduce non potable supplies (input as -ve)</t>
  </si>
  <si>
    <t>Reduce potable water exports (input as -ve)</t>
  </si>
  <si>
    <t>Other options to increase deployable output</t>
  </si>
  <si>
    <t>Distribution Side Management</t>
  </si>
  <si>
    <t>Reduce distribution losses  (input as -ve)</t>
  </si>
  <si>
    <t>Reduce distribution system operational use (DSOU)  (input as -ve)</t>
  </si>
  <si>
    <t>Production Side Management, Specify Below....</t>
  </si>
  <si>
    <t>Reduce treatment works losses (input as -ve)</t>
  </si>
  <si>
    <t>Reduce outages (input as -ve)</t>
  </si>
  <si>
    <t>Customer Side Management</t>
  </si>
  <si>
    <t>Change volume delivered to measured non households 
(input reductions as -ve)</t>
  </si>
  <si>
    <t>Change volume delivered to unmeasured non households
(input reductions as -ve)</t>
  </si>
  <si>
    <t>Change volume delivered to measured households
(input reductions as -ve)</t>
  </si>
  <si>
    <t>Change volume delivered to unmeasured households
(input reductions as -ve)</t>
  </si>
  <si>
    <t>Options to reduce water taken unbilled (input as -ve)</t>
  </si>
  <si>
    <t>Options impacting on measured Non Household - USPL
(input reductions as -ve)</t>
  </si>
  <si>
    <t>l/pr</t>
  </si>
  <si>
    <t>Options impacting on unmeasured Non Household - USPL
(input reductions as -ve)</t>
  </si>
  <si>
    <t>Options impacting on measured Household - USPL
(input reductions as -ve)</t>
  </si>
  <si>
    <t>Options impacting on unmeasured Household - USPL
(input reductions as -ve)</t>
  </si>
  <si>
    <t>Options impacting on Void properties - USPL
(input reductions as -ve)</t>
  </si>
  <si>
    <t>Table 7: Final planning water supply</t>
  </si>
  <si>
    <t>1FP</t>
  </si>
  <si>
    <t>Raw Water Abstracted</t>
  </si>
  <si>
    <t>2FP</t>
  </si>
  <si>
    <t xml:space="preserve">Raw Water Imported </t>
  </si>
  <si>
    <t>2BL+ (6. Preferred scenario ref 58.2)</t>
  </si>
  <si>
    <t>3FP</t>
  </si>
  <si>
    <t>Potable Water Imported</t>
  </si>
  <si>
    <t>3BL+ (6. Preferred scenario ref 58.3)</t>
  </si>
  <si>
    <t>Resource (and process) losses</t>
  </si>
  <si>
    <t>5FP</t>
  </si>
  <si>
    <t>Raw Water Exported (raw exports and non potable uses)</t>
  </si>
  <si>
    <t>5BL+ (6. Preferred scenario ref 58.5)</t>
  </si>
  <si>
    <t>6FP</t>
  </si>
  <si>
    <t>Potable Water Exported</t>
  </si>
  <si>
    <t>6BL+ (6. Preferred scenario ref 58.6)</t>
  </si>
  <si>
    <t>-</t>
  </si>
  <si>
    <t>7FP</t>
  </si>
  <si>
    <t>Deployable Output</t>
  </si>
  <si>
    <t>9FP</t>
  </si>
  <si>
    <t>10FP</t>
  </si>
  <si>
    <t>10BL+ (6. Preferred scenario ref 60.2)</t>
  </si>
  <si>
    <t>Table 8: Final planning water demand</t>
  </si>
  <si>
    <t>Derivation / Impact of preferred options</t>
  </si>
  <si>
    <t>19FP</t>
  </si>
  <si>
    <t>Water Delivered Measured Non Household</t>
  </si>
  <si>
    <t>Calculated BL+Preferred options</t>
  </si>
  <si>
    <t>20FP</t>
  </si>
  <si>
    <t>Water Delivered Unmeasured Non Household</t>
  </si>
  <si>
    <t>21FP</t>
  </si>
  <si>
    <t>Water Delivered Measured Household</t>
  </si>
  <si>
    <t>22FP</t>
  </si>
  <si>
    <t>Water Delivered Unmeasured Household</t>
  </si>
  <si>
    <t>23FP</t>
  </si>
  <si>
    <t>19FP-34FP</t>
  </si>
  <si>
    <t>24FP</t>
  </si>
  <si>
    <t>20FP-35FP</t>
  </si>
  <si>
    <t>21FP-36FP</t>
  </si>
  <si>
    <t>22FP-37FP</t>
  </si>
  <si>
    <t>27 -</t>
  </si>
  <si>
    <t>n/a in FP</t>
  </si>
  <si>
    <t xml:space="preserve"> -  </t>
  </si>
  <si>
    <t>28 -</t>
  </si>
  <si>
    <t>29FP</t>
  </si>
  <si>
    <t>(25FP*1,000,000)/(51FP*1,000)</t>
  </si>
  <si>
    <t>29.1FP</t>
  </si>
  <si>
    <t>Input brief explanation here</t>
  </si>
  <si>
    <t>29.2FP</t>
  </si>
  <si>
    <t>29.3FP</t>
  </si>
  <si>
    <t>29.4FP</t>
  </si>
  <si>
    <t>29.5FP</t>
  </si>
  <si>
    <t>29.6FP</t>
  </si>
  <si>
    <t>30FP</t>
  </si>
  <si>
    <t>(26FP*1,000,000)/(52FP*1,000)</t>
  </si>
  <si>
    <t>30.1FP</t>
  </si>
  <si>
    <t>30.2FP</t>
  </si>
  <si>
    <t>30.3FP</t>
  </si>
  <si>
    <t>30.4FP</t>
  </si>
  <si>
    <t>30.5FP</t>
  </si>
  <si>
    <t>30.6FP</t>
  </si>
  <si>
    <t>31FP</t>
  </si>
  <si>
    <t>((25FP+26FP)*1,000,000))/(51FP+52FP*1,000)</t>
  </si>
  <si>
    <t>32FP</t>
  </si>
  <si>
    <t>33FP</t>
  </si>
  <si>
    <t>34FP</t>
  </si>
  <si>
    <t>35FP</t>
  </si>
  <si>
    <t>36FP</t>
  </si>
  <si>
    <t>37FP</t>
  </si>
  <si>
    <t>38FP</t>
  </si>
  <si>
    <t>39FP</t>
  </si>
  <si>
    <t>Sum(34FP:39FP)</t>
  </si>
  <si>
    <t>41FP</t>
  </si>
  <si>
    <t>(40FP*1,000,000)/(48FP*1,000)</t>
  </si>
  <si>
    <t>42FP</t>
  </si>
  <si>
    <t>Measured Non Household - Properties</t>
  </si>
  <si>
    <t>43FP</t>
  </si>
  <si>
    <t>Unmeasured Non Household - Properties</t>
  </si>
  <si>
    <t>44FP</t>
  </si>
  <si>
    <t>45FP</t>
  </si>
  <si>
    <t>Measured Household - Properties (excl voids)</t>
  </si>
  <si>
    <t>Pre-plan year = input.
Forecast years = Previous year 45FP + sum(45.1FP:45.6FP)</t>
  </si>
  <si>
    <t>45.1FP</t>
  </si>
  <si>
    <t>New properties</t>
  </si>
  <si>
    <t>45.2FP</t>
  </si>
  <si>
    <t>45.3FP</t>
  </si>
  <si>
    <t>45.4FP</t>
  </si>
  <si>
    <t>45.5FP</t>
  </si>
  <si>
    <t>Selective metering properties</t>
  </si>
  <si>
    <t>45.6FP</t>
  </si>
  <si>
    <t>45.7FP</t>
  </si>
  <si>
    <t>46FP</t>
  </si>
  <si>
    <t>47FP</t>
  </si>
  <si>
    <t>48FP</t>
  </si>
  <si>
    <t>SUM(42FP:45FP)+45.7FP+46FP+47FP</t>
  </si>
  <si>
    <t>49FP</t>
  </si>
  <si>
    <t>50FP</t>
  </si>
  <si>
    <t>51FP</t>
  </si>
  <si>
    <t>52FP</t>
  </si>
  <si>
    <t>53FP</t>
  </si>
  <si>
    <t>49FP+Sum(50FP:52FP)</t>
  </si>
  <si>
    <t>54FP</t>
  </si>
  <si>
    <t>51FP/45FP</t>
  </si>
  <si>
    <t>55FP</t>
  </si>
  <si>
    <t>56FP</t>
  </si>
  <si>
    <t>45FP/45FP+46FP</t>
  </si>
  <si>
    <t>57FP</t>
  </si>
  <si>
    <t>45FP/(45FP+45.7FP+46FP+47FP)</t>
  </si>
  <si>
    <t>Table 9: Final planning water supply</t>
  </si>
  <si>
    <t>11FP</t>
  </si>
  <si>
    <t>Distribution Input</t>
  </si>
  <si>
    <t>19FP+20FP+21FP+22FP+32FP+33FP+38FP+39FP</t>
  </si>
  <si>
    <t>12FP</t>
  </si>
  <si>
    <t>12FP+(2FP+3FP)-(5FP+6FP)</t>
  </si>
  <si>
    <t>14FP</t>
  </si>
  <si>
    <t>15FP</t>
  </si>
  <si>
    <t>14FP+15FP</t>
  </si>
  <si>
    <t>13FP-11FP</t>
  </si>
  <si>
    <t>18FP</t>
  </si>
  <si>
    <t>17FP-16FP</t>
  </si>
  <si>
    <t>Table 10: Drought plan links and Deployable Output Overview</t>
  </si>
  <si>
    <t>10.1 Planning scenarios</t>
  </si>
  <si>
    <t>10.2 Water resources management plan</t>
  </si>
  <si>
    <t>10.3 Drought plan</t>
  </si>
  <si>
    <t>10.4 Demand</t>
  </si>
  <si>
    <t>Drought Scenarios</t>
  </si>
  <si>
    <t>Drought
Description</t>
  </si>
  <si>
    <t>Drought Severity</t>
  </si>
  <si>
    <t>Plan in which scenario is used (highlights overlaps)</t>
  </si>
  <si>
    <t>Unrestricted Demand</t>
  </si>
  <si>
    <t>Restricted Demand</t>
  </si>
  <si>
    <t>WRMP</t>
  </si>
  <si>
    <t>Drought
Plan</t>
  </si>
  <si>
    <t>Description</t>
  </si>
  <si>
    <t>Marginal
Benefit (Ml/d)</t>
  </si>
  <si>
    <t>DO (Ml/d)</t>
  </si>
  <si>
    <t>Historic Droughts</t>
  </si>
  <si>
    <t>Y</t>
  </si>
  <si>
    <t>n</t>
  </si>
  <si>
    <t>(1)</t>
  </si>
  <si>
    <t>Additional Drought Scenarios</t>
  </si>
  <si>
    <t>Reported DO for WRMP tables highlighted in yellow</t>
  </si>
  <si>
    <t>10.5 Summary report</t>
  </si>
  <si>
    <t>WRMP DO Overview</t>
  </si>
  <si>
    <t>Drought Plan Overview</t>
  </si>
  <si>
    <t>Impact on Supply Demand</t>
  </si>
  <si>
    <t>Demands</t>
  </si>
  <si>
    <t>Include
Comment on selection of demands</t>
  </si>
  <si>
    <t>Data validation: Cell D20</t>
  </si>
  <si>
    <t>Dry Year Annual Average</t>
  </si>
  <si>
    <t>Dry Year Critical Period</t>
  </si>
  <si>
    <t>Dry Year Annual Average - benchmarking data</t>
  </si>
  <si>
    <t>Dry Year Critical Period - benchmarking data</t>
  </si>
  <si>
    <t>Drought Supply Measures and Demand Restrictions Further Details</t>
  </si>
  <si>
    <t>WRMP
Additional Yield from Drought Supply Measures (eg drought permits or orders)</t>
  </si>
  <si>
    <t>Drought Plan
Additional Yield from Further Supply Measures (eg drought permits or orders)</t>
  </si>
  <si>
    <t>WRMP DO
 Levels of Service</t>
  </si>
  <si>
    <t>WRMP
Impact on DO of drought plan Demand Restrictions (eg TUBs)</t>
  </si>
  <si>
    <t>Drought Plan
Impact on DO of Further Demand Restrictions (eg TUBs)</t>
  </si>
  <si>
    <t>WRMP
DO of Sources
 (not including drought measures)</t>
  </si>
  <si>
    <t>Severn Trent Water</t>
  </si>
  <si>
    <t>Mardy</t>
  </si>
  <si>
    <t>2016-17</t>
  </si>
  <si>
    <t>Marcus O'Kane</t>
  </si>
  <si>
    <t>Shelton WRZ to Mardy WRZ transfer solution adapting existing assets (Solution 1)</t>
  </si>
  <si>
    <t>BHS17</t>
  </si>
  <si>
    <t>N</t>
  </si>
  <si>
    <t>Shelton WRZ to Mardy WRZ transfer solution using new assets</t>
  </si>
  <si>
    <t>BHS18</t>
  </si>
  <si>
    <t>Shelton WRZ to Mardy WRZ transfer solution adapting existing assets (Solution 2)</t>
  </si>
  <si>
    <t>GRD07</t>
  </si>
  <si>
    <t>Financing costs</t>
  </si>
  <si>
    <t>Baseline Deployable Output</t>
  </si>
  <si>
    <t>Worst drought on observed groundwater level record</t>
  </si>
  <si>
    <t>Severe 18-month event</t>
  </si>
  <si>
    <t>1 in 200 yr 18-month</t>
  </si>
  <si>
    <t>Severe 30-month event</t>
  </si>
  <si>
    <t>1 in 200 yr 30-month</t>
  </si>
  <si>
    <t>Extreme 18-month event</t>
  </si>
  <si>
    <t>1 in 500 yr 18-month</t>
  </si>
  <si>
    <t>Extreme 30-month event</t>
  </si>
  <si>
    <t>1 in 500 yr 30-month</t>
  </si>
  <si>
    <t>Approach to DO analysis for our GW only WRZs can be found in the dWRMP drought resilience narrative in Appendix A9.</t>
  </si>
  <si>
    <t xml:space="preserve">There are no  drought supply measures e.g. drought permits or orders stipulated in our Drought Plan for the Mardy WRZ. </t>
  </si>
  <si>
    <t xml:space="preserve">4 additional drought scenarios included for 1 in 200-year and 1  in 500-year droughts with durations of 18- and 24-months. The scenarios represent a range of plausible droughts that could impact on groundwater DO. </t>
  </si>
  <si>
    <t xml:space="preserve">There is no supply/demand impact of the more severe drought scenarios for the Mardy WRZ. </t>
  </si>
  <si>
    <t>(6)</t>
  </si>
  <si>
    <t>List individual measures used in scenario e.g.
(1) 5% demand savings assumed during TUBs
No other drought measures e.g. drought permits or order are used in this WRZ.
(6) No data entered in these cells- N/A for the WRZ</t>
  </si>
  <si>
    <t>9BL+ (6. Preferred scenario ref 60.1+ 6. Preferred scenario ref 58.4)</t>
  </si>
  <si>
    <t>7BL+ 8BL+ (6. Preferred scenario ref 58.7) + (6. Preferred scenario ref 58.4)</t>
  </si>
  <si>
    <t>7FP-(9FP+10FP)</t>
  </si>
  <si>
    <t>Non potable water supplied to: None</t>
  </si>
  <si>
    <t>Leakage Reduction</t>
  </si>
  <si>
    <t>Enhanced metering</t>
  </si>
  <si>
    <t>Enhanced Metering</t>
  </si>
  <si>
    <t>This is a company wide decision, and the AIC reflects the company wide costs and demand benefits</t>
  </si>
  <si>
    <t>This is a company wide decision, and the AIC reflects the company wide costs and demand benefits for measured and unmeasured water efficiency programmes</t>
  </si>
  <si>
    <t>No more than 3 in 100 Temporary Use Bans</t>
  </si>
  <si>
    <t>Options to reduce raw water losses and operational use</t>
  </si>
  <si>
    <t>DISTRIBUTION SIDE</t>
  </si>
  <si>
    <t>PRODUCTION SIDE</t>
  </si>
  <si>
    <t>Effects of WINEP3</t>
  </si>
  <si>
    <t>v11 - August 2016 integrating updates up to v15 - June 2018</t>
  </si>
  <si>
    <t>29.7BL</t>
  </si>
  <si>
    <t xml:space="preserve">Measured water efficiency savings </t>
  </si>
  <si>
    <t>30.7BL</t>
  </si>
  <si>
    <t xml:space="preserve">Unmeasured water efficiency savings </t>
  </si>
  <si>
    <t>29.7FP</t>
  </si>
  <si>
    <t>30.7FP</t>
  </si>
  <si>
    <t xml:space="preserve">Home water efficiency audits </t>
  </si>
  <si>
    <t>WE001</t>
  </si>
  <si>
    <t>EM001</t>
  </si>
  <si>
    <t>Active Leakage Control - Supply demand balance scenario</t>
  </si>
  <si>
    <t>ALC1</t>
  </si>
  <si>
    <t>2020/21</t>
  </si>
  <si>
    <t>Active Leakage Control - National Infrustructure commision scenario</t>
  </si>
  <si>
    <t>ALC2</t>
  </si>
  <si>
    <t xml:space="preserve">Home water efficiency checks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</si>
</sst>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£&quot;* #,##0.00_-;\-&quot;£&quot;* #,##0.00_-;_-&quot;£&quot;* &quot;-&quot;??_-;_-@_-"/>
    <numFmt numFmtId="164" formatCode="yyyy\-yy"/>
    <numFmt numFmtId="165" formatCode="0.0"/>
    <numFmt numFmtId="166" formatCode="0.000"/>
    <numFmt numFmtId="167" formatCode="yyyy/yy"/>
    <numFmt numFmtId="168" formatCode="[$-809]General"/>
    <numFmt numFmtId="169" formatCode="[$-809]0.00%"/>
    <numFmt numFmtId="170" formatCode="[$-809]0"/>
    <numFmt numFmtId="171" formatCode="[$-809]0.00"/>
    <numFmt numFmtId="172" formatCode="#,##0.0"/>
    <numFmt numFmtId="173" formatCode="0.00000"/>
  </numFmts>
  <fonts count="7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indexed="47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47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0"/>
      <color indexed="55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.5"/>
      <color indexed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2"/>
      <color indexed="10"/>
      <name val="Arial"/>
      <family val="2"/>
    </font>
    <font>
      <sz val="10"/>
      <color indexed="9"/>
      <name val="Arial"/>
      <family val="2"/>
    </font>
    <font>
      <b/>
      <sz val="14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indexed="23"/>
      <name val="Arial"/>
      <family val="2"/>
    </font>
    <font>
      <b/>
      <sz val="10"/>
      <color indexed="9"/>
      <name val="Arial"/>
      <family val="2"/>
    </font>
    <font>
      <sz val="14"/>
      <color indexed="10"/>
      <name val="Arial"/>
      <family val="2"/>
    </font>
    <font>
      <sz val="11"/>
      <color indexed="55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808080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0"/>
      <color rgb="FFBFBFBF"/>
      <name val="Arial"/>
      <family val="2"/>
    </font>
    <font>
      <b/>
      <sz val="14"/>
      <color rgb="FF808080"/>
      <name val="Arial"/>
      <family val="2"/>
    </font>
    <font>
      <b/>
      <sz val="10"/>
      <color rgb="FFFF0000"/>
      <name val="Arial"/>
      <family val="2"/>
    </font>
    <font>
      <b/>
      <sz val="10"/>
      <color rgb="FF969696"/>
      <name val="Arial"/>
      <family val="2"/>
    </font>
    <font>
      <b/>
      <sz val="11"/>
      <color rgb="FF000000"/>
      <name val="Arial"/>
      <family val="2"/>
    </font>
    <font>
      <sz val="10"/>
      <color rgb="FFC0C0C0"/>
      <name val="Arial"/>
      <family val="2"/>
    </font>
    <font>
      <b/>
      <sz val="12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 tint="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Down="1">
      <left style="thin">
        <color indexed="9"/>
      </left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168" fontId="51" fillId="0" borderId="0"/>
    <xf numFmtId="168" fontId="52" fillId="0" borderId="0"/>
    <xf numFmtId="0" fontId="55" fillId="0" borderId="0"/>
    <xf numFmtId="0" fontId="2" fillId="0" borderId="0"/>
    <xf numFmtId="44" fontId="55" fillId="0" borderId="0" applyFont="0" applyFill="0" applyBorder="0" applyAlignment="0" applyProtection="0"/>
    <xf numFmtId="168" fontId="51" fillId="0" borderId="0"/>
    <xf numFmtId="0" fontId="1" fillId="0" borderId="0"/>
    <xf numFmtId="0" fontId="73" fillId="0" borderId="0"/>
  </cellStyleXfs>
  <cellXfs count="1029">
    <xf numFmtId="0" fontId="0" fillId="0" borderId="0" xfId="0"/>
    <xf numFmtId="0" fontId="2" fillId="0" borderId="0" xfId="1" applyNumberFormat="1" applyProtection="1"/>
    <xf numFmtId="0" fontId="2" fillId="0" borderId="0" xfId="1" applyProtection="1"/>
    <xf numFmtId="0" fontId="2" fillId="0" borderId="2" xfId="1" applyBorder="1" applyProtection="1"/>
    <xf numFmtId="0" fontId="2" fillId="0" borderId="3" xfId="1" applyBorder="1" applyProtection="1"/>
    <xf numFmtId="0" fontId="2" fillId="0" borderId="0" xfId="1" applyBorder="1" applyProtection="1"/>
    <xf numFmtId="0" fontId="2" fillId="0" borderId="5" xfId="1" applyBorder="1" applyProtection="1"/>
    <xf numFmtId="0" fontId="4" fillId="0" borderId="0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8" fillId="2" borderId="4" xfId="1" applyFont="1" applyFill="1" applyBorder="1" applyProtection="1"/>
    <xf numFmtId="0" fontId="8" fillId="2" borderId="0" xfId="1" applyFont="1" applyFill="1" applyBorder="1" applyAlignment="1" applyProtection="1">
      <alignment horizontal="center"/>
    </xf>
    <xf numFmtId="2" fontId="9" fillId="0" borderId="6" xfId="1" applyNumberFormat="1" applyFont="1" applyFill="1" applyBorder="1" applyAlignment="1" applyProtection="1">
      <alignment horizontal="left"/>
      <protection locked="0"/>
    </xf>
    <xf numFmtId="0" fontId="10" fillId="0" borderId="0" xfId="1" applyFont="1" applyBorder="1" applyProtection="1"/>
    <xf numFmtId="0" fontId="4" fillId="0" borderId="0" xfId="1" applyFont="1" applyBorder="1" applyProtection="1"/>
    <xf numFmtId="0" fontId="4" fillId="0" borderId="5" xfId="1" applyFont="1" applyBorder="1" applyProtection="1"/>
    <xf numFmtId="0" fontId="10" fillId="0" borderId="0" xfId="1" applyFont="1" applyProtection="1"/>
    <xf numFmtId="1" fontId="9" fillId="0" borderId="6" xfId="1" applyNumberFormat="1" applyFont="1" applyFill="1" applyBorder="1" applyAlignment="1" applyProtection="1">
      <alignment horizontal="left"/>
      <protection locked="0"/>
    </xf>
    <xf numFmtId="0" fontId="8" fillId="0" borderId="4" xfId="1" applyFont="1" applyFill="1" applyBorder="1" applyProtection="1"/>
    <xf numFmtId="0" fontId="11" fillId="0" borderId="0" xfId="1" applyFont="1" applyBorder="1" applyProtection="1"/>
    <xf numFmtId="0" fontId="8" fillId="2" borderId="0" xfId="1" applyFont="1" applyFill="1" applyBorder="1" applyAlignment="1" applyProtection="1">
      <alignment horizontal="right"/>
    </xf>
    <xf numFmtId="0" fontId="9" fillId="0" borderId="6" xfId="3" applyFont="1" applyFill="1" applyBorder="1" applyAlignment="1" applyProtection="1">
      <alignment horizontal="left"/>
      <protection locked="0"/>
    </xf>
    <xf numFmtId="164" fontId="9" fillId="0" borderId="6" xfId="1" applyNumberFormat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Protection="1">
      <protection locked="0"/>
    </xf>
    <xf numFmtId="0" fontId="8" fillId="2" borderId="0" xfId="1" applyFont="1" applyFill="1" applyBorder="1" applyProtection="1"/>
    <xf numFmtId="14" fontId="9" fillId="0" borderId="6" xfId="1" applyNumberFormat="1" applyFont="1" applyFill="1" applyBorder="1" applyAlignment="1" applyProtection="1">
      <alignment horizontal="left"/>
      <protection locked="0"/>
    </xf>
    <xf numFmtId="2" fontId="9" fillId="0" borderId="0" xfId="1" applyNumberFormat="1" applyFont="1" applyFill="1" applyBorder="1" applyAlignment="1" applyProtection="1">
      <alignment horizontal="left"/>
      <protection locked="0"/>
    </xf>
    <xf numFmtId="0" fontId="4" fillId="0" borderId="0" xfId="1" applyFont="1" applyProtection="1"/>
    <xf numFmtId="0" fontId="9" fillId="0" borderId="0" xfId="1" applyFont="1" applyBorder="1" applyProtection="1"/>
    <xf numFmtId="0" fontId="13" fillId="2" borderId="4" xfId="1" applyFont="1" applyFill="1" applyBorder="1" applyProtection="1"/>
    <xf numFmtId="0" fontId="14" fillId="0" borderId="0" xfId="1" applyFont="1" applyProtection="1"/>
    <xf numFmtId="0" fontId="3" fillId="0" borderId="0" xfId="1" applyFont="1" applyFill="1" applyBorder="1" applyAlignment="1" applyProtection="1">
      <alignment wrapText="1"/>
    </xf>
    <xf numFmtId="0" fontId="4" fillId="0" borderId="2" xfId="1" applyFont="1" applyBorder="1" applyAlignment="1" applyProtection="1">
      <alignment vertical="center"/>
    </xf>
    <xf numFmtId="0" fontId="2" fillId="0" borderId="2" xfId="1" applyFill="1" applyBorder="1" applyProtection="1"/>
    <xf numFmtId="0" fontId="2" fillId="0" borderId="4" xfId="1" applyBorder="1" applyProtection="1"/>
    <xf numFmtId="0" fontId="4" fillId="0" borderId="8" xfId="1" applyFont="1" applyFill="1" applyBorder="1" applyProtection="1"/>
    <xf numFmtId="0" fontId="4" fillId="0" borderId="0" xfId="1" applyFont="1" applyFill="1" applyBorder="1" applyProtection="1"/>
    <xf numFmtId="0" fontId="2" fillId="0" borderId="0" xfId="1" applyFill="1" applyBorder="1" applyProtection="1"/>
    <xf numFmtId="0" fontId="15" fillId="0" borderId="0" xfId="1" applyFont="1" applyFill="1" applyProtection="1"/>
    <xf numFmtId="0" fontId="4" fillId="3" borderId="8" xfId="1" applyFont="1" applyFill="1" applyBorder="1" applyProtection="1"/>
    <xf numFmtId="0" fontId="4" fillId="0" borderId="4" xfId="1" applyFont="1" applyBorder="1" applyProtection="1"/>
    <xf numFmtId="0" fontId="4" fillId="4" borderId="8" xfId="1" applyFont="1" applyFill="1" applyBorder="1" applyProtection="1"/>
    <xf numFmtId="0" fontId="4" fillId="5" borderId="8" xfId="1" applyFont="1" applyFill="1" applyBorder="1" applyProtection="1"/>
    <xf numFmtId="0" fontId="4" fillId="6" borderId="8" xfId="1" applyFont="1" applyFill="1" applyBorder="1" applyProtection="1"/>
    <xf numFmtId="0" fontId="4" fillId="0" borderId="9" xfId="1" applyFont="1" applyFill="1" applyBorder="1" applyProtection="1"/>
    <xf numFmtId="0" fontId="4" fillId="0" borderId="10" xfId="1" applyFont="1" applyFill="1" applyBorder="1" applyProtection="1"/>
    <xf numFmtId="0" fontId="2" fillId="0" borderId="10" xfId="1" applyFill="1" applyBorder="1" applyProtection="1"/>
    <xf numFmtId="0" fontId="2" fillId="0" borderId="11" xfId="1" applyBorder="1" applyProtection="1"/>
    <xf numFmtId="0" fontId="16" fillId="0" borderId="2" xfId="1" applyFont="1" applyBorder="1" applyProtection="1"/>
    <xf numFmtId="0" fontId="7" fillId="0" borderId="2" xfId="1" applyFont="1" applyBorder="1" applyAlignment="1" applyProtection="1">
      <alignment vertical="center"/>
    </xf>
    <xf numFmtId="0" fontId="7" fillId="0" borderId="2" xfId="1" applyFont="1" applyBorder="1"/>
    <xf numFmtId="0" fontId="8" fillId="0" borderId="4" xfId="1" applyFont="1" applyBorder="1" applyProtection="1"/>
    <xf numFmtId="0" fontId="6" fillId="0" borderId="0" xfId="2" applyFont="1" applyBorder="1" applyAlignment="1" applyProtection="1"/>
    <xf numFmtId="0" fontId="4" fillId="2" borderId="0" xfId="1" applyFont="1" applyFill="1" applyBorder="1" applyProtection="1"/>
    <xf numFmtId="0" fontId="5" fillId="0" borderId="0" xfId="2" applyBorder="1" applyAlignment="1" applyProtection="1"/>
    <xf numFmtId="0" fontId="8" fillId="0" borderId="9" xfId="1" applyFont="1" applyBorder="1" applyProtection="1"/>
    <xf numFmtId="0" fontId="8" fillId="0" borderId="10" xfId="1" applyFont="1" applyFill="1" applyBorder="1" applyProtection="1"/>
    <xf numFmtId="0" fontId="4" fillId="2" borderId="10" xfId="1" applyFont="1" applyFill="1" applyBorder="1" applyProtection="1"/>
    <xf numFmtId="0" fontId="4" fillId="0" borderId="10" xfId="1" applyFont="1" applyBorder="1" applyProtection="1"/>
    <xf numFmtId="0" fontId="2" fillId="0" borderId="10" xfId="1" applyBorder="1" applyProtection="1"/>
    <xf numFmtId="0" fontId="6" fillId="0" borderId="10" xfId="2" applyFont="1" applyBorder="1" applyAlignment="1" applyProtection="1"/>
    <xf numFmtId="0" fontId="4" fillId="0" borderId="11" xfId="1" applyFont="1" applyBorder="1" applyProtection="1"/>
    <xf numFmtId="0" fontId="8" fillId="0" borderId="0" xfId="1" applyFont="1" applyBorder="1" applyProtection="1"/>
    <xf numFmtId="0" fontId="2" fillId="0" borderId="12" xfId="1" applyBorder="1" applyProtection="1"/>
    <xf numFmtId="0" fontId="2" fillId="0" borderId="12" xfId="1" applyBorder="1" applyAlignment="1" applyProtection="1">
      <alignment horizontal="center"/>
    </xf>
    <xf numFmtId="0" fontId="17" fillId="0" borderId="13" xfId="1" applyFont="1" applyFill="1" applyBorder="1" applyProtection="1"/>
    <xf numFmtId="0" fontId="2" fillId="0" borderId="13" xfId="1" applyFill="1" applyBorder="1" applyProtection="1"/>
    <xf numFmtId="0" fontId="2" fillId="0" borderId="13" xfId="1" applyFill="1" applyBorder="1" applyAlignment="1" applyProtection="1">
      <alignment horizontal="center"/>
    </xf>
    <xf numFmtId="0" fontId="18" fillId="0" borderId="13" xfId="1" applyFont="1" applyFill="1" applyBorder="1" applyAlignment="1" applyProtection="1">
      <alignment horizontal="left"/>
    </xf>
    <xf numFmtId="0" fontId="19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alignment horizontal="left"/>
      <protection hidden="1"/>
    </xf>
    <xf numFmtId="0" fontId="19" fillId="0" borderId="14" xfId="1" applyFont="1" applyFill="1" applyBorder="1" applyAlignment="1" applyProtection="1">
      <alignment horizontal="center"/>
      <protection hidden="1"/>
    </xf>
    <xf numFmtId="1" fontId="19" fillId="0" borderId="12" xfId="1" applyNumberFormat="1" applyFont="1" applyFill="1" applyBorder="1" applyAlignment="1" applyProtection="1">
      <alignment horizontal="center" wrapText="1"/>
      <protection hidden="1"/>
    </xf>
    <xf numFmtId="0" fontId="19" fillId="0" borderId="12" xfId="1" applyNumberFormat="1" applyFont="1" applyFill="1" applyBorder="1" applyAlignment="1" applyProtection="1">
      <alignment horizontal="center" wrapText="1"/>
      <protection hidden="1"/>
    </xf>
    <xf numFmtId="0" fontId="20" fillId="0" borderId="12" xfId="1" applyFont="1" applyFill="1" applyBorder="1" applyAlignment="1" applyProtection="1">
      <alignment horizontal="center"/>
      <protection hidden="1"/>
    </xf>
    <xf numFmtId="0" fontId="19" fillId="0" borderId="12" xfId="1" applyFont="1" applyFill="1" applyBorder="1" applyAlignment="1" applyProtection="1">
      <protection hidden="1"/>
    </xf>
    <xf numFmtId="0" fontId="20" fillId="0" borderId="15" xfId="1" applyFont="1" applyFill="1" applyBorder="1" applyAlignment="1" applyProtection="1">
      <alignment horizontal="center"/>
      <protection hidden="1"/>
    </xf>
    <xf numFmtId="0" fontId="19" fillId="0" borderId="15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Alignment="1" applyProtection="1">
      <alignment horizontal="center"/>
      <protection hidden="1"/>
    </xf>
    <xf numFmtId="0" fontId="21" fillId="0" borderId="12" xfId="1" applyFont="1" applyFill="1" applyBorder="1" applyProtection="1">
      <protection hidden="1"/>
    </xf>
    <xf numFmtId="2" fontId="21" fillId="0" borderId="12" xfId="1" applyNumberFormat="1" applyFont="1" applyFill="1" applyBorder="1" applyAlignment="1" applyProtection="1">
      <alignment vertical="center"/>
      <protection hidden="1"/>
    </xf>
    <xf numFmtId="0" fontId="19" fillId="0" borderId="12" xfId="1" applyFont="1" applyFill="1" applyBorder="1" applyAlignment="1" applyProtection="1">
      <alignment vertical="center"/>
      <protection hidden="1"/>
    </xf>
    <xf numFmtId="0" fontId="22" fillId="0" borderId="12" xfId="1" applyFont="1" applyFill="1" applyBorder="1" applyProtection="1">
      <protection hidden="1"/>
    </xf>
    <xf numFmtId="0" fontId="21" fillId="0" borderId="12" xfId="1" applyFont="1" applyFill="1" applyBorder="1" applyAlignment="1" applyProtection="1">
      <alignment horizontal="left"/>
      <protection hidden="1"/>
    </xf>
    <xf numFmtId="2" fontId="21" fillId="0" borderId="12" xfId="1" applyNumberFormat="1" applyFont="1" applyFill="1" applyBorder="1" applyAlignment="1" applyProtection="1">
      <alignment vertical="center" wrapText="1"/>
      <protection hidden="1"/>
    </xf>
    <xf numFmtId="0" fontId="21" fillId="0" borderId="16" xfId="1" applyFont="1" applyFill="1" applyBorder="1" applyProtection="1">
      <protection hidden="1"/>
    </xf>
    <xf numFmtId="0" fontId="21" fillId="0" borderId="16" xfId="1" applyFont="1" applyFill="1" applyBorder="1" applyAlignment="1" applyProtection="1">
      <alignment horizontal="center"/>
      <protection hidden="1"/>
    </xf>
    <xf numFmtId="0" fontId="8" fillId="0" borderId="12" xfId="1" applyFont="1" applyBorder="1" applyProtection="1"/>
    <xf numFmtId="0" fontId="23" fillId="0" borderId="12" xfId="1" applyFont="1" applyBorder="1" applyAlignment="1" applyProtection="1">
      <alignment textRotation="90"/>
    </xf>
    <xf numFmtId="0" fontId="24" fillId="0" borderId="12" xfId="1" applyFont="1" applyBorder="1" applyAlignment="1" applyProtection="1">
      <alignment textRotation="90"/>
    </xf>
    <xf numFmtId="1" fontId="25" fillId="0" borderId="12" xfId="1" applyNumberFormat="1" applyFont="1" applyBorder="1" applyAlignment="1" applyProtection="1">
      <alignment horizontal="center" textRotation="90"/>
    </xf>
    <xf numFmtId="0" fontId="24" fillId="0" borderId="12" xfId="1" applyFont="1" applyFill="1" applyBorder="1" applyAlignment="1" applyProtection="1">
      <alignment textRotation="90"/>
    </xf>
    <xf numFmtId="0" fontId="26" fillId="0" borderId="12" xfId="1" applyFont="1" applyBorder="1" applyAlignment="1" applyProtection="1"/>
    <xf numFmtId="0" fontId="9" fillId="0" borderId="12" xfId="1" applyFont="1" applyBorder="1" applyAlignment="1" applyProtection="1">
      <alignment horizontal="right"/>
    </xf>
    <xf numFmtId="2" fontId="9" fillId="0" borderId="12" xfId="1" applyNumberFormat="1" applyFont="1" applyBorder="1" applyAlignment="1" applyProtection="1">
      <alignment horizontal="center"/>
    </xf>
    <xf numFmtId="0" fontId="9" fillId="0" borderId="12" xfId="1" applyFont="1" applyFill="1" applyBorder="1" applyAlignment="1" applyProtection="1"/>
    <xf numFmtId="0" fontId="12" fillId="2" borderId="0" xfId="1" applyFont="1" applyFill="1" applyBorder="1" applyProtection="1"/>
    <xf numFmtId="0" fontId="12" fillId="2" borderId="0" xfId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wrapText="1"/>
    </xf>
    <xf numFmtId="0" fontId="27" fillId="2" borderId="0" xfId="1" applyFont="1" applyFill="1" applyBorder="1" applyAlignment="1" applyProtection="1">
      <alignment horizontal="center" vertical="center"/>
    </xf>
    <xf numFmtId="0" fontId="2" fillId="0" borderId="12" xfId="1" applyFill="1" applyBorder="1" applyProtection="1"/>
    <xf numFmtId="0" fontId="2" fillId="0" borderId="12" xfId="1" applyFill="1" applyBorder="1" applyAlignment="1" applyProtection="1">
      <alignment horizontal="center"/>
    </xf>
    <xf numFmtId="0" fontId="2" fillId="0" borderId="13" xfId="1" applyBorder="1" applyProtection="1"/>
    <xf numFmtId="0" fontId="2" fillId="0" borderId="13" xfId="1" applyBorder="1" applyAlignment="1" applyProtection="1">
      <alignment horizontal="center"/>
    </xf>
    <xf numFmtId="0" fontId="28" fillId="0" borderId="12" xfId="1" applyFont="1" applyBorder="1" applyAlignment="1" applyProtection="1">
      <alignment textRotation="90"/>
    </xf>
    <xf numFmtId="0" fontId="25" fillId="0" borderId="12" xfId="1" applyFont="1" applyBorder="1" applyAlignment="1" applyProtection="1">
      <alignment textRotation="90"/>
    </xf>
    <xf numFmtId="0" fontId="25" fillId="0" borderId="12" xfId="1" applyFont="1" applyFill="1" applyBorder="1" applyAlignment="1" applyProtection="1">
      <alignment textRotation="90"/>
    </xf>
    <xf numFmtId="0" fontId="9" fillId="0" borderId="14" xfId="1" applyFont="1" applyBorder="1" applyAlignment="1" applyProtection="1"/>
    <xf numFmtId="0" fontId="2" fillId="0" borderId="14" xfId="1" applyBorder="1" applyProtection="1"/>
    <xf numFmtId="0" fontId="2" fillId="0" borderId="17" xfId="1" applyBorder="1" applyAlignment="1" applyProtection="1">
      <alignment horizontal="center"/>
    </xf>
    <xf numFmtId="0" fontId="2" fillId="0" borderId="15" xfId="1" applyBorder="1" applyProtection="1"/>
    <xf numFmtId="0" fontId="2" fillId="0" borderId="15" xfId="1" applyBorder="1" applyAlignment="1" applyProtection="1">
      <alignment horizontal="center"/>
    </xf>
    <xf numFmtId="0" fontId="27" fillId="2" borderId="18" xfId="1" applyFont="1" applyFill="1" applyBorder="1" applyProtection="1"/>
    <xf numFmtId="0" fontId="27" fillId="2" borderId="19" xfId="1" applyFont="1" applyFill="1" applyBorder="1" applyAlignment="1" applyProtection="1">
      <alignment horizontal="center"/>
    </xf>
    <xf numFmtId="0" fontId="2" fillId="2" borderId="19" xfId="1" applyFill="1" applyBorder="1" applyAlignment="1" applyProtection="1">
      <alignment horizontal="center"/>
    </xf>
    <xf numFmtId="0" fontId="2" fillId="2" borderId="20" xfId="1" applyFill="1" applyBorder="1" applyAlignment="1" applyProtection="1">
      <alignment horizontal="center"/>
    </xf>
    <xf numFmtId="0" fontId="2" fillId="2" borderId="23" xfId="1" applyFill="1" applyBorder="1" applyAlignment="1" applyProtection="1">
      <alignment horizontal="center"/>
    </xf>
    <xf numFmtId="0" fontId="2" fillId="0" borderId="24" xfId="1" applyBorder="1" applyAlignment="1" applyProtection="1">
      <alignment horizontal="center"/>
    </xf>
    <xf numFmtId="0" fontId="27" fillId="2" borderId="25" xfId="1" applyFont="1" applyFill="1" applyBorder="1" applyProtection="1"/>
    <xf numFmtId="0" fontId="27" fillId="2" borderId="0" xfId="1" applyFon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/>
    </xf>
    <xf numFmtId="0" fontId="2" fillId="2" borderId="12" xfId="1" applyFill="1" applyBorder="1" applyAlignment="1" applyProtection="1">
      <alignment horizontal="center"/>
    </xf>
    <xf numFmtId="0" fontId="2" fillId="2" borderId="28" xfId="1" applyFill="1" applyBorder="1" applyAlignment="1" applyProtection="1">
      <alignment horizontal="center"/>
    </xf>
    <xf numFmtId="1" fontId="27" fillId="2" borderId="0" xfId="1" applyNumberFormat="1" applyFont="1" applyFill="1" applyBorder="1" applyAlignment="1" applyProtection="1">
      <alignment horizontal="center"/>
    </xf>
    <xf numFmtId="2" fontId="12" fillId="2" borderId="26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left"/>
    </xf>
    <xf numFmtId="0" fontId="2" fillId="2" borderId="24" xfId="1" applyFill="1" applyBorder="1" applyAlignment="1" applyProtection="1">
      <alignment horizontal="center"/>
    </xf>
    <xf numFmtId="0" fontId="27" fillId="2" borderId="29" xfId="1" applyFont="1" applyFill="1" applyBorder="1" applyProtection="1"/>
    <xf numFmtId="0" fontId="27" fillId="2" borderId="7" xfId="1" applyFont="1" applyFill="1" applyBorder="1" applyAlignment="1" applyProtection="1">
      <alignment horizontal="center"/>
    </xf>
    <xf numFmtId="0" fontId="2" fillId="2" borderId="7" xfId="1" applyFill="1" applyBorder="1" applyAlignment="1" applyProtection="1">
      <alignment horizontal="center"/>
    </xf>
    <xf numFmtId="0" fontId="2" fillId="2" borderId="30" xfId="1" applyFill="1" applyBorder="1" applyAlignment="1" applyProtection="1">
      <alignment horizontal="center"/>
    </xf>
    <xf numFmtId="0" fontId="2" fillId="2" borderId="31" xfId="1" applyFill="1" applyBorder="1" applyAlignment="1" applyProtection="1">
      <alignment horizontal="center"/>
    </xf>
    <xf numFmtId="0" fontId="2" fillId="2" borderId="32" xfId="1" applyFill="1" applyBorder="1" applyAlignment="1" applyProtection="1">
      <alignment horizontal="center"/>
    </xf>
    <xf numFmtId="0" fontId="2" fillId="2" borderId="33" xfId="1" applyFill="1" applyBorder="1" applyAlignment="1" applyProtection="1">
      <alignment horizontal="center"/>
    </xf>
    <xf numFmtId="0" fontId="30" fillId="2" borderId="0" xfId="1" applyFont="1" applyFill="1" applyBorder="1" applyAlignment="1" applyProtection="1">
      <alignment vertical="center"/>
      <protection locked="0"/>
    </xf>
    <xf numFmtId="0" fontId="17" fillId="2" borderId="13" xfId="1" applyFont="1" applyFill="1" applyBorder="1" applyAlignment="1" applyProtection="1">
      <alignment vertical="center"/>
      <protection locked="0"/>
    </xf>
    <xf numFmtId="0" fontId="31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/>
      <protection locked="0"/>
    </xf>
    <xf numFmtId="0" fontId="2" fillId="2" borderId="12" xfId="1" applyFill="1" applyBorder="1" applyAlignment="1" applyProtection="1">
      <alignment vertical="center"/>
      <protection locked="0"/>
    </xf>
    <xf numFmtId="0" fontId="32" fillId="0" borderId="13" xfId="1" applyFont="1" applyBorder="1" applyAlignment="1" applyProtection="1">
      <alignment horizontal="left" vertical="center"/>
      <protection locked="0"/>
    </xf>
    <xf numFmtId="0" fontId="17" fillId="0" borderId="13" xfId="1" applyFont="1" applyBorder="1" applyAlignment="1" applyProtection="1">
      <alignment horizontal="left" vertical="center" wrapText="1"/>
      <protection locked="0"/>
    </xf>
    <xf numFmtId="0" fontId="30" fillId="2" borderId="0" xfId="1" applyFont="1" applyFill="1" applyBorder="1" applyAlignment="1" applyProtection="1">
      <alignment vertical="center" wrapText="1"/>
      <protection locked="0"/>
    </xf>
    <xf numFmtId="0" fontId="8" fillId="0" borderId="34" xfId="1" applyFont="1" applyBorder="1" applyAlignment="1" applyProtection="1">
      <alignment horizontal="center" vertical="center" wrapText="1"/>
      <protection locked="0"/>
    </xf>
    <xf numFmtId="0" fontId="8" fillId="0" borderId="35" xfId="1" applyFont="1" applyBorder="1" applyAlignment="1" applyProtection="1">
      <alignment horizontal="center" vertical="center" wrapText="1"/>
      <protection locked="0"/>
    </xf>
    <xf numFmtId="0" fontId="8" fillId="2" borderId="35" xfId="1" applyFont="1" applyFill="1" applyBorder="1" applyAlignment="1" applyProtection="1">
      <alignment horizontal="center" vertical="center" wrapText="1"/>
      <protection locked="0"/>
    </xf>
    <xf numFmtId="0" fontId="33" fillId="2" borderId="0" xfId="1" applyFont="1" applyFill="1" applyBorder="1" applyAlignment="1" applyProtection="1">
      <alignment wrapText="1"/>
      <protection locked="0"/>
    </xf>
    <xf numFmtId="1" fontId="34" fillId="2" borderId="0" xfId="1" applyNumberFormat="1" applyFont="1" applyFill="1" applyBorder="1" applyAlignment="1" applyProtection="1">
      <alignment wrapText="1"/>
    </xf>
    <xf numFmtId="0" fontId="2" fillId="2" borderId="0" xfId="1" applyFill="1" applyAlignment="1" applyProtection="1">
      <alignment wrapText="1"/>
      <protection locked="0"/>
    </xf>
    <xf numFmtId="165" fontId="34" fillId="2" borderId="0" xfId="1" applyNumberFormat="1" applyFont="1" applyFill="1" applyBorder="1" applyProtection="1">
      <protection locked="0"/>
    </xf>
    <xf numFmtId="1" fontId="34" fillId="2" borderId="0" xfId="1" applyNumberFormat="1" applyFont="1" applyFill="1" applyBorder="1" applyAlignment="1" applyProtection="1">
      <alignment wrapText="1"/>
      <protection locked="0"/>
    </xf>
    <xf numFmtId="0" fontId="9" fillId="2" borderId="0" xfId="1" applyFont="1" applyFill="1" applyBorder="1" applyProtection="1">
      <protection locked="0"/>
    </xf>
    <xf numFmtId="0" fontId="34" fillId="2" borderId="0" xfId="1" applyFont="1" applyFill="1" applyBorder="1" applyProtection="1">
      <protection locked="0"/>
    </xf>
    <xf numFmtId="2" fontId="34" fillId="2" borderId="0" xfId="1" applyNumberFormat="1" applyFont="1" applyFill="1" applyBorder="1" applyProtection="1">
      <protection locked="0"/>
    </xf>
    <xf numFmtId="165" fontId="9" fillId="2" borderId="0" xfId="1" applyNumberFormat="1" applyFont="1" applyFill="1" applyBorder="1" applyProtection="1">
      <protection locked="0"/>
    </xf>
    <xf numFmtId="1" fontId="9" fillId="2" borderId="0" xfId="1" applyNumberFormat="1" applyFont="1" applyFill="1" applyBorder="1" applyProtection="1"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25" fillId="2" borderId="18" xfId="1" applyFont="1" applyFill="1" applyBorder="1" applyAlignment="1" applyProtection="1">
      <alignment vertical="center"/>
      <protection locked="0"/>
    </xf>
    <xf numFmtId="0" fontId="25" fillId="2" borderId="19" xfId="1" applyFont="1" applyFill="1" applyBorder="1" applyAlignment="1" applyProtection="1">
      <alignment vertical="center"/>
      <protection locked="0"/>
    </xf>
    <xf numFmtId="2" fontId="9" fillId="2" borderId="37" xfId="1" applyNumberFormat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/>
      <protection locked="0"/>
    </xf>
    <xf numFmtId="0" fontId="25" fillId="2" borderId="0" xfId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center" vertical="center"/>
      <protection locked="0"/>
    </xf>
    <xf numFmtId="1" fontId="9" fillId="2" borderId="38" xfId="1" applyNumberFormat="1" applyFont="1" applyFill="1" applyBorder="1" applyAlignment="1" applyProtection="1">
      <alignment horizontal="left" vertical="center"/>
      <protection locked="0"/>
    </xf>
    <xf numFmtId="0" fontId="27" fillId="2" borderId="0" xfId="1" applyFont="1" applyFill="1" applyBorder="1" applyAlignment="1" applyProtection="1">
      <alignment horizontal="left"/>
      <protection locked="0"/>
    </xf>
    <xf numFmtId="0" fontId="9" fillId="2" borderId="0" xfId="1" applyFont="1" applyFill="1" applyBorder="1" applyAlignment="1" applyProtection="1">
      <alignment horizontal="left" vertical="center" wrapText="1"/>
      <protection locked="0"/>
    </xf>
    <xf numFmtId="0" fontId="25" fillId="2" borderId="29" xfId="1" applyFont="1" applyFill="1" applyBorder="1" applyAlignment="1" applyProtection="1">
      <alignment vertical="center"/>
      <protection locked="0"/>
    </xf>
    <xf numFmtId="0" fontId="25" fillId="2" borderId="7" xfId="1" applyFont="1" applyFill="1" applyBorder="1" applyAlignment="1" applyProtection="1">
      <alignment vertical="center"/>
      <protection locked="0"/>
    </xf>
    <xf numFmtId="2" fontId="9" fillId="2" borderId="39" xfId="1" applyNumberFormat="1" applyFont="1" applyFill="1" applyBorder="1" applyAlignment="1" applyProtection="1">
      <alignment horizontal="left" vertical="center"/>
      <protection locked="0"/>
    </xf>
    <xf numFmtId="0" fontId="26" fillId="2" borderId="0" xfId="1" applyFont="1" applyFill="1" applyBorder="1" applyAlignment="1" applyProtection="1">
      <alignment wrapText="1"/>
      <protection locked="0"/>
    </xf>
    <xf numFmtId="0" fontId="30" fillId="2" borderId="0" xfId="1" applyFont="1" applyFill="1" applyBorder="1" applyProtection="1">
      <protection locked="0"/>
    </xf>
    <xf numFmtId="0" fontId="2" fillId="2" borderId="0" xfId="1" applyFill="1" applyBorder="1" applyProtection="1">
      <protection locked="0"/>
    </xf>
    <xf numFmtId="0" fontId="12" fillId="2" borderId="0" xfId="1" applyFont="1" applyFill="1" applyBorder="1" applyProtection="1">
      <protection locked="0"/>
    </xf>
    <xf numFmtId="0" fontId="2" fillId="2" borderId="0" xfId="1" applyFill="1" applyBorder="1" applyAlignment="1" applyProtection="1">
      <alignment wrapText="1"/>
      <protection locked="0"/>
    </xf>
    <xf numFmtId="0" fontId="17" fillId="2" borderId="0" xfId="1" applyFont="1" applyFill="1" applyBorder="1" applyProtection="1">
      <protection locked="0"/>
    </xf>
    <xf numFmtId="0" fontId="16" fillId="2" borderId="0" xfId="1" applyFont="1" applyFill="1" applyBorder="1" applyProtection="1">
      <protection locked="0"/>
    </xf>
    <xf numFmtId="0" fontId="25" fillId="2" borderId="0" xfId="1" applyNumberFormat="1" applyFont="1" applyFill="1" applyBorder="1" applyAlignment="1" applyProtection="1">
      <alignment vertical="center"/>
      <protection locked="0"/>
    </xf>
    <xf numFmtId="0" fontId="17" fillId="2" borderId="17" xfId="1" applyFont="1" applyFill="1" applyBorder="1" applyAlignment="1" applyProtection="1">
      <alignment vertical="center"/>
      <protection locked="0"/>
    </xf>
    <xf numFmtId="0" fontId="17" fillId="2" borderId="0" xfId="1" applyFont="1" applyFill="1" applyBorder="1" applyAlignment="1" applyProtection="1">
      <alignment vertical="center"/>
      <protection locked="0"/>
    </xf>
    <xf numFmtId="49" fontId="31" fillId="2" borderId="0" xfId="1" applyNumberFormat="1" applyFont="1" applyFill="1" applyAlignment="1" applyProtection="1">
      <alignment vertical="center"/>
      <protection locked="0"/>
    </xf>
    <xf numFmtId="0" fontId="16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Border="1" applyAlignment="1" applyProtection="1">
      <alignment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35" fillId="2" borderId="0" xfId="1" applyFont="1" applyFill="1" applyBorder="1" applyAlignment="1" applyProtection="1">
      <alignment horizontal="center" vertical="center"/>
      <protection locked="0"/>
    </xf>
    <xf numFmtId="0" fontId="36" fillId="2" borderId="0" xfId="1" applyFont="1" applyFill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horizontal="center" vertical="center" wrapText="1"/>
      <protection locked="0"/>
    </xf>
    <xf numFmtId="2" fontId="34" fillId="2" borderId="0" xfId="1" applyNumberFormat="1" applyFont="1" applyFill="1" applyBorder="1" applyProtection="1"/>
    <xf numFmtId="0" fontId="34" fillId="2" borderId="0" xfId="1" applyFont="1" applyFill="1" applyBorder="1" applyProtection="1"/>
    <xf numFmtId="0" fontId="2" fillId="2" borderId="0" xfId="1" applyFill="1" applyProtection="1">
      <protection locked="0"/>
    </xf>
    <xf numFmtId="49" fontId="34" fillId="2" borderId="0" xfId="1" applyNumberFormat="1" applyFont="1" applyFill="1" applyBorder="1" applyProtection="1">
      <protection locked="0"/>
    </xf>
    <xf numFmtId="49" fontId="34" fillId="2" borderId="0" xfId="1" applyNumberFormat="1" applyFont="1" applyFill="1" applyBorder="1" applyProtection="1"/>
    <xf numFmtId="0" fontId="9" fillId="2" borderId="39" xfId="1" applyFont="1" applyFill="1" applyBorder="1" applyAlignment="1" applyProtection="1">
      <alignment horizontal="left" vertical="center"/>
      <protection locked="0"/>
    </xf>
    <xf numFmtId="0" fontId="25" fillId="2" borderId="0" xfId="1" applyFont="1" applyFill="1" applyBorder="1" applyProtection="1">
      <protection locked="0"/>
    </xf>
    <xf numFmtId="0" fontId="12" fillId="2" borderId="0" xfId="1" applyFont="1" applyFill="1" applyProtection="1">
      <protection locked="0"/>
    </xf>
    <xf numFmtId="49" fontId="16" fillId="2" borderId="0" xfId="1" applyNumberFormat="1" applyFont="1" applyFill="1" applyAlignment="1" applyProtection="1">
      <protection locked="0"/>
    </xf>
    <xf numFmtId="2" fontId="16" fillId="0" borderId="0" xfId="1" applyNumberFormat="1" applyFont="1" applyFill="1" applyBorder="1" applyAlignment="1" applyProtection="1">
      <alignment horizontal="center"/>
      <protection locked="0"/>
    </xf>
    <xf numFmtId="2" fontId="12" fillId="2" borderId="0" xfId="1" applyNumberFormat="1" applyFont="1" applyFill="1" applyProtection="1">
      <protection locked="0"/>
    </xf>
    <xf numFmtId="9" fontId="20" fillId="0" borderId="0" xfId="8" applyFont="1" applyFill="1" applyBorder="1" applyAlignment="1" applyProtection="1">
      <alignment horizontal="center"/>
      <protection locked="0"/>
    </xf>
    <xf numFmtId="166" fontId="20" fillId="0" borderId="0" xfId="1" applyNumberFormat="1" applyFont="1" applyFill="1" applyBorder="1" applyAlignment="1" applyProtection="1">
      <alignment horizontal="center"/>
      <protection locked="0"/>
    </xf>
    <xf numFmtId="49" fontId="12" fillId="2" borderId="0" xfId="1" applyNumberFormat="1" applyFont="1" applyFill="1" applyBorder="1" applyAlignment="1" applyProtection="1">
      <protection locked="0"/>
    </xf>
    <xf numFmtId="0" fontId="29" fillId="2" borderId="0" xfId="1" applyFont="1" applyFill="1" applyProtection="1">
      <protection locked="0"/>
    </xf>
    <xf numFmtId="0" fontId="9" fillId="2" borderId="39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 applyProtection="1">
      <protection locked="0"/>
    </xf>
    <xf numFmtId="0" fontId="17" fillId="2" borderId="0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center" vertical="center"/>
      <protection locked="0"/>
    </xf>
    <xf numFmtId="166" fontId="12" fillId="2" borderId="0" xfId="1" applyNumberFormat="1" applyFont="1" applyFill="1" applyBorder="1" applyAlignment="1" applyProtection="1">
      <alignment vertical="center"/>
      <protection locked="0"/>
    </xf>
    <xf numFmtId="0" fontId="2" fillId="2" borderId="0" xfId="1" applyFill="1" applyAlignment="1">
      <alignment vertical="center"/>
    </xf>
    <xf numFmtId="1" fontId="8" fillId="4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1" xfId="1" applyNumberFormat="1" applyFont="1" applyFill="1" applyBorder="1" applyAlignment="1" applyProtection="1">
      <alignment horizontal="center" vertical="center" wrapText="1"/>
      <protection locked="0"/>
    </xf>
    <xf numFmtId="2" fontId="30" fillId="2" borderId="0" xfId="1" applyNumberFormat="1" applyFont="1" applyFill="1" applyBorder="1" applyProtection="1">
      <protection locked="0"/>
    </xf>
    <xf numFmtId="49" fontId="30" fillId="2" borderId="0" xfId="1" applyNumberFormat="1" applyFont="1" applyFill="1" applyBorder="1" applyProtection="1">
      <protection locked="0"/>
    </xf>
    <xf numFmtId="1" fontId="30" fillId="2" borderId="0" xfId="1" applyNumberFormat="1" applyFont="1" applyFill="1" applyBorder="1" applyProtection="1">
      <protection locked="0"/>
    </xf>
    <xf numFmtId="0" fontId="38" fillId="2" borderId="0" xfId="1" applyFont="1" applyFill="1" applyBorder="1" applyAlignment="1" applyProtection="1">
      <alignment horizontal="center"/>
    </xf>
    <xf numFmtId="1" fontId="33" fillId="2" borderId="0" xfId="1" applyNumberFormat="1" applyFont="1" applyFill="1" applyBorder="1" applyAlignment="1" applyProtection="1">
      <alignment horizontal="center"/>
    </xf>
    <xf numFmtId="165" fontId="34" fillId="2" borderId="0" xfId="1" applyNumberFormat="1" applyFont="1" applyFill="1" applyBorder="1"/>
    <xf numFmtId="0" fontId="30" fillId="2" borderId="0" xfId="1" applyFont="1" applyFill="1"/>
    <xf numFmtId="0" fontId="2" fillId="2" borderId="0" xfId="1" applyFill="1"/>
    <xf numFmtId="0" fontId="2" fillId="2" borderId="0" xfId="1" applyFill="1" applyAlignment="1">
      <alignment wrapText="1"/>
    </xf>
    <xf numFmtId="49" fontId="2" fillId="2" borderId="0" xfId="1" applyNumberFormat="1" applyFill="1"/>
    <xf numFmtId="0" fontId="30" fillId="2" borderId="0" xfId="1" applyFont="1" applyFill="1" applyBorder="1"/>
    <xf numFmtId="0" fontId="2" fillId="2" borderId="0" xfId="1" applyFill="1" applyBorder="1"/>
    <xf numFmtId="0" fontId="39" fillId="2" borderId="0" xfId="1" applyFont="1" applyFill="1"/>
    <xf numFmtId="49" fontId="12" fillId="2" borderId="0" xfId="1" applyNumberFormat="1" applyFont="1" applyFill="1" applyAlignment="1" applyProtection="1">
      <protection locked="0"/>
    </xf>
    <xf numFmtId="0" fontId="2" fillId="2" borderId="14" xfId="1" applyFill="1" applyBorder="1" applyProtection="1"/>
    <xf numFmtId="0" fontId="17" fillId="2" borderId="0" xfId="1" applyFont="1" applyFill="1" applyBorder="1" applyProtection="1"/>
    <xf numFmtId="0" fontId="4" fillId="2" borderId="0" xfId="1" applyFont="1" applyFill="1" applyBorder="1" applyAlignment="1" applyProtection="1">
      <alignment wrapText="1"/>
    </xf>
    <xf numFmtId="1" fontId="2" fillId="2" borderId="0" xfId="1" applyNumberFormat="1" applyFill="1" applyBorder="1" applyAlignment="1" applyProtection="1">
      <alignment horizontal="center"/>
    </xf>
    <xf numFmtId="0" fontId="2" fillId="2" borderId="0" xfId="1" applyFill="1" applyBorder="1" applyAlignment="1" applyProtection="1">
      <alignment horizontal="center" vertical="center"/>
    </xf>
    <xf numFmtId="0" fontId="36" fillId="0" borderId="24" xfId="1" applyFont="1" applyFill="1" applyBorder="1" applyProtection="1"/>
    <xf numFmtId="0" fontId="2" fillId="2" borderId="12" xfId="1" applyFill="1" applyBorder="1" applyProtection="1"/>
    <xf numFmtId="0" fontId="2" fillId="2" borderId="0" xfId="1" applyFill="1" applyProtection="1"/>
    <xf numFmtId="0" fontId="20" fillId="2" borderId="0" xfId="1" applyFont="1" applyFill="1" applyBorder="1" applyProtection="1"/>
    <xf numFmtId="0" fontId="29" fillId="2" borderId="0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 applyProtection="1">
      <alignment vertical="center"/>
    </xf>
    <xf numFmtId="0" fontId="8" fillId="0" borderId="43" xfId="1" applyFont="1" applyBorder="1" applyAlignment="1" applyProtection="1">
      <alignment horizontal="center" vertical="center" wrapText="1"/>
      <protection locked="0"/>
    </xf>
    <xf numFmtId="0" fontId="27" fillId="2" borderId="0" xfId="1" applyFont="1" applyFill="1" applyProtection="1">
      <protection locked="0"/>
    </xf>
    <xf numFmtId="0" fontId="27" fillId="6" borderId="55" xfId="1" applyFont="1" applyFill="1" applyBorder="1" applyAlignment="1" applyProtection="1">
      <alignment horizontal="center" vertical="center"/>
      <protection locked="0"/>
    </xf>
    <xf numFmtId="1" fontId="27" fillId="6" borderId="39" xfId="1" applyNumberFormat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 wrapText="1"/>
    </xf>
    <xf numFmtId="0" fontId="27" fillId="2" borderId="0" xfId="1" applyFont="1" applyFill="1" applyBorder="1" applyProtection="1"/>
    <xf numFmtId="0" fontId="12" fillId="6" borderId="55" xfId="1" applyFont="1" applyFill="1" applyBorder="1" applyAlignment="1" applyProtection="1">
      <alignment horizontal="center" vertical="center" wrapText="1"/>
    </xf>
    <xf numFmtId="1" fontId="27" fillId="6" borderId="39" xfId="1" applyNumberFormat="1" applyFont="1" applyFill="1" applyBorder="1" applyAlignment="1" applyProtection="1">
      <alignment horizontal="center" wrapText="1"/>
    </xf>
    <xf numFmtId="0" fontId="12" fillId="6" borderId="39" xfId="1" applyFont="1" applyFill="1" applyBorder="1" applyAlignment="1" applyProtection="1">
      <alignment horizontal="center" vertical="center" wrapText="1"/>
    </xf>
    <xf numFmtId="0" fontId="41" fillId="0" borderId="55" xfId="1" applyFont="1" applyFill="1" applyBorder="1" applyAlignment="1" applyProtection="1">
      <alignment horizontal="center" vertical="center" wrapText="1"/>
    </xf>
    <xf numFmtId="0" fontId="12" fillId="2" borderId="39" xfId="1" applyFont="1" applyFill="1" applyBorder="1" applyAlignment="1" applyProtection="1">
      <alignment vertical="center"/>
      <protection locked="0"/>
    </xf>
    <xf numFmtId="0" fontId="12" fillId="0" borderId="39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2" fillId="2" borderId="0" xfId="1" applyFill="1" applyBorder="1" applyProtection="1"/>
    <xf numFmtId="0" fontId="12" fillId="6" borderId="6" xfId="1" applyFont="1" applyFill="1" applyBorder="1" applyAlignment="1" applyProtection="1">
      <alignment horizontal="center" vertical="center" wrapText="1"/>
    </xf>
    <xf numFmtId="1" fontId="20" fillId="6" borderId="6" xfId="1" applyNumberFormat="1" applyFont="1" applyFill="1" applyBorder="1" applyAlignment="1" applyProtection="1">
      <alignment horizontal="center" wrapText="1"/>
    </xf>
    <xf numFmtId="0" fontId="12" fillId="6" borderId="36" xfId="1" applyFont="1" applyFill="1" applyBorder="1" applyAlignment="1" applyProtection="1">
      <alignment horizontal="center" vertical="center" wrapText="1"/>
    </xf>
    <xf numFmtId="1" fontId="12" fillId="6" borderId="6" xfId="1" applyNumberFormat="1" applyFont="1" applyFill="1" applyBorder="1" applyAlignment="1" applyProtection="1">
      <alignment horizontal="center" wrapText="1"/>
    </xf>
    <xf numFmtId="1" fontId="27" fillId="6" borderId="6" xfId="1" applyNumberFormat="1" applyFont="1" applyFill="1" applyBorder="1" applyAlignment="1" applyProtection="1">
      <alignment horizontal="center" wrapText="1"/>
    </xf>
    <xf numFmtId="0" fontId="12" fillId="0" borderId="36" xfId="1" applyFont="1" applyFill="1" applyBorder="1" applyAlignment="1" applyProtection="1">
      <alignment horizontal="center" vertical="center" wrapText="1"/>
    </xf>
    <xf numFmtId="1" fontId="27" fillId="6" borderId="6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center" vertical="center"/>
      <protection locked="0"/>
    </xf>
    <xf numFmtId="0" fontId="12" fillId="6" borderId="55" xfId="1" applyFont="1" applyFill="1" applyBorder="1" applyAlignment="1" applyProtection="1">
      <alignment horizontal="center" vertical="center"/>
      <protection locked="0"/>
    </xf>
    <xf numFmtId="0" fontId="12" fillId="0" borderId="55" xfId="1" applyFont="1" applyFill="1" applyBorder="1" applyAlignment="1" applyProtection="1">
      <alignment horizontal="center" vertical="center"/>
      <protection locked="0"/>
    </xf>
    <xf numFmtId="0" fontId="27" fillId="6" borderId="39" xfId="1" applyFont="1" applyFill="1" applyBorder="1" applyAlignment="1" applyProtection="1">
      <alignment horizontal="center" vertical="center"/>
      <protection locked="0"/>
    </xf>
    <xf numFmtId="0" fontId="27" fillId="6" borderId="55" xfId="1" applyFont="1" applyFill="1" applyBorder="1" applyAlignment="1" applyProtection="1">
      <alignment horizontal="center" vertical="center"/>
    </xf>
    <xf numFmtId="0" fontId="41" fillId="0" borderId="55" xfId="1" applyFont="1" applyFill="1" applyBorder="1" applyAlignment="1" applyProtection="1">
      <alignment horizontal="center" wrapText="1"/>
    </xf>
    <xf numFmtId="1" fontId="16" fillId="6" borderId="6" xfId="1" applyNumberFormat="1" applyFont="1" applyFill="1" applyBorder="1" applyAlignment="1" applyProtection="1">
      <alignment horizontal="center"/>
    </xf>
    <xf numFmtId="1" fontId="2" fillId="2" borderId="0" xfId="1" applyNumberFormat="1" applyFill="1" applyBorder="1" applyProtection="1"/>
    <xf numFmtId="0" fontId="12" fillId="2" borderId="0" xfId="1" applyFont="1" applyFill="1" applyBorder="1" applyAlignment="1" applyProtection="1">
      <alignment horizontal="center" wrapText="1"/>
    </xf>
    <xf numFmtId="1" fontId="9" fillId="2" borderId="37" xfId="1" applyNumberFormat="1" applyFont="1" applyFill="1" applyBorder="1" applyAlignment="1" applyProtection="1">
      <alignment horizontal="left" vertical="center"/>
      <protection locked="0"/>
    </xf>
    <xf numFmtId="1" fontId="9" fillId="2" borderId="39" xfId="1" applyNumberFormat="1" applyFont="1" applyFill="1" applyBorder="1" applyAlignment="1" applyProtection="1">
      <alignment horizontal="left" vertical="center"/>
      <protection locked="0"/>
    </xf>
    <xf numFmtId="49" fontId="12" fillId="2" borderId="10" xfId="1" applyNumberFormat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vertical="center"/>
      <protection locked="0"/>
    </xf>
    <xf numFmtId="0" fontId="8" fillId="0" borderId="81" xfId="1" applyFont="1" applyBorder="1" applyAlignment="1" applyProtection="1">
      <alignment horizontal="center" vertical="center" wrapText="1"/>
      <protection locked="0"/>
    </xf>
    <xf numFmtId="49" fontId="8" fillId="0" borderId="54" xfId="1" applyNumberFormat="1" applyFont="1" applyBorder="1" applyAlignment="1" applyProtection="1">
      <alignment horizontal="center" vertical="center" wrapText="1"/>
      <protection locked="0"/>
    </xf>
    <xf numFmtId="1" fontId="37" fillId="5" borderId="40" xfId="1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1" applyNumberFormat="1" applyFont="1" applyFill="1" applyBorder="1" applyProtection="1">
      <protection locked="0"/>
    </xf>
    <xf numFmtId="0" fontId="41" fillId="2" borderId="6" xfId="1" applyFont="1" applyFill="1" applyBorder="1" applyAlignment="1" applyProtection="1">
      <alignment horizontal="center" vertical="center"/>
      <protection locked="0"/>
    </xf>
    <xf numFmtId="2" fontId="21" fillId="5" borderId="63" xfId="1" applyNumberFormat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wrapText="1"/>
      <protection locked="0"/>
    </xf>
    <xf numFmtId="49" fontId="16" fillId="2" borderId="0" xfId="1" applyNumberFormat="1" applyFont="1" applyFill="1" applyAlignment="1" applyProtection="1">
      <alignment horizontal="center"/>
      <protection locked="0"/>
    </xf>
    <xf numFmtId="9" fontId="20" fillId="0" borderId="0" xfId="8" applyFont="1" applyFill="1" applyBorder="1" applyAlignment="1" applyProtection="1">
      <alignment horizontal="center"/>
    </xf>
    <xf numFmtId="2" fontId="16" fillId="2" borderId="0" xfId="1" applyNumberFormat="1" applyFont="1" applyFill="1" applyBorder="1" applyAlignment="1" applyProtection="1">
      <alignment horizontal="center"/>
      <protection locked="0"/>
    </xf>
    <xf numFmtId="9" fontId="20" fillId="2" borderId="0" xfId="8" applyFont="1" applyFill="1" applyBorder="1" applyAlignment="1" applyProtection="1">
      <alignment horizontal="center"/>
    </xf>
    <xf numFmtId="166" fontId="20" fillId="2" borderId="0" xfId="1" applyNumberFormat="1" applyFont="1" applyFill="1" applyBorder="1" applyAlignment="1" applyProtection="1">
      <alignment horizontal="center"/>
    </xf>
    <xf numFmtId="0" fontId="12" fillId="2" borderId="0" xfId="1" applyFont="1" applyFill="1" applyBorder="1" applyAlignment="1" applyProtection="1">
      <alignment wrapText="1"/>
      <protection locked="0"/>
    </xf>
    <xf numFmtId="49" fontId="12" fillId="2" borderId="0" xfId="1" applyNumberFormat="1" applyFont="1" applyFill="1" applyBorder="1" applyAlignment="1" applyProtection="1">
      <alignment horizontal="center"/>
      <protection locked="0"/>
    </xf>
    <xf numFmtId="0" fontId="25" fillId="2" borderId="18" xfId="1" applyFont="1" applyFill="1" applyBorder="1" applyAlignment="1" applyProtection="1">
      <alignment vertical="center" wrapText="1"/>
      <protection locked="0"/>
    </xf>
    <xf numFmtId="0" fontId="25" fillId="2" borderId="25" xfId="1" applyFont="1" applyFill="1" applyBorder="1" applyAlignment="1" applyProtection="1">
      <alignment vertical="center" wrapText="1"/>
      <protection locked="0"/>
    </xf>
    <xf numFmtId="0" fontId="25" fillId="2" borderId="29" xfId="1" applyFont="1" applyFill="1" applyBorder="1" applyAlignment="1" applyProtection="1">
      <alignment vertical="center" wrapText="1"/>
      <protection locked="0"/>
    </xf>
    <xf numFmtId="49" fontId="12" fillId="2" borderId="0" xfId="1" applyNumberFormat="1" applyFont="1" applyFill="1" applyAlignment="1" applyProtection="1">
      <alignment horizontal="left" vertical="center" wrapText="1"/>
      <protection locked="0"/>
    </xf>
    <xf numFmtId="2" fontId="26" fillId="2" borderId="0" xfId="1" applyNumberFormat="1" applyFont="1" applyFill="1" applyBorder="1" applyProtection="1">
      <protection locked="0"/>
    </xf>
    <xf numFmtId="0" fontId="20" fillId="2" borderId="0" xfId="1" applyFont="1" applyFill="1" applyBorder="1" applyAlignment="1" applyProtection="1">
      <alignment horizontal="center"/>
    </xf>
    <xf numFmtId="2" fontId="28" fillId="2" borderId="0" xfId="1" applyNumberFormat="1" applyFont="1" applyFill="1" applyBorder="1" applyAlignment="1" applyProtection="1">
      <alignment horizontal="center"/>
    </xf>
    <xf numFmtId="1" fontId="16" fillId="2" borderId="0" xfId="1" applyNumberFormat="1" applyFont="1" applyFill="1" applyBorder="1" applyProtection="1">
      <protection locked="0"/>
    </xf>
    <xf numFmtId="0" fontId="2" fillId="0" borderId="0" xfId="1" applyBorder="1" applyAlignment="1"/>
    <xf numFmtId="49" fontId="12" fillId="2" borderId="0" xfId="1" applyNumberFormat="1" applyFont="1" applyFill="1" applyBorder="1" applyAlignment="1" applyProtection="1">
      <alignment horizontal="left" wrapText="1"/>
      <protection locked="0"/>
    </xf>
    <xf numFmtId="49" fontId="2" fillId="2" borderId="0" xfId="1" applyNumberFormat="1" applyFill="1" applyAlignment="1">
      <alignment horizontal="left" wrapText="1"/>
    </xf>
    <xf numFmtId="49" fontId="12" fillId="2" borderId="0" xfId="1" applyNumberFormat="1" applyFont="1" applyFill="1" applyAlignment="1" applyProtection="1">
      <alignment horizontal="center"/>
      <protection locked="0"/>
    </xf>
    <xf numFmtId="0" fontId="2" fillId="7" borderId="0" xfId="1" applyFont="1" applyFill="1" applyBorder="1" applyAlignment="1">
      <alignment horizontal="center" vertical="center"/>
    </xf>
    <xf numFmtId="0" fontId="2" fillId="7" borderId="0" xfId="1" applyFont="1" applyFill="1" applyBorder="1"/>
    <xf numFmtId="0" fontId="17" fillId="7" borderId="0" xfId="1" applyFont="1" applyFill="1" applyBorder="1" applyAlignment="1" applyProtection="1">
      <alignment vertical="center"/>
      <protection locked="0"/>
    </xf>
    <xf numFmtId="0" fontId="27" fillId="7" borderId="0" xfId="1" applyFont="1" applyFill="1" applyBorder="1" applyAlignment="1">
      <alignment vertical="center"/>
    </xf>
    <xf numFmtId="0" fontId="25" fillId="7" borderId="0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>
      <alignment horizontal="center" vertical="center" wrapText="1"/>
    </xf>
    <xf numFmtId="0" fontId="43" fillId="10" borderId="4" xfId="1" applyFont="1" applyFill="1" applyBorder="1" applyAlignment="1">
      <alignment horizontal="left" vertical="center"/>
    </xf>
    <xf numFmtId="0" fontId="2" fillId="1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0" xfId="1" applyFont="1" applyFill="1" applyBorder="1" applyAlignment="1">
      <alignment horizontal="center" vertical="center"/>
    </xf>
    <xf numFmtId="2" fontId="9" fillId="2" borderId="37" xfId="1" applyNumberFormat="1" applyFont="1" applyFill="1" applyBorder="1" applyAlignment="1" applyProtection="1">
      <alignment vertical="center"/>
      <protection locked="0"/>
    </xf>
    <xf numFmtId="2" fontId="9" fillId="2" borderId="38" xfId="1" applyNumberFormat="1" applyFont="1" applyFill="1" applyBorder="1" applyAlignment="1" applyProtection="1">
      <alignment vertical="center"/>
      <protection locked="0"/>
    </xf>
    <xf numFmtId="1" fontId="9" fillId="2" borderId="38" xfId="1" applyNumberFormat="1" applyFont="1" applyFill="1" applyBorder="1" applyAlignment="1" applyProtection="1">
      <alignment vertical="center"/>
      <protection locked="0"/>
    </xf>
    <xf numFmtId="2" fontId="12" fillId="4" borderId="36" xfId="1" applyNumberFormat="1" applyFont="1" applyFill="1" applyBorder="1" applyAlignment="1" applyProtection="1">
      <alignment horizontal="center" vertical="center"/>
      <protection locked="0"/>
    </xf>
    <xf numFmtId="2" fontId="12" fillId="4" borderId="6" xfId="1" applyNumberFormat="1" applyFont="1" applyFill="1" applyBorder="1" applyAlignment="1" applyProtection="1">
      <alignment horizontal="center" vertical="center"/>
      <protection locked="0"/>
    </xf>
    <xf numFmtId="2" fontId="12" fillId="3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21" fillId="5" borderId="41" xfId="1" applyNumberFormat="1" applyFont="1" applyFill="1" applyBorder="1" applyAlignment="1" applyProtection="1">
      <alignment horizontal="center" vertical="center"/>
      <protection locked="0"/>
    </xf>
    <xf numFmtId="0" fontId="41" fillId="2" borderId="6" xfId="1" applyFont="1" applyFill="1" applyBorder="1" applyAlignment="1" applyProtection="1">
      <alignment horizontal="left" vertical="center"/>
      <protection locked="0"/>
    </xf>
    <xf numFmtId="1" fontId="12" fillId="0" borderId="36" xfId="1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Fill="1" applyBorder="1" applyAlignment="1" applyProtection="1">
      <alignment horizontal="center" vertical="center"/>
      <protection locked="0"/>
    </xf>
    <xf numFmtId="0" fontId="12" fillId="4" borderId="36" xfId="1" applyFont="1" applyFill="1" applyBorder="1" applyAlignment="1" applyProtection="1">
      <alignment horizontal="center" vertical="center"/>
      <protection locked="0"/>
    </xf>
    <xf numFmtId="0" fontId="21" fillId="5" borderId="36" xfId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horizontal="left" vertical="center" wrapText="1"/>
    </xf>
    <xf numFmtId="1" fontId="12" fillId="6" borderId="39" xfId="1" applyNumberFormat="1" applyFont="1" applyFill="1" applyBorder="1" applyAlignment="1" applyProtection="1">
      <alignment horizontal="center" wrapText="1"/>
    </xf>
    <xf numFmtId="2" fontId="12" fillId="0" borderId="6" xfId="1" applyNumberFormat="1" applyFont="1" applyFill="1" applyBorder="1" applyAlignment="1" applyProtection="1">
      <alignment horizontal="center" vertical="center"/>
      <protection locked="0"/>
    </xf>
    <xf numFmtId="0" fontId="27" fillId="6" borderId="6" xfId="1" applyFont="1" applyFill="1" applyBorder="1" applyAlignment="1" applyProtection="1">
      <alignment horizontal="center" vertical="center" wrapText="1"/>
    </xf>
    <xf numFmtId="0" fontId="44" fillId="0" borderId="0" xfId="0" applyFont="1"/>
    <xf numFmtId="0" fontId="45" fillId="7" borderId="54" xfId="1" applyFont="1" applyFill="1" applyBorder="1" applyAlignment="1">
      <alignment horizontal="center" wrapText="1"/>
    </xf>
    <xf numFmtId="0" fontId="27" fillId="7" borderId="81" xfId="1" applyFont="1" applyFill="1" applyBorder="1" applyAlignment="1">
      <alignment horizontal="center" vertical="center" wrapText="1"/>
    </xf>
    <xf numFmtId="0" fontId="27" fillId="7" borderId="61" xfId="1" applyFont="1" applyFill="1" applyBorder="1" applyAlignment="1">
      <alignment horizontal="center" vertical="center" wrapText="1"/>
    </xf>
    <xf numFmtId="0" fontId="45" fillId="7" borderId="59" xfId="1" applyFont="1" applyFill="1" applyBorder="1" applyAlignment="1">
      <alignment vertical="center" wrapText="1"/>
    </xf>
    <xf numFmtId="0" fontId="27" fillId="7" borderId="69" xfId="1" applyFont="1" applyFill="1" applyBorder="1" applyAlignment="1">
      <alignment horizontal="center" vertical="center"/>
    </xf>
    <xf numFmtId="0" fontId="27" fillId="7" borderId="57" xfId="1" applyFont="1" applyFill="1" applyBorder="1" applyAlignment="1">
      <alignment horizontal="center" vertical="center"/>
    </xf>
    <xf numFmtId="0" fontId="27" fillId="0" borderId="41" xfId="1" applyFont="1" applyFill="1" applyBorder="1" applyAlignment="1" applyProtection="1">
      <alignment vertical="center" wrapText="1"/>
    </xf>
    <xf numFmtId="1" fontId="27" fillId="0" borderId="41" xfId="1" applyNumberFormat="1" applyFont="1" applyFill="1" applyBorder="1" applyAlignment="1" applyProtection="1">
      <alignment horizontal="center" vertical="center" wrapText="1"/>
    </xf>
    <xf numFmtId="0" fontId="27" fillId="0" borderId="41" xfId="1" applyFont="1" applyBorder="1" applyAlignment="1" applyProtection="1">
      <alignment horizontal="center" vertical="center" wrapText="1"/>
      <protection locked="0"/>
    </xf>
    <xf numFmtId="1" fontId="27" fillId="4" borderId="41" xfId="1" applyNumberFormat="1" applyFont="1" applyFill="1" applyBorder="1" applyAlignment="1" applyProtection="1">
      <alignment horizontal="center" vertical="center" wrapText="1"/>
    </xf>
    <xf numFmtId="1" fontId="19" fillId="5" borderId="41" xfId="1" applyNumberFormat="1" applyFont="1" applyFill="1" applyBorder="1" applyAlignment="1" applyProtection="1">
      <alignment horizontal="center" vertical="center" wrapText="1"/>
    </xf>
    <xf numFmtId="1" fontId="27" fillId="0" borderId="65" xfId="1" applyNumberFormat="1" applyFont="1" applyFill="1" applyBorder="1" applyAlignment="1" applyProtection="1">
      <alignment horizontal="center" vertical="center" wrapText="1"/>
    </xf>
    <xf numFmtId="0" fontId="27" fillId="6" borderId="39" xfId="1" applyFont="1" applyFill="1" applyBorder="1" applyAlignment="1" applyProtection="1">
      <alignment vertical="center" wrapText="1"/>
    </xf>
    <xf numFmtId="0" fontId="12" fillId="6" borderId="39" xfId="1" applyFont="1" applyFill="1" applyBorder="1" applyAlignment="1" applyProtection="1">
      <alignment vertical="center" wrapText="1"/>
    </xf>
    <xf numFmtId="2" fontId="12" fillId="0" borderId="51" xfId="1" applyNumberFormat="1" applyFont="1" applyFill="1" applyBorder="1" applyAlignment="1" applyProtection="1">
      <alignment horizontal="center" vertical="center"/>
      <protection locked="0"/>
    </xf>
    <xf numFmtId="0" fontId="12" fillId="0" borderId="49" xfId="1" applyFont="1" applyFill="1" applyBorder="1" applyAlignment="1" applyProtection="1">
      <alignment horizontal="center" vertical="center"/>
      <protection locked="0"/>
    </xf>
    <xf numFmtId="2" fontId="12" fillId="0" borderId="49" xfId="1" applyNumberFormat="1" applyFont="1" applyFill="1" applyBorder="1" applyAlignment="1" applyProtection="1">
      <alignment horizontal="center" vertical="center"/>
      <protection locked="0"/>
    </xf>
    <xf numFmtId="0" fontId="27" fillId="2" borderId="8" xfId="1" applyFont="1" applyFill="1" applyBorder="1" applyAlignment="1" applyProtection="1">
      <alignment horizontal="left" vertical="center" wrapText="1"/>
      <protection locked="0"/>
    </xf>
    <xf numFmtId="0" fontId="27" fillId="2" borderId="0" xfId="1" applyFont="1" applyFill="1" applyBorder="1" applyAlignment="1" applyProtection="1">
      <alignment wrapText="1"/>
      <protection locked="0"/>
    </xf>
    <xf numFmtId="0" fontId="27" fillId="2" borderId="8" xfId="1" applyFont="1" applyFill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0" fontId="27" fillId="2" borderId="6" xfId="1" applyFont="1" applyFill="1" applyBorder="1" applyAlignment="1" applyProtection="1">
      <alignment horizontal="center" vertical="center" wrapText="1"/>
      <protection locked="0"/>
    </xf>
    <xf numFmtId="0" fontId="27" fillId="2" borderId="8" xfId="1" applyFont="1" applyFill="1" applyBorder="1" applyAlignment="1" applyProtection="1">
      <alignment horizontal="left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2" fontId="21" fillId="5" borderId="36" xfId="1" applyNumberFormat="1" applyFont="1" applyFill="1" applyBorder="1" applyAlignment="1" applyProtection="1">
      <alignment horizontal="center" vertical="center"/>
      <protection locked="0"/>
    </xf>
    <xf numFmtId="0" fontId="12" fillId="6" borderId="39" xfId="1" applyFont="1" applyFill="1" applyBorder="1" applyAlignment="1" applyProtection="1">
      <alignment vertical="center" wrapText="1"/>
      <protection locked="0"/>
    </xf>
    <xf numFmtId="1" fontId="12" fillId="6" borderId="6" xfId="1" applyNumberFormat="1" applyFont="1" applyFill="1" applyBorder="1" applyAlignment="1" applyProtection="1">
      <alignment horizontal="center" vertical="center"/>
      <protection locked="0"/>
    </xf>
    <xf numFmtId="1" fontId="12" fillId="6" borderId="39" xfId="1" applyNumberFormat="1" applyFont="1" applyFill="1" applyBorder="1" applyAlignment="1" applyProtection="1">
      <alignment horizontal="center" vertical="center"/>
      <protection locked="0"/>
    </xf>
    <xf numFmtId="2" fontId="21" fillId="5" borderId="59" xfId="1" applyNumberFormat="1" applyFont="1" applyFill="1" applyBorder="1" applyAlignment="1" applyProtection="1">
      <alignment horizontal="center" vertical="center"/>
      <protection locked="0"/>
    </xf>
    <xf numFmtId="0" fontId="46" fillId="0" borderId="0" xfId="3" applyFont="1" applyBorder="1" applyProtection="1"/>
    <xf numFmtId="0" fontId="8" fillId="0" borderId="38" xfId="1" applyFont="1" applyFill="1" applyBorder="1" applyAlignment="1" applyProtection="1">
      <alignment horizontal="right"/>
    </xf>
    <xf numFmtId="0" fontId="47" fillId="0" borderId="0" xfId="3" applyFont="1" applyBorder="1" applyProtection="1"/>
    <xf numFmtId="0" fontId="5" fillId="0" borderId="4" xfId="2" applyBorder="1" applyAlignment="1" applyProtection="1">
      <alignment vertical="center"/>
    </xf>
    <xf numFmtId="0" fontId="2" fillId="0" borderId="1" xfId="1" applyBorder="1" applyProtection="1"/>
    <xf numFmtId="0" fontId="6" fillId="0" borderId="9" xfId="2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2" fillId="0" borderId="2" xfId="1" applyBorder="1" applyAlignment="1" applyProtection="1"/>
    <xf numFmtId="0" fontId="4" fillId="0" borderId="4" xfId="1" applyFont="1" applyBorder="1" applyAlignment="1" applyProtection="1">
      <alignment vertical="center"/>
    </xf>
    <xf numFmtId="0" fontId="2" fillId="10" borderId="46" xfId="1" applyFont="1" applyFill="1" applyBorder="1" applyAlignment="1">
      <alignment horizontal="center" vertical="center"/>
    </xf>
    <xf numFmtId="0" fontId="43" fillId="10" borderId="50" xfId="1" applyFont="1" applyFill="1" applyBorder="1" applyAlignment="1">
      <alignment horizontal="left" vertical="center"/>
    </xf>
    <xf numFmtId="0" fontId="2" fillId="10" borderId="74" xfId="1" applyFont="1" applyFill="1" applyBorder="1" applyAlignment="1">
      <alignment horizontal="center" vertical="center"/>
    </xf>
    <xf numFmtId="0" fontId="2" fillId="10" borderId="86" xfId="1" applyFont="1" applyFill="1" applyBorder="1" applyAlignment="1">
      <alignment horizontal="center" vertical="center"/>
    </xf>
    <xf numFmtId="0" fontId="43" fillId="10" borderId="75" xfId="1" applyFont="1" applyFill="1" applyBorder="1" applyAlignment="1">
      <alignment horizontal="left" vertical="center"/>
    </xf>
    <xf numFmtId="2" fontId="12" fillId="0" borderId="36" xfId="1" applyNumberFormat="1" applyFont="1" applyFill="1" applyBorder="1" applyAlignment="1" applyProtection="1">
      <alignment horizontal="center" vertical="center"/>
      <protection locked="0"/>
    </xf>
    <xf numFmtId="2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63" xfId="1" applyFont="1" applyFill="1" applyBorder="1" applyAlignment="1">
      <alignment horizontal="center" vertical="center"/>
    </xf>
    <xf numFmtId="0" fontId="2" fillId="7" borderId="64" xfId="1" applyFont="1" applyFill="1" applyBorder="1" applyAlignment="1">
      <alignment horizontal="center" vertical="center" wrapText="1"/>
    </xf>
    <xf numFmtId="0" fontId="2" fillId="7" borderId="62" xfId="1" applyFont="1" applyFill="1" applyBorder="1" applyAlignment="1">
      <alignment horizontal="center" vertical="center" wrapText="1"/>
    </xf>
    <xf numFmtId="0" fontId="2" fillId="7" borderId="63" xfId="1" applyFont="1" applyFill="1" applyBorder="1" applyAlignment="1">
      <alignment horizontal="center" vertical="center" wrapText="1"/>
    </xf>
    <xf numFmtId="0" fontId="45" fillId="7" borderId="8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10" fontId="2" fillId="0" borderId="36" xfId="1" applyNumberFormat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165" fontId="2" fillId="12" borderId="55" xfId="1" applyNumberFormat="1" applyFont="1" applyFill="1" applyBorder="1" applyAlignment="1">
      <alignment horizontal="center" vertical="center"/>
    </xf>
    <xf numFmtId="0" fontId="2" fillId="0" borderId="36" xfId="1" quotePrefix="1" applyFont="1" applyFill="1" applyBorder="1" applyAlignment="1">
      <alignment horizontal="center" vertical="center"/>
    </xf>
    <xf numFmtId="0" fontId="2" fillId="7" borderId="43" xfId="1" applyFont="1" applyFill="1" applyBorder="1" applyAlignment="1">
      <alignment horizontal="center" vertical="center"/>
    </xf>
    <xf numFmtId="0" fontId="2" fillId="7" borderId="65" xfId="1" applyFont="1" applyFill="1" applyBorder="1" applyAlignment="1">
      <alignment horizontal="center" vertical="center"/>
    </xf>
    <xf numFmtId="0" fontId="2" fillId="7" borderId="55" xfId="1" applyFont="1" applyFill="1" applyBorder="1" applyAlignment="1">
      <alignment horizontal="center" vertical="center"/>
    </xf>
    <xf numFmtId="0" fontId="2" fillId="7" borderId="49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/>
    </xf>
    <xf numFmtId="165" fontId="2" fillId="12" borderId="8" xfId="1" applyNumberFormat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51" xfId="1" applyFont="1" applyFill="1" applyBorder="1" applyAlignment="1">
      <alignment horizontal="center" vertical="center"/>
    </xf>
    <xf numFmtId="0" fontId="2" fillId="0" borderId="63" xfId="1" applyFont="1" applyFill="1" applyBorder="1" applyAlignment="1">
      <alignment horizontal="center" vertical="center"/>
    </xf>
    <xf numFmtId="0" fontId="2" fillId="0" borderId="64" xfId="1" applyFont="1" applyFill="1" applyBorder="1" applyAlignment="1">
      <alignment horizontal="center" vertical="center"/>
    </xf>
    <xf numFmtId="165" fontId="2" fillId="12" borderId="62" xfId="1" applyNumberFormat="1" applyFont="1" applyFill="1" applyBorder="1" applyAlignment="1">
      <alignment horizontal="center" vertical="center"/>
    </xf>
    <xf numFmtId="165" fontId="2" fillId="0" borderId="63" xfId="1" applyNumberFormat="1" applyFont="1" applyFill="1" applyBorder="1" applyAlignment="1">
      <alignment horizontal="center" vertical="center"/>
    </xf>
    <xf numFmtId="0" fontId="2" fillId="7" borderId="62" xfId="1" applyFont="1" applyFill="1" applyBorder="1" applyAlignment="1">
      <alignment horizontal="center" vertical="center"/>
    </xf>
    <xf numFmtId="0" fontId="2" fillId="7" borderId="64" xfId="1" applyFont="1" applyFill="1" applyBorder="1" applyAlignment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  <protection locked="0"/>
    </xf>
    <xf numFmtId="0" fontId="2" fillId="13" borderId="63" xfId="1" applyFont="1" applyFill="1" applyBorder="1" applyAlignment="1">
      <alignment horizontal="center" vertical="center" wrapText="1"/>
    </xf>
    <xf numFmtId="0" fontId="2" fillId="13" borderId="63" xfId="1" applyFont="1" applyFill="1" applyBorder="1" applyAlignment="1">
      <alignment horizontal="center" vertical="center"/>
    </xf>
    <xf numFmtId="0" fontId="2" fillId="11" borderId="36" xfId="1" quotePrefix="1" applyFont="1" applyFill="1" applyBorder="1" applyAlignment="1">
      <alignment horizontal="center" vertical="center" wrapText="1"/>
    </xf>
    <xf numFmtId="0" fontId="2" fillId="11" borderId="59" xfId="1" quotePrefix="1" applyFont="1" applyFill="1" applyBorder="1" applyAlignment="1">
      <alignment horizontal="center" vertical="center" wrapText="1"/>
    </xf>
    <xf numFmtId="0" fontId="27" fillId="13" borderId="61" xfId="1" applyFont="1" applyFill="1" applyBorder="1" applyAlignment="1">
      <alignment horizontal="center" vertical="center" wrapText="1"/>
    </xf>
    <xf numFmtId="0" fontId="2" fillId="13" borderId="64" xfId="1" applyFont="1" applyFill="1" applyBorder="1" applyAlignment="1">
      <alignment horizontal="center" vertical="center"/>
    </xf>
    <xf numFmtId="0" fontId="2" fillId="13" borderId="69" xfId="1" applyFont="1" applyFill="1" applyBorder="1" applyAlignment="1">
      <alignment horizontal="center" vertical="center" wrapText="1"/>
    </xf>
    <xf numFmtId="0" fontId="2" fillId="13" borderId="52" xfId="1" applyFont="1" applyFill="1" applyBorder="1" applyAlignment="1">
      <alignment horizontal="center" vertical="center" wrapText="1"/>
    </xf>
    <xf numFmtId="0" fontId="2" fillId="13" borderId="52" xfId="1" applyFont="1" applyFill="1" applyBorder="1" applyAlignment="1">
      <alignment horizontal="center" vertical="center"/>
    </xf>
    <xf numFmtId="0" fontId="2" fillId="13" borderId="57" xfId="1" applyFont="1" applyFill="1" applyBorder="1" applyAlignment="1">
      <alignment horizontal="center" vertical="center"/>
    </xf>
    <xf numFmtId="165" fontId="2" fillId="0" borderId="29" xfId="1" applyNumberFormat="1" applyFont="1" applyFill="1" applyBorder="1" applyAlignment="1">
      <alignment horizontal="center" vertical="center"/>
    </xf>
    <xf numFmtId="165" fontId="2" fillId="0" borderId="75" xfId="1" applyNumberFormat="1" applyFont="1" applyFill="1" applyBorder="1" applyAlignment="1">
      <alignment horizontal="center" vertical="center"/>
    </xf>
    <xf numFmtId="165" fontId="2" fillId="0" borderId="82" xfId="1" applyNumberFormat="1" applyFont="1" applyFill="1" applyBorder="1" applyAlignment="1">
      <alignment horizontal="center" vertical="center"/>
    </xf>
    <xf numFmtId="0" fontId="2" fillId="11" borderId="44" xfId="1" quotePrefix="1" applyFont="1" applyFill="1" applyBorder="1" applyAlignment="1">
      <alignment horizontal="center" vertical="center" wrapText="1"/>
    </xf>
    <xf numFmtId="0" fontId="2" fillId="11" borderId="39" xfId="1" quotePrefix="1" applyFont="1" applyFill="1" applyBorder="1" applyAlignment="1">
      <alignment horizontal="center" vertical="center" wrapText="1"/>
    </xf>
    <xf numFmtId="0" fontId="2" fillId="11" borderId="46" xfId="1" quotePrefix="1" applyFont="1" applyFill="1" applyBorder="1" applyAlignment="1">
      <alignment horizontal="center" vertical="center" wrapText="1"/>
    </xf>
    <xf numFmtId="0" fontId="2" fillId="11" borderId="66" xfId="1" quotePrefix="1" applyFont="1" applyFill="1" applyBorder="1" applyAlignment="1">
      <alignment horizontal="center" vertical="center" wrapText="1"/>
    </xf>
    <xf numFmtId="165" fontId="2" fillId="12" borderId="41" xfId="1" applyNumberFormat="1" applyFont="1" applyFill="1" applyBorder="1" applyAlignment="1">
      <alignment horizontal="center" vertical="center"/>
    </xf>
    <xf numFmtId="165" fontId="2" fillId="12" borderId="36" xfId="1" applyNumberFormat="1" applyFont="1" applyFill="1" applyBorder="1" applyAlignment="1">
      <alignment horizontal="center" vertical="center"/>
    </xf>
    <xf numFmtId="165" fontId="2" fillId="12" borderId="6" xfId="1" applyNumberFormat="1" applyFont="1" applyFill="1" applyBorder="1" applyAlignment="1">
      <alignment horizontal="center" vertical="center"/>
    </xf>
    <xf numFmtId="165" fontId="2" fillId="12" borderId="63" xfId="1" applyNumberFormat="1" applyFont="1" applyFill="1" applyBorder="1" applyAlignment="1">
      <alignment horizontal="center" vertical="center"/>
    </xf>
    <xf numFmtId="165" fontId="2" fillId="12" borderId="65" xfId="1" applyNumberFormat="1" applyFont="1" applyFill="1" applyBorder="1" applyAlignment="1">
      <alignment horizontal="center" vertical="center"/>
    </xf>
    <xf numFmtId="165" fontId="2" fillId="12" borderId="49" xfId="1" applyNumberFormat="1" applyFont="1" applyFill="1" applyBorder="1" applyAlignment="1">
      <alignment horizontal="center" vertical="center"/>
    </xf>
    <xf numFmtId="165" fontId="2" fillId="12" borderId="51" xfId="1" applyNumberFormat="1" applyFont="1" applyFill="1" applyBorder="1" applyAlignment="1">
      <alignment horizontal="center" vertical="center"/>
    </xf>
    <xf numFmtId="165" fontId="2" fillId="12" borderId="64" xfId="1" applyNumberFormat="1" applyFont="1" applyFill="1" applyBorder="1" applyAlignment="1">
      <alignment horizontal="center" vertical="center"/>
    </xf>
    <xf numFmtId="1" fontId="2" fillId="11" borderId="36" xfId="1" applyNumberFormat="1" applyFont="1" applyFill="1" applyBorder="1" applyAlignment="1">
      <alignment horizontal="center" vertical="center"/>
    </xf>
    <xf numFmtId="1" fontId="2" fillId="11" borderId="6" xfId="1" applyNumberFormat="1" applyFont="1" applyFill="1" applyBorder="1" applyAlignment="1">
      <alignment horizontal="center" vertical="center"/>
    </xf>
    <xf numFmtId="1" fontId="2" fillId="11" borderId="63" xfId="1" applyNumberFormat="1" applyFont="1" applyFill="1" applyBorder="1" applyAlignment="1">
      <alignment horizontal="center" vertical="center"/>
    </xf>
    <xf numFmtId="1" fontId="2" fillId="11" borderId="41" xfId="1" applyNumberFormat="1" applyFont="1" applyFill="1" applyBorder="1" applyAlignment="1">
      <alignment horizontal="center" vertical="center"/>
    </xf>
    <xf numFmtId="1" fontId="2" fillId="11" borderId="41" xfId="1" quotePrefix="1" applyNumberFormat="1" applyFont="1" applyFill="1" applyBorder="1" applyAlignment="1">
      <alignment horizontal="center" vertical="center" wrapText="1"/>
    </xf>
    <xf numFmtId="1" fontId="2" fillId="11" borderId="70" xfId="1" applyNumberFormat="1" applyFont="1" applyFill="1" applyBorder="1" applyAlignment="1">
      <alignment horizontal="center" vertical="center"/>
    </xf>
    <xf numFmtId="1" fontId="2" fillId="11" borderId="36" xfId="1" quotePrefix="1" applyNumberFormat="1" applyFont="1" applyFill="1" applyBorder="1" applyAlignment="1">
      <alignment horizontal="center" vertical="center" wrapText="1"/>
    </xf>
    <xf numFmtId="1" fontId="2" fillId="11" borderId="29" xfId="1" applyNumberFormat="1" applyFont="1" applyFill="1" applyBorder="1" applyAlignment="1">
      <alignment horizontal="center" vertical="center"/>
    </xf>
    <xf numFmtId="1" fontId="2" fillId="11" borderId="6" xfId="1" quotePrefix="1" applyNumberFormat="1" applyFont="1" applyFill="1" applyBorder="1" applyAlignment="1">
      <alignment horizontal="center" vertical="center" wrapText="1"/>
    </xf>
    <xf numFmtId="1" fontId="2" fillId="11" borderId="75" xfId="1" applyNumberFormat="1" applyFont="1" applyFill="1" applyBorder="1" applyAlignment="1">
      <alignment horizontal="center" vertical="center"/>
    </xf>
    <xf numFmtId="1" fontId="2" fillId="11" borderId="63" xfId="1" quotePrefix="1" applyNumberFormat="1" applyFont="1" applyFill="1" applyBorder="1" applyAlignment="1">
      <alignment horizontal="center" vertical="center" wrapText="1"/>
    </xf>
    <xf numFmtId="1" fontId="2" fillId="11" borderId="82" xfId="1" applyNumberFormat="1" applyFont="1" applyFill="1" applyBorder="1" applyAlignment="1">
      <alignment horizontal="center" vertical="center"/>
    </xf>
    <xf numFmtId="2" fontId="2" fillId="4" borderId="36" xfId="1" applyNumberFormat="1" applyFont="1" applyFill="1" applyBorder="1" applyAlignment="1" applyProtection="1">
      <alignment horizontal="center" vertical="center"/>
      <protection locked="0"/>
    </xf>
    <xf numFmtId="0" fontId="2" fillId="2" borderId="39" xfId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</xf>
    <xf numFmtId="165" fontId="2" fillId="0" borderId="51" xfId="1" applyNumberFormat="1" applyFont="1" applyFill="1" applyBorder="1" applyAlignment="1" applyProtection="1">
      <alignment horizontal="center" vertical="center"/>
      <protection locked="0"/>
    </xf>
    <xf numFmtId="165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" xfId="1" applyNumberFormat="1" applyFont="1" applyFill="1" applyBorder="1" applyAlignment="1" applyProtection="1">
      <alignment horizontal="center" vertical="center"/>
      <protection locked="0"/>
    </xf>
    <xf numFmtId="2" fontId="2" fillId="3" borderId="64" xfId="1" applyNumberFormat="1" applyFont="1" applyFill="1" applyBorder="1" applyAlignment="1" applyProtection="1">
      <alignment horizontal="center" vertical="center"/>
      <protection locked="0"/>
    </xf>
    <xf numFmtId="2" fontId="2" fillId="0" borderId="41" xfId="1" applyNumberFormat="1" applyFont="1" applyFill="1" applyBorder="1" applyAlignment="1" applyProtection="1">
      <alignment horizontal="center" vertical="center"/>
      <protection locked="0"/>
    </xf>
    <xf numFmtId="2" fontId="2" fillId="0" borderId="65" xfId="1" applyNumberFormat="1" applyFont="1" applyFill="1" applyBorder="1" applyAlignment="1" applyProtection="1">
      <alignment horizontal="center" vertical="center"/>
      <protection locked="0"/>
    </xf>
    <xf numFmtId="2" fontId="2" fillId="0" borderId="51" xfId="1" applyNumberFormat="1" applyFont="1" applyFill="1" applyBorder="1" applyAlignment="1" applyProtection="1">
      <alignment horizontal="center" vertical="center"/>
      <protection locked="0"/>
    </xf>
    <xf numFmtId="2" fontId="2" fillId="0" borderId="36" xfId="1" applyNumberFormat="1" applyFont="1" applyFill="1" applyBorder="1" applyAlignment="1" applyProtection="1">
      <alignment horizontal="center" vertical="center"/>
      <protection locked="0"/>
    </xf>
    <xf numFmtId="2" fontId="2" fillId="0" borderId="49" xfId="1" applyNumberFormat="1" applyFont="1" applyFill="1" applyBorder="1" applyAlignment="1" applyProtection="1">
      <alignment horizontal="center" vertical="center"/>
      <protection locked="0"/>
    </xf>
    <xf numFmtId="2" fontId="2" fillId="3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63" xfId="1" applyNumberFormat="1" applyFont="1" applyFill="1" applyBorder="1" applyAlignment="1" applyProtection="1">
      <alignment horizontal="center" vertical="center"/>
      <protection locked="0"/>
    </xf>
    <xf numFmtId="165" fontId="2" fillId="3" borderId="65" xfId="1" applyNumberFormat="1" applyFont="1" applyFill="1" applyBorder="1" applyAlignment="1" applyProtection="1">
      <alignment horizontal="center" vertical="center"/>
      <protection locked="0"/>
    </xf>
    <xf numFmtId="165" fontId="2" fillId="3" borderId="63" xfId="1" applyNumberFormat="1" applyFont="1" applyFill="1" applyBorder="1" applyAlignment="1" applyProtection="1">
      <alignment horizontal="center" vertical="center"/>
      <protection locked="0"/>
    </xf>
    <xf numFmtId="9" fontId="2" fillId="3" borderId="36" xfId="8" applyFont="1" applyFill="1" applyBorder="1" applyAlignment="1" applyProtection="1">
      <alignment horizontal="center" vertical="center"/>
      <protection locked="0"/>
    </xf>
    <xf numFmtId="9" fontId="2" fillId="3" borderId="59" xfId="8" applyFont="1" applyFill="1" applyBorder="1" applyAlignment="1" applyProtection="1">
      <alignment horizontal="center" vertical="center"/>
      <protection locked="0"/>
    </xf>
    <xf numFmtId="9" fontId="2" fillId="3" borderId="60" xfId="8" applyFont="1" applyFill="1" applyBorder="1" applyAlignment="1" applyProtection="1">
      <alignment horizontal="center" vertical="center"/>
      <protection locked="0"/>
    </xf>
    <xf numFmtId="2" fontId="2" fillId="0" borderId="6" xfId="10" applyNumberFormat="1" applyFont="1" applyFill="1" applyBorder="1" applyAlignment="1" applyProtection="1">
      <alignment horizontal="center" vertical="center"/>
      <protection locked="0"/>
    </xf>
    <xf numFmtId="2" fontId="2" fillId="0" borderId="75" xfId="10" applyNumberFormat="1" applyFont="1" applyFill="1" applyBorder="1" applyAlignment="1" applyProtection="1">
      <alignment horizontal="center" vertical="center"/>
      <protection locked="0"/>
    </xf>
    <xf numFmtId="2" fontId="2" fillId="0" borderId="51" xfId="10" applyNumberFormat="1" applyFont="1" applyFill="1" applyBorder="1" applyAlignment="1" applyProtection="1">
      <alignment horizontal="center" vertical="center"/>
      <protection locked="0"/>
    </xf>
    <xf numFmtId="2" fontId="2" fillId="0" borderId="52" xfId="10" applyNumberFormat="1" applyFont="1" applyFill="1" applyBorder="1" applyAlignment="1" applyProtection="1">
      <alignment horizontal="center" vertical="center"/>
      <protection locked="0"/>
    </xf>
    <xf numFmtId="2" fontId="2" fillId="0" borderId="18" xfId="10" applyNumberFormat="1" applyFont="1" applyFill="1" applyBorder="1" applyAlignment="1" applyProtection="1">
      <alignment horizontal="center" vertical="center"/>
      <protection locked="0"/>
    </xf>
    <xf numFmtId="2" fontId="2" fillId="0" borderId="57" xfId="10" applyNumberFormat="1" applyFont="1" applyFill="1" applyBorder="1" applyAlignment="1" applyProtection="1">
      <alignment horizontal="center" vertical="center"/>
      <protection locked="0"/>
    </xf>
    <xf numFmtId="165" fontId="2" fillId="6" borderId="8" xfId="1" applyNumberFormat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 wrapText="1"/>
    </xf>
    <xf numFmtId="2" fontId="2" fillId="3" borderId="6" xfId="1" applyNumberFormat="1" applyFont="1" applyFill="1" applyBorder="1" applyAlignment="1" applyProtection="1">
      <alignment horizontal="center" vertical="center"/>
    </xf>
    <xf numFmtId="0" fontId="2" fillId="6" borderId="36" xfId="1" applyFont="1" applyFill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6" xfId="4" applyFont="1" applyFill="1" applyBorder="1" applyAlignment="1" applyProtection="1">
      <alignment horizontal="center"/>
      <protection locked="0"/>
    </xf>
    <xf numFmtId="0" fontId="2" fillId="0" borderId="29" xfId="4" applyFont="1" applyFill="1" applyBorder="1" applyAlignment="1">
      <alignment wrapText="1"/>
    </xf>
    <xf numFmtId="0" fontId="2" fillId="0" borderId="36" xfId="5" applyFont="1" applyFill="1" applyBorder="1" applyAlignment="1" applyProtection="1">
      <alignment horizontal="center"/>
      <protection locked="0"/>
    </xf>
    <xf numFmtId="2" fontId="2" fillId="0" borderId="36" xfId="6" applyNumberFormat="1" applyFont="1" applyFill="1" applyBorder="1" applyAlignment="1">
      <alignment horizontal="center"/>
    </xf>
    <xf numFmtId="2" fontId="2" fillId="0" borderId="36" xfId="7" applyNumberFormat="1" applyFont="1" applyFill="1" applyBorder="1" applyAlignment="1" applyProtection="1">
      <alignment horizontal="center"/>
      <protection locked="0"/>
    </xf>
    <xf numFmtId="2" fontId="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4" applyFont="1" applyFill="1" applyBorder="1" applyProtection="1">
      <protection locked="0"/>
    </xf>
    <xf numFmtId="0" fontId="2" fillId="0" borderId="6" xfId="5" applyFont="1" applyFill="1" applyBorder="1" applyAlignment="1" applyProtection="1">
      <alignment horizontal="center"/>
      <protection locked="0"/>
    </xf>
    <xf numFmtId="2" fontId="2" fillId="0" borderId="6" xfId="6" applyNumberFormat="1" applyFont="1" applyFill="1" applyBorder="1" applyAlignment="1">
      <alignment horizontal="center"/>
    </xf>
    <xf numFmtId="2" fontId="2" fillId="0" borderId="6" xfId="7" applyNumberFormat="1" applyFont="1" applyFill="1" applyBorder="1" applyAlignment="1" applyProtection="1">
      <alignment horizontal="center"/>
      <protection locked="0"/>
    </xf>
    <xf numFmtId="49" fontId="2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1" applyFont="1" applyFill="1" applyBorder="1" applyAlignment="1" applyProtection="1">
      <alignment horizontal="center" vertical="center"/>
    </xf>
    <xf numFmtId="0" fontId="2" fillId="3" borderId="8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49" fontId="2" fillId="2" borderId="6" xfId="1" applyNumberFormat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0" borderId="36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left" vertical="center"/>
      <protection locked="0"/>
    </xf>
    <xf numFmtId="0" fontId="2" fillId="3" borderId="6" xfId="1" applyFont="1" applyFill="1" applyBorder="1" applyAlignment="1" applyProtection="1">
      <alignment horizontal="center" vertical="center"/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Fill="1" applyBorder="1" applyAlignment="1" applyProtection="1">
      <alignment horizontal="left" vertical="center" wrapText="1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2" fontId="2" fillId="3" borderId="5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/>
      <protection locked="0"/>
    </xf>
    <xf numFmtId="2" fontId="2" fillId="4" borderId="59" xfId="1" applyNumberFormat="1" applyFont="1" applyFill="1" applyBorder="1" applyAlignment="1" applyProtection="1">
      <alignment horizontal="center" vertical="center"/>
      <protection locked="0"/>
    </xf>
    <xf numFmtId="2" fontId="2" fillId="0" borderId="59" xfId="1" applyNumberFormat="1" applyFont="1" applyFill="1" applyBorder="1" applyAlignment="1" applyProtection="1">
      <alignment horizontal="center" vertical="center"/>
      <protection locked="0"/>
    </xf>
    <xf numFmtId="2" fontId="2" fillId="0" borderId="60" xfId="1" applyNumberFormat="1" applyFont="1" applyFill="1" applyBorder="1" applyAlignment="1" applyProtection="1">
      <alignment horizontal="center" vertical="center"/>
      <protection locked="0"/>
    </xf>
    <xf numFmtId="49" fontId="2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41" xfId="1" applyFont="1" applyFill="1" applyBorder="1" applyAlignment="1" applyProtection="1">
      <alignment horizontal="center" vertical="center"/>
      <protection locked="0"/>
    </xf>
    <xf numFmtId="0" fontId="2" fillId="2" borderId="52" xfId="1" applyFont="1" applyFill="1" applyBorder="1" applyAlignment="1" applyProtection="1">
      <alignment horizontal="center" vertical="center"/>
      <protection locked="0"/>
    </xf>
    <xf numFmtId="2" fontId="2" fillId="4" borderId="52" xfId="1" applyNumberFormat="1" applyFont="1" applyFill="1" applyBorder="1" applyAlignment="1" applyProtection="1">
      <alignment horizontal="center" vertical="center"/>
      <protection locked="0"/>
    </xf>
    <xf numFmtId="165" fontId="2" fillId="4" borderId="6" xfId="1" applyNumberFormat="1" applyFont="1" applyFill="1" applyBorder="1" applyAlignment="1" applyProtection="1">
      <alignment horizontal="center" vertical="center"/>
      <protection locked="0"/>
    </xf>
    <xf numFmtId="0" fontId="2" fillId="6" borderId="8" xfId="1" applyFont="1" applyFill="1" applyBorder="1" applyAlignment="1" applyProtection="1">
      <alignment horizontal="center" vertical="center"/>
      <protection locked="0"/>
    </xf>
    <xf numFmtId="165" fontId="2" fillId="6" borderId="51" xfId="1" applyNumberFormat="1" applyFont="1" applyFill="1" applyBorder="1" applyAlignment="1" applyProtection="1">
      <alignment horizontal="center" vertical="center"/>
      <protection locked="0"/>
    </xf>
    <xf numFmtId="49" fontId="2" fillId="2" borderId="63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3" xfId="1" applyFont="1" applyFill="1" applyBorder="1" applyAlignment="1" applyProtection="1">
      <alignment horizontal="center" vertical="center"/>
      <protection locked="0"/>
    </xf>
    <xf numFmtId="2" fontId="2" fillId="4" borderId="63" xfId="1" applyNumberFormat="1" applyFont="1" applyFill="1" applyBorder="1" applyAlignment="1" applyProtection="1">
      <alignment horizontal="center" vertical="center"/>
      <protection locked="0"/>
    </xf>
    <xf numFmtId="2" fontId="2" fillId="0" borderId="63" xfId="1" applyNumberFormat="1" applyFont="1" applyFill="1" applyBorder="1" applyAlignment="1" applyProtection="1">
      <alignment horizontal="center" vertical="center"/>
      <protection locked="0"/>
    </xf>
    <xf numFmtId="0" fontId="2" fillId="3" borderId="62" xfId="1" applyFont="1" applyFill="1" applyBorder="1" applyAlignment="1" applyProtection="1">
      <alignment horizontal="center" vertical="center"/>
      <protection locked="0"/>
    </xf>
    <xf numFmtId="0" fontId="2" fillId="0" borderId="41" xfId="1" applyFont="1" applyBorder="1" applyAlignment="1" applyProtection="1">
      <alignment horizontal="center" vertical="center"/>
    </xf>
    <xf numFmtId="2" fontId="2" fillId="4" borderId="41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</xf>
    <xf numFmtId="0" fontId="2" fillId="3" borderId="55" xfId="1" applyFont="1" applyFill="1" applyBorder="1" applyAlignment="1" applyProtection="1">
      <alignment horizontal="center" vertical="center"/>
    </xf>
    <xf numFmtId="0" fontId="2" fillId="3" borderId="62" xfId="1" applyFont="1" applyFill="1" applyBorder="1" applyAlignment="1" applyProtection="1">
      <alignment horizontal="center" vertical="center"/>
    </xf>
    <xf numFmtId="49" fontId="2" fillId="3" borderId="63" xfId="1" applyNumberFormat="1" applyFont="1" applyFill="1" applyBorder="1" applyAlignment="1" applyProtection="1">
      <alignment horizontal="center" vertical="center" wrapText="1"/>
    </xf>
    <xf numFmtId="0" fontId="2" fillId="3" borderId="69" xfId="1" applyFont="1" applyFill="1" applyBorder="1" applyAlignment="1" applyProtection="1">
      <alignment horizontal="center" vertical="center"/>
    </xf>
    <xf numFmtId="49" fontId="2" fillId="3" borderId="52" xfId="1" applyNumberFormat="1" applyFont="1" applyFill="1" applyBorder="1" applyAlignment="1" applyProtection="1">
      <alignment horizontal="center" vertical="center" wrapText="1"/>
    </xf>
    <xf numFmtId="49" fontId="2" fillId="3" borderId="40" xfId="1" applyNumberFormat="1" applyFont="1" applyFill="1" applyBorder="1" applyAlignment="1" applyProtection="1">
      <alignment horizontal="center" vertical="center" wrapText="1"/>
    </xf>
    <xf numFmtId="0" fontId="2" fillId="3" borderId="41" xfId="1" applyFont="1" applyFill="1" applyBorder="1" applyAlignment="1" applyProtection="1">
      <alignment horizontal="center" vertical="center"/>
    </xf>
    <xf numFmtId="0" fontId="2" fillId="3" borderId="40" xfId="1" applyFont="1" applyFill="1" applyBorder="1" applyAlignment="1" applyProtection="1">
      <alignment horizontal="center" vertical="center"/>
    </xf>
    <xf numFmtId="0" fontId="2" fillId="3" borderId="59" xfId="1" applyFont="1" applyFill="1" applyBorder="1" applyAlignment="1" applyProtection="1">
      <alignment horizontal="center" vertical="center"/>
    </xf>
    <xf numFmtId="0" fontId="2" fillId="3" borderId="63" xfId="1" applyFont="1" applyFill="1" applyBorder="1" applyAlignment="1" applyProtection="1">
      <alignment horizontal="center" vertical="center"/>
    </xf>
    <xf numFmtId="49" fontId="2" fillId="3" borderId="36" xfId="1" applyNumberFormat="1" applyFont="1" applyFill="1" applyBorder="1" applyAlignment="1" applyProtection="1">
      <alignment horizontal="center" vertical="center" wrapText="1"/>
    </xf>
    <xf numFmtId="0" fontId="2" fillId="3" borderId="36" xfId="1" applyFont="1" applyFill="1" applyBorder="1" applyAlignment="1" applyProtection="1">
      <alignment horizontal="center" vertical="center"/>
    </xf>
    <xf numFmtId="9" fontId="2" fillId="4" borderId="36" xfId="8" applyFont="1" applyFill="1" applyBorder="1" applyAlignment="1" applyProtection="1">
      <alignment horizontal="center" vertical="center"/>
      <protection locked="0"/>
    </xf>
    <xf numFmtId="9" fontId="2" fillId="4" borderId="59" xfId="8" applyFont="1" applyFill="1" applyBorder="1" applyAlignment="1" applyProtection="1">
      <alignment horizontal="center" vertical="center"/>
      <protection locked="0"/>
    </xf>
    <xf numFmtId="0" fontId="2" fillId="6" borderId="6" xfId="1" applyFont="1" applyFill="1" applyBorder="1" applyAlignment="1" applyProtection="1">
      <alignment horizontal="center" vertical="center" wrapText="1"/>
      <protection locked="0"/>
    </xf>
    <xf numFmtId="1" fontId="2" fillId="0" borderId="36" xfId="1" applyNumberFormat="1" applyFont="1" applyFill="1" applyBorder="1" applyAlignment="1" applyProtection="1">
      <alignment horizontal="center" vertical="center"/>
      <protection locked="0"/>
    </xf>
    <xf numFmtId="0" fontId="2" fillId="6" borderId="55" xfId="1" applyFont="1" applyFill="1" applyBorder="1" applyAlignment="1" applyProtection="1">
      <alignment horizontal="center" vertical="center"/>
      <protection locked="0"/>
    </xf>
    <xf numFmtId="1" fontId="2" fillId="6" borderId="39" xfId="1" applyNumberFormat="1" applyFont="1" applyFill="1" applyBorder="1" applyAlignment="1" applyProtection="1">
      <alignment horizontal="center" vertical="center"/>
      <protection locked="0"/>
    </xf>
    <xf numFmtId="0" fontId="2" fillId="6" borderId="39" xfId="1" applyFont="1" applyFill="1" applyBorder="1" applyAlignment="1" applyProtection="1">
      <alignment horizontal="center" vertical="center" wrapText="1"/>
    </xf>
    <xf numFmtId="0" fontId="2" fillId="0" borderId="39" xfId="1" applyFont="1" applyFill="1" applyBorder="1" applyAlignment="1" applyProtection="1">
      <alignment horizontal="center" vertical="center" wrapText="1"/>
    </xf>
    <xf numFmtId="0" fontId="2" fillId="6" borderId="55" xfId="1" applyFont="1" applyFill="1" applyBorder="1" applyAlignment="1" applyProtection="1">
      <alignment horizontal="center"/>
      <protection locked="0"/>
    </xf>
    <xf numFmtId="1" fontId="2" fillId="6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55" xfId="1" applyFont="1" applyFill="1" applyBorder="1" applyAlignment="1" applyProtection="1">
      <alignment horizontal="center"/>
      <protection locked="0"/>
    </xf>
    <xf numFmtId="0" fontId="2" fillId="0" borderId="36" xfId="1" applyFont="1" applyFill="1" applyBorder="1" applyAlignment="1" applyProtection="1">
      <alignment horizontal="center" vertical="center" wrapText="1"/>
    </xf>
    <xf numFmtId="1" fontId="2" fillId="6" borderId="6" xfId="1" applyNumberFormat="1" applyFont="1" applyFill="1" applyBorder="1" applyAlignment="1" applyProtection="1">
      <alignment horizontal="center"/>
    </xf>
    <xf numFmtId="0" fontId="2" fillId="6" borderId="39" xfId="1" applyFont="1" applyFill="1" applyBorder="1" applyAlignment="1" applyProtection="1">
      <alignment horizontal="center" vertical="center"/>
    </xf>
    <xf numFmtId="2" fontId="2" fillId="6" borderId="55" xfId="1" applyNumberFormat="1" applyFont="1" applyFill="1" applyBorder="1" applyAlignment="1" applyProtection="1">
      <alignment horizontal="center"/>
      <protection locked="0"/>
    </xf>
    <xf numFmtId="0" fontId="2" fillId="0" borderId="62" xfId="1" applyFont="1" applyFill="1" applyBorder="1" applyAlignment="1" applyProtection="1">
      <alignment horizontal="center" vertical="center"/>
    </xf>
    <xf numFmtId="0" fontId="2" fillId="0" borderId="59" xfId="1" applyFont="1" applyFill="1" applyBorder="1" applyAlignment="1" applyProtection="1">
      <alignment horizontal="center" vertical="center"/>
      <protection locked="0"/>
    </xf>
    <xf numFmtId="0" fontId="2" fillId="2" borderId="39" xfId="1" applyFont="1" applyFill="1" applyBorder="1" applyAlignment="1" applyProtection="1">
      <alignment horizontal="center" vertical="center"/>
      <protection locked="0"/>
    </xf>
    <xf numFmtId="2" fontId="2" fillId="0" borderId="29" xfId="1" applyNumberFormat="1" applyFont="1" applyFill="1" applyBorder="1" applyAlignment="1" applyProtection="1">
      <alignment horizontal="center" vertical="center"/>
      <protection locked="0"/>
    </xf>
    <xf numFmtId="165" fontId="2" fillId="4" borderId="63" xfId="1" applyNumberFormat="1" applyFont="1" applyFill="1" applyBorder="1" applyAlignment="1" applyProtection="1">
      <alignment horizontal="center" vertical="center"/>
      <protection locked="0"/>
    </xf>
    <xf numFmtId="165" fontId="30" fillId="2" borderId="0" xfId="1" applyNumberFormat="1" applyFont="1" applyFill="1" applyBorder="1" applyProtection="1">
      <protection locked="0"/>
    </xf>
    <xf numFmtId="165" fontId="0" fillId="0" borderId="0" xfId="0" applyNumberFormat="1"/>
    <xf numFmtId="168" fontId="51" fillId="0" borderId="0" xfId="11"/>
    <xf numFmtId="168" fontId="53" fillId="14" borderId="0" xfId="12" applyFont="1" applyFill="1" applyAlignment="1"/>
    <xf numFmtId="168" fontId="52" fillId="14" borderId="0" xfId="12" applyFill="1"/>
    <xf numFmtId="168" fontId="52" fillId="14" borderId="0" xfId="12" applyFill="1" applyBorder="1"/>
    <xf numFmtId="168" fontId="45" fillId="14" borderId="0" xfId="12" applyFont="1" applyFill="1" applyBorder="1" applyAlignment="1" applyProtection="1">
      <alignment horizontal="right"/>
    </xf>
    <xf numFmtId="169" fontId="48" fillId="0" borderId="87" xfId="12" applyNumberFormat="1" applyFont="1" applyFill="1" applyBorder="1" applyAlignment="1" applyProtection="1">
      <alignment horizontal="left" vertical="center"/>
      <protection locked="0"/>
    </xf>
    <xf numFmtId="168" fontId="49" fillId="14" borderId="0" xfId="12" applyFont="1" applyFill="1"/>
    <xf numFmtId="166" fontId="52" fillId="14" borderId="0" xfId="12" applyNumberFormat="1" applyFont="1" applyFill="1"/>
    <xf numFmtId="169" fontId="52" fillId="14" borderId="88" xfId="12" applyNumberFormat="1" applyFont="1" applyFill="1" applyBorder="1"/>
    <xf numFmtId="169" fontId="54" fillId="14" borderId="88" xfId="12" applyNumberFormat="1" applyFont="1" applyFill="1" applyBorder="1"/>
    <xf numFmtId="0" fontId="55" fillId="0" borderId="0" xfId="13"/>
    <xf numFmtId="168" fontId="56" fillId="0" borderId="0" xfId="12" applyFont="1" applyFill="1" applyAlignment="1"/>
    <xf numFmtId="170" fontId="57" fillId="0" borderId="89" xfId="12" applyNumberFormat="1" applyFont="1" applyFill="1" applyBorder="1" applyAlignment="1" applyProtection="1">
      <alignment horizontal="center" vertical="center"/>
      <protection locked="0"/>
    </xf>
    <xf numFmtId="168" fontId="58" fillId="15" borderId="0" xfId="12" applyFont="1" applyFill="1"/>
    <xf numFmtId="168" fontId="59" fillId="14" borderId="0" xfId="12" applyFont="1" applyFill="1" applyBorder="1"/>
    <xf numFmtId="168" fontId="52" fillId="14" borderId="0" xfId="12" applyFont="1" applyFill="1" applyAlignment="1"/>
    <xf numFmtId="168" fontId="60" fillId="14" borderId="0" xfId="12" applyFont="1" applyFill="1"/>
    <xf numFmtId="168" fontId="52" fillId="14" borderId="0" xfId="12" applyFont="1" applyFill="1"/>
    <xf numFmtId="168" fontId="52" fillId="14" borderId="87" xfId="12" applyFont="1" applyFill="1" applyBorder="1"/>
    <xf numFmtId="168" fontId="52" fillId="14" borderId="0" xfId="12" applyFont="1" applyFill="1" applyBorder="1"/>
    <xf numFmtId="168" fontId="49" fillId="14" borderId="87" xfId="12" applyFont="1" applyFill="1" applyBorder="1" applyAlignment="1"/>
    <xf numFmtId="168" fontId="45" fillId="15" borderId="0" xfId="12" applyFont="1" applyFill="1" applyBorder="1" applyAlignment="1">
      <alignment wrapText="1"/>
    </xf>
    <xf numFmtId="168" fontId="54" fillId="14" borderId="0" xfId="12" applyFont="1" applyFill="1" applyBorder="1"/>
    <xf numFmtId="168" fontId="52" fillId="0" borderId="0" xfId="11" applyFont="1"/>
    <xf numFmtId="168" fontId="45" fillId="16" borderId="88" xfId="12" applyFont="1" applyFill="1" applyBorder="1" applyAlignment="1" applyProtection="1">
      <alignment horizontal="center" vertical="center" wrapText="1"/>
      <protection locked="0"/>
    </xf>
    <xf numFmtId="168" fontId="45" fillId="16" borderId="90" xfId="12" applyFont="1" applyFill="1" applyBorder="1" applyAlignment="1" applyProtection="1">
      <alignment vertical="center" wrapText="1"/>
    </xf>
    <xf numFmtId="168" fontId="45" fillId="16" borderId="88" xfId="12" applyFont="1" applyFill="1" applyBorder="1" applyAlignment="1" applyProtection="1">
      <alignment horizontal="left" vertical="center" wrapText="1"/>
    </xf>
    <xf numFmtId="168" fontId="45" fillId="16" borderId="88" xfId="12" applyFont="1" applyFill="1" applyBorder="1" applyAlignment="1" applyProtection="1">
      <alignment horizontal="center" vertical="center" wrapText="1"/>
    </xf>
    <xf numFmtId="168" fontId="45" fillId="16" borderId="89" xfId="12" applyFont="1" applyFill="1" applyBorder="1" applyAlignment="1" applyProtection="1">
      <alignment horizontal="center" vertical="center" wrapText="1"/>
    </xf>
    <xf numFmtId="168" fontId="45" fillId="16" borderId="88" xfId="12" applyFont="1" applyFill="1" applyBorder="1" applyAlignment="1" applyProtection="1">
      <alignment horizontal="center" wrapText="1"/>
    </xf>
    <xf numFmtId="168" fontId="45" fillId="16" borderId="90" xfId="12" applyFont="1" applyFill="1" applyBorder="1" applyAlignment="1" applyProtection="1">
      <alignment horizontal="center" wrapText="1"/>
    </xf>
    <xf numFmtId="168" fontId="45" fillId="16" borderId="91" xfId="12" applyFont="1" applyFill="1" applyBorder="1" applyAlignment="1" applyProtection="1">
      <alignment horizontal="center" vertical="center" wrapText="1"/>
    </xf>
    <xf numFmtId="168" fontId="45" fillId="16" borderId="87" xfId="12" applyFont="1" applyFill="1" applyBorder="1" applyAlignment="1" applyProtection="1">
      <alignment horizontal="center" vertical="center" wrapText="1"/>
    </xf>
    <xf numFmtId="168" fontId="45" fillId="16" borderId="88" xfId="12" applyFont="1" applyFill="1" applyBorder="1" applyAlignment="1">
      <alignment vertical="center" wrapText="1"/>
    </xf>
    <xf numFmtId="168" fontId="45" fillId="16" borderId="92" xfId="12" applyFont="1" applyFill="1" applyBorder="1" applyAlignment="1">
      <alignment vertical="center" wrapText="1"/>
    </xf>
    <xf numFmtId="168" fontId="61" fillId="0" borderId="93" xfId="12" applyFont="1" applyFill="1" applyBorder="1" applyAlignment="1">
      <alignment vertical="center" wrapText="1"/>
    </xf>
    <xf numFmtId="168" fontId="61" fillId="0" borderId="90" xfId="12" applyFont="1" applyFill="1" applyBorder="1" applyAlignment="1">
      <alignment vertical="center" wrapText="1"/>
    </xf>
    <xf numFmtId="168" fontId="52" fillId="14" borderId="0" xfId="12" applyFont="1" applyFill="1" applyBorder="1" applyAlignment="1">
      <alignment vertical="center" wrapText="1"/>
    </xf>
    <xf numFmtId="168" fontId="62" fillId="16" borderId="94" xfId="12" applyFont="1" applyFill="1" applyBorder="1" applyAlignment="1" applyProtection="1">
      <alignment horizontal="center" vertical="center" wrapText="1"/>
    </xf>
    <xf numFmtId="168" fontId="45" fillId="16" borderId="95" xfId="12" applyFont="1" applyFill="1" applyBorder="1" applyAlignment="1">
      <alignment vertical="center"/>
    </xf>
    <xf numFmtId="168" fontId="45" fillId="16" borderId="96" xfId="12" applyFont="1" applyFill="1" applyBorder="1" applyAlignment="1">
      <alignment wrapText="1"/>
    </xf>
    <xf numFmtId="168" fontId="45" fillId="16" borderId="96" xfId="12" applyFont="1" applyFill="1" applyBorder="1"/>
    <xf numFmtId="168" fontId="45" fillId="16" borderId="96" xfId="12" applyFont="1" applyFill="1" applyBorder="1" applyAlignment="1" applyProtection="1">
      <alignment horizontal="center" wrapText="1"/>
    </xf>
    <xf numFmtId="168" fontId="45" fillId="16" borderId="97" xfId="12" applyFont="1" applyFill="1" applyBorder="1" applyAlignment="1" applyProtection="1">
      <alignment horizontal="center" wrapText="1"/>
    </xf>
    <xf numFmtId="168" fontId="52" fillId="16" borderId="98" xfId="12" applyFont="1" applyFill="1" applyBorder="1"/>
    <xf numFmtId="168" fontId="52" fillId="16" borderId="99" xfId="12" applyFont="1" applyFill="1" applyBorder="1"/>
    <xf numFmtId="168" fontId="45" fillId="16" borderId="95" xfId="12" applyFont="1" applyFill="1" applyBorder="1" applyAlignment="1" applyProtection="1">
      <alignment horizontal="center" wrapText="1"/>
    </xf>
    <xf numFmtId="168" fontId="45" fillId="16" borderId="0" xfId="12" applyFont="1" applyFill="1" applyBorder="1"/>
    <xf numFmtId="168" fontId="52" fillId="16" borderId="0" xfId="12" applyFont="1" applyFill="1" applyBorder="1"/>
    <xf numFmtId="168" fontId="52" fillId="16" borderId="0" xfId="12" applyFill="1" applyBorder="1"/>
    <xf numFmtId="168" fontId="52" fillId="16" borderId="0" xfId="12" applyFont="1" applyFill="1" applyBorder="1" applyAlignment="1" applyProtection="1">
      <alignment horizontal="left" vertical="center"/>
    </xf>
    <xf numFmtId="168" fontId="52" fillId="16" borderId="99" xfId="12" applyFill="1" applyBorder="1"/>
    <xf numFmtId="168" fontId="52" fillId="0" borderId="98" xfId="12" applyFill="1" applyBorder="1"/>
    <xf numFmtId="168" fontId="52" fillId="0" borderId="0" xfId="12" applyFill="1" applyBorder="1"/>
    <xf numFmtId="168" fontId="52" fillId="0" borderId="99" xfId="12" applyFill="1" applyBorder="1"/>
    <xf numFmtId="168" fontId="57" fillId="16" borderId="100" xfId="12" applyFont="1" applyFill="1" applyBorder="1" applyAlignment="1" applyProtection="1">
      <alignment horizontal="center" vertical="center"/>
    </xf>
    <xf numFmtId="168" fontId="52" fillId="16" borderId="0" xfId="12" applyFont="1" applyFill="1" applyBorder="1" applyAlignment="1" applyProtection="1">
      <alignment vertical="center"/>
    </xf>
    <xf numFmtId="168" fontId="52" fillId="16" borderId="0" xfId="12" applyFont="1" applyFill="1" applyBorder="1" applyAlignment="1">
      <alignment wrapText="1"/>
    </xf>
    <xf numFmtId="168" fontId="60" fillId="16" borderId="0" xfId="12" applyFont="1" applyFill="1" applyBorder="1" applyAlignment="1" applyProtection="1">
      <alignment horizontal="center" wrapText="1"/>
    </xf>
    <xf numFmtId="168" fontId="45" fillId="16" borderId="0" xfId="12" applyFont="1" applyFill="1" applyBorder="1" applyAlignment="1" applyProtection="1">
      <alignment horizontal="center" wrapText="1"/>
    </xf>
    <xf numFmtId="168" fontId="45" fillId="16" borderId="99" xfId="12" applyFont="1" applyFill="1" applyBorder="1" applyAlignment="1" applyProtection="1">
      <alignment horizontal="center" wrapText="1"/>
    </xf>
    <xf numFmtId="168" fontId="63" fillId="16" borderId="98" xfId="12" applyFont="1" applyFill="1" applyBorder="1" applyAlignment="1" applyProtection="1">
      <alignment horizontal="left" wrapText="1"/>
    </xf>
    <xf numFmtId="168" fontId="45" fillId="16" borderId="99" xfId="12" applyFont="1" applyFill="1" applyBorder="1"/>
    <xf numFmtId="168" fontId="45" fillId="0" borderId="0" xfId="12" applyFont="1" applyFill="1" applyBorder="1"/>
    <xf numFmtId="168" fontId="45" fillId="0" borderId="101" xfId="12" applyFont="1" applyFill="1" applyBorder="1"/>
    <xf numFmtId="168" fontId="52" fillId="16" borderId="98" xfId="12" applyFill="1" applyBorder="1"/>
    <xf numFmtId="168" fontId="45" fillId="0" borderId="99" xfId="12" applyFont="1" applyFill="1" applyBorder="1"/>
    <xf numFmtId="2" fontId="30" fillId="0" borderId="8" xfId="14" applyNumberFormat="1" applyFont="1" applyFill="1" applyBorder="1" applyAlignment="1" applyProtection="1">
      <alignment horizontal="center" vertical="center"/>
      <protection locked="0"/>
    </xf>
    <xf numFmtId="1" fontId="2" fillId="0" borderId="6" xfId="14" applyNumberFormat="1" applyFont="1" applyFill="1" applyBorder="1" applyAlignment="1" applyProtection="1">
      <alignment horizontal="center" vertical="center"/>
      <protection locked="0"/>
    </xf>
    <xf numFmtId="49" fontId="2" fillId="0" borderId="6" xfId="14" applyNumberFormat="1" applyFont="1" applyFill="1" applyBorder="1" applyAlignment="1" applyProtection="1">
      <alignment horizontal="center" vertical="center"/>
      <protection locked="0"/>
    </xf>
    <xf numFmtId="2" fontId="2" fillId="0" borderId="6" xfId="14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14" applyNumberFormat="1" applyFont="1" applyFill="1" applyBorder="1" applyAlignment="1" applyProtection="1">
      <alignment horizontal="center" vertical="center"/>
      <protection locked="0"/>
    </xf>
    <xf numFmtId="167" fontId="2" fillId="0" borderId="6" xfId="14" applyNumberFormat="1" applyFont="1" applyFill="1" applyBorder="1" applyAlignment="1" applyProtection="1">
      <alignment horizontal="center" vertical="center"/>
      <protection locked="0"/>
    </xf>
    <xf numFmtId="2" fontId="2" fillId="3" borderId="6" xfId="14" applyNumberFormat="1" applyFont="1" applyFill="1" applyBorder="1" applyAlignment="1" applyProtection="1">
      <alignment horizontal="center" vertical="center"/>
      <protection locked="0"/>
    </xf>
    <xf numFmtId="2" fontId="2" fillId="3" borderId="51" xfId="14" applyNumberFormat="1" applyFont="1" applyFill="1" applyBorder="1" applyAlignment="1" applyProtection="1">
      <alignment horizontal="center" vertical="center"/>
      <protection locked="0"/>
    </xf>
    <xf numFmtId="2" fontId="2" fillId="11" borderId="8" xfId="14" applyNumberFormat="1" applyFont="1" applyFill="1" applyBorder="1" applyAlignment="1" applyProtection="1">
      <alignment horizontal="center" vertical="center"/>
      <protection locked="0"/>
    </xf>
    <xf numFmtId="2" fontId="2" fillId="11" borderId="74" xfId="14" applyNumberFormat="1" applyFont="1" applyFill="1" applyBorder="1" applyAlignment="1" applyProtection="1">
      <alignment horizontal="center" vertical="center"/>
      <protection locked="0"/>
    </xf>
    <xf numFmtId="2" fontId="2" fillId="0" borderId="8" xfId="14" applyNumberFormat="1" applyFont="1" applyBorder="1" applyAlignment="1">
      <alignment horizontal="left" vertical="center" wrapText="1"/>
    </xf>
    <xf numFmtId="2" fontId="2" fillId="0" borderId="6" xfId="14" applyNumberFormat="1" applyFont="1" applyBorder="1" applyAlignment="1">
      <alignment horizontal="center" vertical="center"/>
    </xf>
    <xf numFmtId="2" fontId="2" fillId="0" borderId="6" xfId="14" applyNumberFormat="1" applyFont="1" applyBorder="1" applyAlignment="1">
      <alignment horizontal="left" vertical="center"/>
    </xf>
    <xf numFmtId="2" fontId="2" fillId="0" borderId="75" xfId="14" applyNumberFormat="1" applyFont="1" applyFill="1" applyBorder="1" applyAlignment="1" applyProtection="1">
      <alignment horizontal="center" vertical="center"/>
      <protection locked="0"/>
    </xf>
    <xf numFmtId="2" fontId="2" fillId="0" borderId="51" xfId="14" applyNumberFormat="1" applyFont="1" applyFill="1" applyBorder="1" applyAlignment="1" applyProtection="1">
      <alignment horizontal="center" vertical="center"/>
      <protection locked="0"/>
    </xf>
    <xf numFmtId="2" fontId="21" fillId="0" borderId="76" xfId="14" applyNumberFormat="1" applyFont="1" applyFill="1" applyBorder="1"/>
    <xf numFmtId="2" fontId="21" fillId="0" borderId="77" xfId="14" applyNumberFormat="1" applyFont="1" applyFill="1" applyBorder="1"/>
    <xf numFmtId="2" fontId="21" fillId="0" borderId="78" xfId="14" applyNumberFormat="1" applyFont="1" applyFill="1" applyBorder="1"/>
    <xf numFmtId="2" fontId="30" fillId="2" borderId="4" xfId="14" applyNumberFormat="1" applyFont="1" applyFill="1" applyBorder="1" applyAlignment="1" applyProtection="1">
      <alignment horizontal="center" vertical="center"/>
      <protection locked="0"/>
    </xf>
    <xf numFmtId="2" fontId="30" fillId="2" borderId="25" xfId="14" applyNumberFormat="1" applyFont="1" applyFill="1" applyBorder="1" applyAlignment="1" applyProtection="1">
      <alignment horizontal="center" vertical="center"/>
      <protection locked="0"/>
    </xf>
    <xf numFmtId="1" fontId="30" fillId="2" borderId="0" xfId="14" applyNumberFormat="1" applyFont="1" applyFill="1" applyBorder="1" applyAlignment="1" applyProtection="1">
      <alignment horizontal="center" vertical="center"/>
      <protection locked="0"/>
    </xf>
    <xf numFmtId="2" fontId="30" fillId="2" borderId="0" xfId="14" applyNumberFormat="1" applyFont="1" applyFill="1" applyBorder="1" applyAlignment="1" applyProtection="1">
      <alignment horizontal="center" vertical="center"/>
      <protection locked="0"/>
    </xf>
    <xf numFmtId="2" fontId="30" fillId="2" borderId="5" xfId="14" applyNumberFormat="1" applyFont="1" applyFill="1" applyBorder="1" applyAlignment="1" applyProtection="1">
      <alignment horizontal="center" vertical="center"/>
      <protection locked="0"/>
    </xf>
    <xf numFmtId="2" fontId="2" fillId="0" borderId="8" xfId="14" applyNumberFormat="1" applyFont="1" applyBorder="1" applyAlignment="1">
      <alignment horizontal="left" vertical="center"/>
    </xf>
    <xf numFmtId="0" fontId="30" fillId="2" borderId="4" xfId="14" applyFont="1" applyFill="1" applyBorder="1"/>
    <xf numFmtId="0" fontId="30" fillId="2" borderId="25" xfId="14" applyFont="1" applyFill="1" applyBorder="1" applyAlignment="1">
      <alignment wrapText="1"/>
    </xf>
    <xf numFmtId="0" fontId="30" fillId="2" borderId="0" xfId="14" applyFont="1" applyFill="1" applyBorder="1"/>
    <xf numFmtId="2" fontId="30" fillId="2" borderId="0" xfId="14" applyNumberFormat="1" applyFont="1" applyFill="1" applyBorder="1"/>
    <xf numFmtId="2" fontId="30" fillId="2" borderId="5" xfId="14" applyNumberFormat="1" applyFont="1" applyFill="1" applyBorder="1"/>
    <xf numFmtId="0" fontId="2" fillId="2" borderId="4" xfId="14" applyFont="1" applyFill="1" applyBorder="1"/>
    <xf numFmtId="0" fontId="2" fillId="2" borderId="25" xfId="14" applyFont="1" applyFill="1" applyBorder="1" applyAlignment="1">
      <alignment wrapText="1"/>
    </xf>
    <xf numFmtId="0" fontId="2" fillId="2" borderId="0" xfId="14" applyFont="1" applyFill="1" applyBorder="1"/>
    <xf numFmtId="2" fontId="2" fillId="2" borderId="0" xfId="14" applyNumberFormat="1" applyFont="1" applyFill="1" applyBorder="1"/>
    <xf numFmtId="2" fontId="2" fillId="2" borderId="5" xfId="14" applyNumberFormat="1" applyFont="1" applyFill="1" applyBorder="1"/>
    <xf numFmtId="2" fontId="2" fillId="0" borderId="46" xfId="14" applyNumberFormat="1" applyFont="1" applyBorder="1" applyAlignment="1">
      <alignment horizontal="left" vertical="center"/>
    </xf>
    <xf numFmtId="0" fontId="2" fillId="2" borderId="4" xfId="14" applyFont="1" applyFill="1" applyBorder="1" applyAlignment="1">
      <alignment horizontal="left"/>
    </xf>
    <xf numFmtId="0" fontId="2" fillId="2" borderId="25" xfId="14" applyFont="1" applyFill="1" applyBorder="1" applyAlignment="1">
      <alignment horizontal="left"/>
    </xf>
    <xf numFmtId="2" fontId="2" fillId="2" borderId="8" xfId="14" applyNumberFormat="1" applyFont="1" applyFill="1" applyBorder="1" applyAlignment="1">
      <alignment vertical="center"/>
    </xf>
    <xf numFmtId="2" fontId="2" fillId="2" borderId="6" xfId="14" applyNumberFormat="1" applyFont="1" applyFill="1" applyBorder="1" applyAlignment="1">
      <alignment horizontal="center" vertical="center"/>
    </xf>
    <xf numFmtId="0" fontId="2" fillId="2" borderId="4" xfId="14" applyFont="1" applyFill="1" applyBorder="1" applyAlignment="1" applyProtection="1">
      <alignment horizontal="left" wrapText="1"/>
    </xf>
    <xf numFmtId="2" fontId="2" fillId="0" borderId="69" xfId="14" applyNumberFormat="1" applyFont="1" applyBorder="1" applyAlignment="1">
      <alignment horizontal="left" vertical="center"/>
    </xf>
    <xf numFmtId="0" fontId="16" fillId="2" borderId="9" xfId="14" applyFont="1" applyFill="1" applyBorder="1" applyAlignment="1" applyProtection="1">
      <alignment horizontal="left" wrapText="1"/>
    </xf>
    <xf numFmtId="0" fontId="16" fillId="2" borderId="68" xfId="14" applyFont="1" applyFill="1" applyBorder="1" applyAlignment="1">
      <alignment horizontal="left"/>
    </xf>
    <xf numFmtId="0" fontId="16" fillId="2" borderId="10" xfId="14" applyFont="1" applyFill="1" applyBorder="1"/>
    <xf numFmtId="2" fontId="16" fillId="2" borderId="10" xfId="14" applyNumberFormat="1" applyFont="1" applyFill="1" applyBorder="1"/>
    <xf numFmtId="2" fontId="16" fillId="2" borderId="11" xfId="14" applyNumberFormat="1" applyFont="1" applyFill="1" applyBorder="1"/>
    <xf numFmtId="2" fontId="16" fillId="3" borderId="62" xfId="14" applyNumberFormat="1" applyFont="1" applyFill="1" applyBorder="1" applyAlignment="1">
      <alignment horizontal="left" vertical="center"/>
    </xf>
    <xf numFmtId="2" fontId="16" fillId="3" borderId="63" xfId="14" applyNumberFormat="1" applyFont="1" applyFill="1" applyBorder="1" applyAlignment="1">
      <alignment horizontal="center" vertical="center"/>
    </xf>
    <xf numFmtId="2" fontId="2" fillId="3" borderId="66" xfId="14" applyNumberFormat="1" applyFont="1" applyFill="1" applyBorder="1" applyAlignment="1">
      <alignment horizontal="left" vertical="center"/>
    </xf>
    <xf numFmtId="2" fontId="2" fillId="3" borderId="63" xfId="14" applyNumberFormat="1" applyFont="1" applyFill="1" applyBorder="1" applyAlignment="1" applyProtection="1">
      <alignment horizontal="center" vertical="center"/>
      <protection locked="0"/>
    </xf>
    <xf numFmtId="2" fontId="2" fillId="3" borderId="64" xfId="14" applyNumberFormat="1" applyFont="1" applyFill="1" applyBorder="1" applyAlignment="1" applyProtection="1">
      <alignment horizontal="center" vertical="center"/>
      <protection locked="0"/>
    </xf>
    <xf numFmtId="2" fontId="40" fillId="0" borderId="10" xfId="14" applyNumberFormat="1" applyFont="1" applyFill="1" applyBorder="1" applyAlignment="1" applyProtection="1">
      <alignment horizontal="center" vertical="center"/>
      <protection locked="0"/>
    </xf>
    <xf numFmtId="2" fontId="40" fillId="0" borderId="79" xfId="14" applyNumberFormat="1" applyFont="1" applyFill="1" applyBorder="1" applyAlignment="1" applyProtection="1">
      <alignment horizontal="center" vertical="center"/>
      <protection locked="0"/>
    </xf>
    <xf numFmtId="2" fontId="40" fillId="0" borderId="80" xfId="14" applyNumberFormat="1" applyFont="1" applyFill="1" applyBorder="1" applyAlignment="1" applyProtection="1">
      <alignment horizontal="center" vertical="center"/>
      <protection locked="0"/>
    </xf>
    <xf numFmtId="168" fontId="52" fillId="0" borderId="0" xfId="12" applyFill="1"/>
    <xf numFmtId="168" fontId="62" fillId="16" borderId="100" xfId="12" applyFont="1" applyFill="1" applyBorder="1" applyAlignment="1" applyProtection="1">
      <alignment horizontal="center" vertical="center" wrapText="1"/>
    </xf>
    <xf numFmtId="168" fontId="45" fillId="16" borderId="0" xfId="12" applyFont="1" applyFill="1" applyBorder="1" applyAlignment="1">
      <alignment vertical="center"/>
    </xf>
    <xf numFmtId="168" fontId="45" fillId="16" borderId="98" xfId="12" applyFont="1" applyFill="1" applyBorder="1" applyAlignment="1" applyProtection="1">
      <alignment horizontal="center" wrapText="1"/>
    </xf>
    <xf numFmtId="2" fontId="2" fillId="0" borderId="8" xfId="14" applyNumberFormat="1" applyFont="1" applyFill="1" applyBorder="1" applyAlignment="1" applyProtection="1">
      <alignment horizontal="center" vertical="center"/>
      <protection locked="0"/>
    </xf>
    <xf numFmtId="2" fontId="2" fillId="0" borderId="74" xfId="14" applyNumberFormat="1" applyFont="1" applyFill="1" applyBorder="1" applyAlignment="1" applyProtection="1">
      <alignment horizontal="center" vertical="center"/>
      <protection locked="0"/>
    </xf>
    <xf numFmtId="168" fontId="64" fillId="16" borderId="0" xfId="12" applyFont="1" applyFill="1" applyBorder="1"/>
    <xf numFmtId="168" fontId="64" fillId="16" borderId="99" xfId="12" applyFont="1" applyFill="1" applyBorder="1"/>
    <xf numFmtId="168" fontId="64" fillId="0" borderId="0" xfId="12" applyFont="1" applyFill="1" applyBorder="1"/>
    <xf numFmtId="168" fontId="64" fillId="0" borderId="99" xfId="12" applyFont="1" applyFill="1" applyBorder="1"/>
    <xf numFmtId="168" fontId="51" fillId="16" borderId="100" xfId="12" applyFont="1" applyFill="1" applyBorder="1" applyAlignment="1" applyProtection="1">
      <alignment horizontal="center" vertical="center"/>
    </xf>
    <xf numFmtId="168" fontId="52" fillId="16" borderId="0" xfId="12" applyFont="1" applyFill="1" applyBorder="1" applyAlignment="1" applyProtection="1">
      <alignment vertical="center"/>
      <protection locked="0"/>
    </xf>
    <xf numFmtId="2" fontId="27" fillId="2" borderId="25" xfId="14" applyNumberFormat="1" applyFont="1" applyFill="1" applyBorder="1" applyAlignment="1" applyProtection="1">
      <alignment horizontal="left" vertical="center"/>
      <protection locked="0"/>
    </xf>
    <xf numFmtId="2" fontId="2" fillId="0" borderId="6" xfId="15" applyNumberFormat="1" applyFont="1" applyFill="1" applyBorder="1" applyAlignment="1" applyProtection="1">
      <alignment horizontal="center" vertical="center"/>
      <protection locked="0"/>
    </xf>
    <xf numFmtId="168" fontId="51" fillId="16" borderId="89" xfId="12" applyFont="1" applyFill="1" applyBorder="1" applyAlignment="1" applyProtection="1">
      <alignment horizontal="center" vertical="center"/>
    </xf>
    <xf numFmtId="168" fontId="52" fillId="16" borderId="87" xfId="12" applyFont="1" applyFill="1" applyBorder="1" applyAlignment="1" applyProtection="1">
      <alignment horizontal="left" vertical="center"/>
    </xf>
    <xf numFmtId="168" fontId="52" fillId="16" borderId="87" xfId="12" applyFill="1" applyBorder="1"/>
    <xf numFmtId="168" fontId="52" fillId="16" borderId="91" xfId="12" applyFill="1" applyBorder="1"/>
    <xf numFmtId="168" fontId="52" fillId="16" borderId="102" xfId="12" applyFill="1" applyBorder="1"/>
    <xf numFmtId="168" fontId="45" fillId="16" borderId="87" xfId="12" applyFont="1" applyFill="1" applyBorder="1"/>
    <xf numFmtId="168" fontId="45" fillId="16" borderId="91" xfId="12" applyFont="1" applyFill="1" applyBorder="1"/>
    <xf numFmtId="168" fontId="45" fillId="0" borderId="87" xfId="12" applyFont="1" applyFill="1" applyBorder="1"/>
    <xf numFmtId="168" fontId="45" fillId="0" borderId="91" xfId="12" applyFont="1" applyFill="1" applyBorder="1"/>
    <xf numFmtId="168" fontId="57" fillId="14" borderId="0" xfId="12" applyFont="1" applyFill="1" applyBorder="1" applyAlignment="1"/>
    <xf numFmtId="168" fontId="65" fillId="14" borderId="0" xfId="12" applyFont="1" applyFill="1" applyBorder="1"/>
    <xf numFmtId="168" fontId="57" fillId="14" borderId="0" xfId="12" applyFont="1" applyFill="1" applyBorder="1"/>
    <xf numFmtId="168" fontId="45" fillId="14" borderId="0" xfId="12" applyFont="1" applyFill="1" applyBorder="1" applyAlignment="1" applyProtection="1">
      <protection locked="0"/>
    </xf>
    <xf numFmtId="168" fontId="52" fillId="14" borderId="0" xfId="12" applyFont="1" applyFill="1" applyBorder="1" applyProtection="1">
      <protection locked="0"/>
    </xf>
    <xf numFmtId="168" fontId="52" fillId="0" borderId="0" xfId="12" applyFont="1" applyFill="1"/>
    <xf numFmtId="168" fontId="45" fillId="0" borderId="0" xfId="12" applyFont="1" applyFill="1"/>
    <xf numFmtId="170" fontId="52" fillId="0" borderId="0" xfId="12" applyNumberFormat="1" applyFont="1" applyFill="1"/>
    <xf numFmtId="1" fontId="2" fillId="6" borderId="39" xfId="1" applyNumberFormat="1" applyFont="1" applyFill="1" applyBorder="1" applyAlignment="1" applyProtection="1">
      <alignment horizontal="center"/>
    </xf>
    <xf numFmtId="1" fontId="16" fillId="6" borderId="39" xfId="1" applyNumberFormat="1" applyFont="1" applyFill="1" applyBorder="1" applyAlignment="1" applyProtection="1">
      <alignment horizontal="center"/>
    </xf>
    <xf numFmtId="1" fontId="2" fillId="0" borderId="54" xfId="1" applyNumberFormat="1" applyFont="1" applyFill="1" applyBorder="1" applyAlignment="1" applyProtection="1">
      <alignment horizontal="center" vertical="center"/>
      <protection locked="0"/>
    </xf>
    <xf numFmtId="1" fontId="9" fillId="2" borderId="0" xfId="1" applyNumberFormat="1" applyFont="1" applyFill="1" applyBorder="1" applyAlignment="1" applyProtection="1">
      <alignment horizontal="left" vertical="center"/>
      <protection locked="0"/>
    </xf>
    <xf numFmtId="171" fontId="45" fillId="14" borderId="6" xfId="12" applyNumberFormat="1" applyFont="1" applyFill="1" applyBorder="1" applyAlignment="1" applyProtection="1">
      <protection locked="0"/>
    </xf>
    <xf numFmtId="170" fontId="45" fillId="14" borderId="6" xfId="12" applyNumberFormat="1" applyFont="1" applyFill="1" applyBorder="1" applyAlignment="1" applyProtection="1">
      <protection locked="0"/>
    </xf>
    <xf numFmtId="2" fontId="27" fillId="4" borderId="36" xfId="1" applyNumberFormat="1" applyFont="1" applyFill="1" applyBorder="1" applyAlignment="1" applyProtection="1">
      <alignment horizontal="center" vertical="center"/>
      <protection locked="0"/>
    </xf>
    <xf numFmtId="2" fontId="19" fillId="5" borderId="36" xfId="1" applyNumberFormat="1" applyFont="1" applyFill="1" applyBorder="1" applyAlignment="1" applyProtection="1">
      <alignment horizontal="center" vertical="center"/>
      <protection locked="0"/>
    </xf>
    <xf numFmtId="2" fontId="2" fillId="3" borderId="49" xfId="1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2" fontId="2" fillId="0" borderId="52" xfId="1" applyNumberFormat="1" applyFont="1" applyFill="1" applyBorder="1" applyAlignment="1" applyProtection="1">
      <alignment horizontal="center" vertical="center"/>
      <protection locked="0"/>
    </xf>
    <xf numFmtId="2" fontId="2" fillId="0" borderId="57" xfId="1" applyNumberFormat="1" applyFont="1" applyFill="1" applyBorder="1" applyAlignment="1" applyProtection="1">
      <alignment horizontal="center" vertical="center"/>
      <protection locked="0"/>
    </xf>
    <xf numFmtId="2" fontId="2" fillId="0" borderId="25" xfId="1" applyNumberFormat="1" applyFont="1" applyFill="1" applyBorder="1" applyAlignment="1" applyProtection="1">
      <alignment vertical="center"/>
      <protection locked="0"/>
    </xf>
    <xf numFmtId="0" fontId="5" fillId="0" borderId="0" xfId="2" applyAlignment="1" applyProtection="1"/>
    <xf numFmtId="0" fontId="5" fillId="0" borderId="0" xfId="2" applyFill="1" applyAlignment="1" applyProtection="1"/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14" fontId="9" fillId="0" borderId="0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2" fillId="3" borderId="6" xfId="1" applyFont="1" applyFill="1" applyBorder="1" applyAlignment="1" applyProtection="1">
      <alignment horizontal="left" vertical="center" wrapText="1"/>
      <protection locked="0"/>
    </xf>
    <xf numFmtId="0" fontId="2" fillId="6" borderId="6" xfId="1" applyFont="1" applyFill="1" applyBorder="1" applyAlignment="1" applyProtection="1">
      <alignment horizontal="left" vertical="center" wrapText="1"/>
      <protection locked="0"/>
    </xf>
    <xf numFmtId="165" fontId="2" fillId="6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51" xfId="1" applyNumberFormat="1" applyFont="1" applyFill="1" applyBorder="1" applyAlignment="1" applyProtection="1">
      <alignment horizontal="center" vertical="center"/>
      <protection locked="0"/>
    </xf>
    <xf numFmtId="165" fontId="2" fillId="0" borderId="6" xfId="1" applyNumberFormat="1" applyFont="1" applyFill="1" applyBorder="1" applyAlignment="1" applyProtection="1">
      <alignment horizontal="center" vertical="center"/>
      <protection locked="0"/>
    </xf>
    <xf numFmtId="2" fontId="2" fillId="0" borderId="64" xfId="1" applyNumberFormat="1" applyFont="1" applyFill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left" vertical="center" wrapText="1"/>
      <protection locked="0"/>
    </xf>
    <xf numFmtId="49" fontId="2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" fillId="3" borderId="36" xfId="1" applyFont="1" applyFill="1" applyBorder="1" applyAlignment="1" applyProtection="1">
      <alignment horizontal="left" vertical="center"/>
    </xf>
    <xf numFmtId="2" fontId="2" fillId="3" borderId="52" xfId="1" applyNumberFormat="1" applyFont="1" applyFill="1" applyBorder="1" applyAlignment="1" applyProtection="1">
      <alignment horizontal="center" vertical="center"/>
      <protection locked="0"/>
    </xf>
    <xf numFmtId="2" fontId="2" fillId="3" borderId="57" xfId="1" applyNumberFormat="1" applyFont="1" applyFill="1" applyBorder="1" applyAlignment="1" applyProtection="1">
      <alignment horizontal="center" vertical="center"/>
      <protection locked="0"/>
    </xf>
    <xf numFmtId="0" fontId="2" fillId="3" borderId="40" xfId="1" applyFont="1" applyFill="1" applyBorder="1" applyAlignment="1" applyProtection="1">
      <alignment horizontal="left" vertical="center"/>
    </xf>
    <xf numFmtId="165" fontId="2" fillId="4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40" xfId="1" applyNumberFormat="1" applyFont="1" applyFill="1" applyBorder="1" applyAlignment="1" applyProtection="1">
      <alignment horizontal="center" vertical="center"/>
      <protection locked="0"/>
    </xf>
    <xf numFmtId="165" fontId="2" fillId="3" borderId="61" xfId="1" applyNumberFormat="1" applyFont="1" applyFill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left" vertical="center"/>
    </xf>
    <xf numFmtId="9" fontId="2" fillId="3" borderId="49" xfId="8" applyFont="1" applyFill="1" applyBorder="1" applyAlignment="1" applyProtection="1">
      <alignment horizontal="center" vertical="center"/>
      <protection locked="0"/>
    </xf>
    <xf numFmtId="0" fontId="2" fillId="3" borderId="63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Protection="1">
      <protection locked="0"/>
    </xf>
    <xf numFmtId="0" fontId="0" fillId="0" borderId="0" xfId="0" applyFill="1"/>
    <xf numFmtId="168" fontId="51" fillId="0" borderId="0" xfId="16"/>
    <xf numFmtId="172" fontId="2" fillId="3" borderId="6" xfId="14" applyNumberFormat="1" applyFont="1" applyFill="1" applyBorder="1" applyAlignment="1" applyProtection="1">
      <alignment horizontal="center" vertical="center"/>
      <protection locked="0"/>
    </xf>
    <xf numFmtId="1" fontId="2" fillId="0" borderId="8" xfId="14" applyNumberFormat="1" applyFont="1" applyFill="1" applyBorder="1" applyAlignment="1" applyProtection="1">
      <alignment horizontal="center" vertical="center"/>
      <protection locked="0"/>
    </xf>
    <xf numFmtId="1" fontId="2" fillId="0" borderId="74" xfId="14" applyNumberFormat="1" applyFont="1" applyFill="1" applyBorder="1" applyAlignment="1" applyProtection="1">
      <alignment horizontal="center" vertical="center"/>
      <protection locked="0"/>
    </xf>
    <xf numFmtId="0" fontId="2" fillId="0" borderId="8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/>
    </xf>
    <xf numFmtId="2" fontId="21" fillId="0" borderId="76" xfId="14" applyNumberFormat="1" applyFont="1" applyFill="1" applyBorder="1" applyAlignment="1">
      <alignment horizontal="center" vertical="center"/>
    </xf>
    <xf numFmtId="2" fontId="21" fillId="0" borderId="77" xfId="14" applyNumberFormat="1" applyFont="1" applyFill="1" applyBorder="1" applyAlignment="1">
      <alignment horizontal="center" vertical="center"/>
    </xf>
    <xf numFmtId="2" fontId="21" fillId="0" borderId="78" xfId="14" applyNumberFormat="1" applyFont="1" applyFill="1" applyBorder="1" applyAlignment="1">
      <alignment horizontal="center" vertical="center"/>
    </xf>
    <xf numFmtId="2" fontId="27" fillId="2" borderId="25" xfId="14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4" applyFont="1" applyBorder="1" applyAlignment="1">
      <alignment horizontal="center" vertical="center"/>
    </xf>
    <xf numFmtId="0" fontId="30" fillId="2" borderId="4" xfId="14" applyFont="1" applyFill="1" applyBorder="1" applyAlignment="1">
      <alignment horizontal="center" vertical="center"/>
    </xf>
    <xf numFmtId="0" fontId="30" fillId="2" borderId="25" xfId="14" applyFont="1" applyFill="1" applyBorder="1" applyAlignment="1">
      <alignment horizontal="center" vertical="center" wrapText="1"/>
    </xf>
    <xf numFmtId="0" fontId="30" fillId="2" borderId="0" xfId="14" applyFont="1" applyFill="1" applyBorder="1" applyAlignment="1">
      <alignment horizontal="center" vertical="center"/>
    </xf>
    <xf numFmtId="0" fontId="30" fillId="2" borderId="5" xfId="14" applyFont="1" applyFill="1" applyBorder="1" applyAlignment="1">
      <alignment horizontal="center" vertical="center"/>
    </xf>
    <xf numFmtId="0" fontId="2" fillId="2" borderId="4" xfId="14" applyFont="1" applyFill="1" applyBorder="1" applyAlignment="1">
      <alignment horizontal="center" vertical="center"/>
    </xf>
    <xf numFmtId="0" fontId="2" fillId="2" borderId="25" xfId="14" applyFont="1" applyFill="1" applyBorder="1" applyAlignment="1">
      <alignment horizontal="center" vertical="center" wrapText="1"/>
    </xf>
    <xf numFmtId="0" fontId="2" fillId="2" borderId="0" xfId="14" applyFont="1" applyFill="1" applyBorder="1" applyAlignment="1">
      <alignment horizontal="center" vertical="center"/>
    </xf>
    <xf numFmtId="0" fontId="2" fillId="2" borderId="5" xfId="14" applyFont="1" applyFill="1" applyBorder="1" applyAlignment="1">
      <alignment horizontal="center" vertical="center"/>
    </xf>
    <xf numFmtId="0" fontId="2" fillId="0" borderId="46" xfId="14" applyFont="1" applyBorder="1" applyAlignment="1">
      <alignment horizontal="center" vertical="center"/>
    </xf>
    <xf numFmtId="0" fontId="2" fillId="2" borderId="25" xfId="14" applyFont="1" applyFill="1" applyBorder="1" applyAlignment="1">
      <alignment horizontal="center" vertical="center"/>
    </xf>
    <xf numFmtId="0" fontId="2" fillId="2" borderId="8" xfId="14" applyFont="1" applyFill="1" applyBorder="1" applyAlignment="1">
      <alignment horizontal="center" vertical="center"/>
    </xf>
    <xf numFmtId="0" fontId="2" fillId="2" borderId="6" xfId="14" applyFont="1" applyFill="1" applyBorder="1" applyAlignment="1">
      <alignment horizontal="center" vertical="center"/>
    </xf>
    <xf numFmtId="0" fontId="2" fillId="2" borderId="4" xfId="14" applyFont="1" applyFill="1" applyBorder="1" applyAlignment="1" applyProtection="1">
      <alignment horizontal="center" vertical="center" wrapText="1"/>
    </xf>
    <xf numFmtId="0" fontId="2" fillId="0" borderId="69" xfId="14" applyFont="1" applyBorder="1" applyAlignment="1">
      <alignment horizontal="center" vertical="center"/>
    </xf>
    <xf numFmtId="0" fontId="16" fillId="2" borderId="9" xfId="14" applyFont="1" applyFill="1" applyBorder="1" applyAlignment="1" applyProtection="1">
      <alignment horizontal="center" vertical="center" wrapText="1"/>
    </xf>
    <xf numFmtId="0" fontId="16" fillId="2" borderId="68" xfId="14" applyFont="1" applyFill="1" applyBorder="1" applyAlignment="1">
      <alignment horizontal="center" vertical="center"/>
    </xf>
    <xf numFmtId="0" fontId="16" fillId="2" borderId="10" xfId="14" applyFont="1" applyFill="1" applyBorder="1" applyAlignment="1">
      <alignment horizontal="center" vertical="center"/>
    </xf>
    <xf numFmtId="0" fontId="16" fillId="2" borderId="11" xfId="14" applyFont="1" applyFill="1" applyBorder="1" applyAlignment="1">
      <alignment horizontal="center" vertical="center"/>
    </xf>
    <xf numFmtId="0" fontId="16" fillId="3" borderId="62" xfId="14" applyFont="1" applyFill="1" applyBorder="1" applyAlignment="1">
      <alignment horizontal="center" vertical="center"/>
    </xf>
    <xf numFmtId="0" fontId="16" fillId="3" borderId="63" xfId="14" applyFont="1" applyFill="1" applyBorder="1" applyAlignment="1">
      <alignment horizontal="center" vertical="center"/>
    </xf>
    <xf numFmtId="0" fontId="2" fillId="3" borderId="66" xfId="14" applyFont="1" applyFill="1" applyBorder="1" applyAlignment="1">
      <alignment horizontal="center" vertical="center"/>
    </xf>
    <xf numFmtId="2" fontId="69" fillId="5" borderId="6" xfId="1" applyNumberFormat="1" applyFont="1" applyFill="1" applyBorder="1" applyAlignment="1" applyProtection="1">
      <alignment horizontal="center" vertical="center"/>
      <protection locked="0"/>
    </xf>
    <xf numFmtId="2" fontId="69" fillId="5" borderId="52" xfId="1" applyNumberFormat="1" applyFont="1" applyFill="1" applyBorder="1" applyAlignment="1" applyProtection="1">
      <alignment horizontal="center" vertical="center"/>
      <protection locked="0"/>
    </xf>
    <xf numFmtId="165" fontId="69" fillId="5" borderId="6" xfId="1" applyNumberFormat="1" applyFont="1" applyFill="1" applyBorder="1" applyAlignment="1" applyProtection="1">
      <alignment horizontal="center" vertical="center"/>
      <protection locked="0"/>
    </xf>
    <xf numFmtId="2" fontId="69" fillId="5" borderId="63" xfId="1" applyNumberFormat="1" applyFont="1" applyFill="1" applyBorder="1" applyAlignment="1" applyProtection="1">
      <alignment horizontal="center" vertical="center"/>
      <protection locked="0"/>
    </xf>
    <xf numFmtId="2" fontId="69" fillId="5" borderId="41" xfId="1" applyNumberFormat="1" applyFont="1" applyFill="1" applyBorder="1" applyAlignment="1" applyProtection="1">
      <alignment horizontal="center" vertical="center"/>
      <protection locked="0"/>
    </xf>
    <xf numFmtId="165" fontId="69" fillId="5" borderId="40" xfId="1" applyNumberFormat="1" applyFont="1" applyFill="1" applyBorder="1" applyAlignment="1" applyProtection="1">
      <alignment horizontal="center" vertical="center"/>
      <protection locked="0"/>
    </xf>
    <xf numFmtId="9" fontId="69" fillId="5" borderId="36" xfId="8" applyFont="1" applyFill="1" applyBorder="1" applyAlignment="1" applyProtection="1">
      <alignment horizontal="center" vertical="center"/>
      <protection locked="0"/>
    </xf>
    <xf numFmtId="9" fontId="69" fillId="5" borderId="59" xfId="8" applyFont="1" applyFill="1" applyBorder="1" applyAlignment="1" applyProtection="1">
      <alignment horizontal="center" vertical="center"/>
      <protection locked="0"/>
    </xf>
    <xf numFmtId="0" fontId="2" fillId="0" borderId="43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62" xfId="1" applyFont="1" applyFill="1" applyBorder="1" applyAlignment="1" applyProtection="1">
      <alignment horizontal="center" vertical="center"/>
      <protection locked="0"/>
    </xf>
    <xf numFmtId="0" fontId="2" fillId="0" borderId="41" xfId="1" applyFont="1" applyFill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left" vertical="center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1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vertical="center"/>
    </xf>
    <xf numFmtId="165" fontId="69" fillId="5" borderId="63" xfId="1" applyNumberFormat="1" applyFont="1" applyFill="1" applyBorder="1" applyAlignment="1" applyProtection="1">
      <alignment horizontal="center" vertical="center"/>
      <protection locked="0"/>
    </xf>
    <xf numFmtId="2" fontId="34" fillId="0" borderId="8" xfId="14" applyNumberFormat="1" applyFont="1" applyFill="1" applyBorder="1" applyAlignment="1" applyProtection="1">
      <alignment horizontal="center" vertical="center"/>
      <protection locked="0"/>
    </xf>
    <xf numFmtId="0" fontId="9" fillId="0" borderId="8" xfId="14" applyFont="1" applyBorder="1" applyAlignment="1">
      <alignment horizontal="left" vertical="center" wrapText="1"/>
    </xf>
    <xf numFmtId="0" fontId="9" fillId="0" borderId="6" xfId="14" applyFont="1" applyBorder="1" applyAlignment="1">
      <alignment horizontal="center" vertical="center"/>
    </xf>
    <xf numFmtId="0" fontId="9" fillId="0" borderId="6" xfId="14" applyFont="1" applyBorder="1" applyAlignment="1">
      <alignment horizontal="left" vertical="center"/>
    </xf>
    <xf numFmtId="165" fontId="2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75" xfId="14" applyNumberFormat="1" applyFont="1" applyFill="1" applyBorder="1" applyAlignment="1" applyProtection="1">
      <alignment horizontal="center" vertical="center"/>
      <protection locked="0"/>
    </xf>
    <xf numFmtId="165" fontId="9" fillId="0" borderId="51" xfId="14" applyNumberFormat="1" applyFont="1" applyFill="1" applyBorder="1" applyAlignment="1" applyProtection="1">
      <alignment horizontal="center" vertical="center"/>
      <protection locked="0"/>
    </xf>
    <xf numFmtId="2" fontId="34" fillId="2" borderId="4" xfId="14" applyNumberFormat="1" applyFont="1" applyFill="1" applyBorder="1" applyAlignment="1" applyProtection="1">
      <alignment horizontal="center" vertical="center"/>
      <protection locked="0"/>
    </xf>
    <xf numFmtId="0" fontId="9" fillId="0" borderId="8" xfId="14" applyFont="1" applyBorder="1" applyAlignment="1">
      <alignment horizontal="left" vertical="center"/>
    </xf>
    <xf numFmtId="0" fontId="30" fillId="2" borderId="5" xfId="14" applyFont="1" applyFill="1" applyBorder="1"/>
    <xf numFmtId="0" fontId="2" fillId="2" borderId="4" xfId="14" applyFill="1" applyBorder="1"/>
    <xf numFmtId="0" fontId="2" fillId="2" borderId="5" xfId="14" applyFont="1" applyFill="1" applyBorder="1"/>
    <xf numFmtId="0" fontId="9" fillId="0" borderId="46" xfId="14" applyFont="1" applyBorder="1" applyAlignment="1">
      <alignment horizontal="left" vertical="center"/>
    </xf>
    <xf numFmtId="0" fontId="2" fillId="2" borderId="4" xfId="14" applyFill="1" applyBorder="1" applyAlignment="1">
      <alignment horizontal="left"/>
    </xf>
    <xf numFmtId="0" fontId="2" fillId="2" borderId="25" xfId="14" applyFill="1" applyBorder="1" applyAlignment="1">
      <alignment horizontal="left"/>
    </xf>
    <xf numFmtId="0" fontId="2" fillId="2" borderId="0" xfId="14" applyFill="1" applyBorder="1"/>
    <xf numFmtId="0" fontId="2" fillId="2" borderId="5" xfId="14" applyFill="1" applyBorder="1"/>
    <xf numFmtId="0" fontId="9" fillId="2" borderId="8" xfId="14" applyFont="1" applyFill="1" applyBorder="1" applyAlignment="1">
      <alignment vertical="center"/>
    </xf>
    <xf numFmtId="0" fontId="9" fillId="2" borderId="6" xfId="14" applyFont="1" applyFill="1" applyBorder="1" applyAlignment="1">
      <alignment horizontal="center" vertical="center"/>
    </xf>
    <xf numFmtId="0" fontId="9" fillId="0" borderId="69" xfId="14" applyFont="1" applyBorder="1" applyAlignment="1">
      <alignment horizontal="left" vertical="center"/>
    </xf>
    <xf numFmtId="165" fontId="9" fillId="0" borderId="52" xfId="14" applyNumberFormat="1" applyFont="1" applyFill="1" applyBorder="1" applyAlignment="1" applyProtection="1">
      <alignment horizontal="center" vertical="center"/>
      <protection locked="0"/>
    </xf>
    <xf numFmtId="165" fontId="9" fillId="0" borderId="18" xfId="14" applyNumberFormat="1" applyFont="1" applyFill="1" applyBorder="1" applyAlignment="1" applyProtection="1">
      <alignment horizontal="center" vertical="center"/>
      <protection locked="0"/>
    </xf>
    <xf numFmtId="165" fontId="9" fillId="0" borderId="57" xfId="14" applyNumberFormat="1" applyFont="1" applyFill="1" applyBorder="1" applyAlignment="1" applyProtection="1">
      <alignment horizontal="center" vertical="center"/>
      <protection locked="0"/>
    </xf>
    <xf numFmtId="0" fontId="16" fillId="2" borderId="11" xfId="14" applyFont="1" applyFill="1" applyBorder="1"/>
    <xf numFmtId="0" fontId="26" fillId="3" borderId="62" xfId="14" applyFont="1" applyFill="1" applyBorder="1" applyAlignment="1">
      <alignment horizontal="left" vertical="center"/>
    </xf>
    <xf numFmtId="0" fontId="26" fillId="3" borderId="63" xfId="14" applyFont="1" applyFill="1" applyBorder="1" applyAlignment="1">
      <alignment horizontal="center" vertical="center"/>
    </xf>
    <xf numFmtId="0" fontId="9" fillId="3" borderId="66" xfId="14" applyFont="1" applyFill="1" applyBorder="1" applyAlignment="1">
      <alignment horizontal="left" vertical="center"/>
    </xf>
    <xf numFmtId="2" fontId="9" fillId="3" borderId="63" xfId="14" applyNumberFormat="1" applyFont="1" applyFill="1" applyBorder="1" applyAlignment="1" applyProtection="1">
      <alignment horizontal="center" vertical="center"/>
      <protection locked="0"/>
    </xf>
    <xf numFmtId="2" fontId="9" fillId="3" borderId="64" xfId="14" applyNumberFormat="1" applyFont="1" applyFill="1" applyBorder="1" applyAlignment="1" applyProtection="1">
      <alignment horizontal="center" vertical="center"/>
      <protection locked="0"/>
    </xf>
    <xf numFmtId="165" fontId="21" fillId="0" borderId="76" xfId="14" applyNumberFormat="1" applyFont="1" applyFill="1" applyBorder="1"/>
    <xf numFmtId="165" fontId="21" fillId="0" borderId="77" xfId="14" applyNumberFormat="1" applyFont="1" applyFill="1" applyBorder="1"/>
    <xf numFmtId="165" fontId="21" fillId="0" borderId="78" xfId="14" applyNumberFormat="1" applyFont="1" applyFill="1" applyBorder="1"/>
    <xf numFmtId="0" fontId="2" fillId="0" borderId="0" xfId="14" applyFill="1" applyBorder="1"/>
    <xf numFmtId="0" fontId="8" fillId="0" borderId="40" xfId="1" applyFont="1" applyBorder="1" applyAlignment="1" applyProtection="1">
      <alignment vertical="center" wrapText="1"/>
      <protection locked="0"/>
    </xf>
    <xf numFmtId="0" fontId="9" fillId="2" borderId="1" xfId="1" applyFont="1" applyFill="1" applyBorder="1" applyProtection="1"/>
    <xf numFmtId="0" fontId="2" fillId="2" borderId="41" xfId="1" applyFont="1" applyFill="1" applyBorder="1" applyAlignment="1" applyProtection="1">
      <alignment horizontal="left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3" borderId="69" xfId="1" applyFont="1" applyFill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 applyProtection="1">
      <alignment horizontal="left" vertical="center"/>
      <protection locked="0"/>
    </xf>
    <xf numFmtId="49" fontId="2" fillId="3" borderId="5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52" xfId="1" applyFont="1" applyFill="1" applyBorder="1" applyAlignment="1" applyProtection="1">
      <alignment horizontal="center" vertical="center"/>
      <protection locked="0"/>
    </xf>
    <xf numFmtId="2" fontId="21" fillId="5" borderId="52" xfId="1" applyNumberFormat="1" applyFont="1" applyFill="1" applyBorder="1" applyAlignment="1" applyProtection="1">
      <alignment horizontal="center" vertical="center"/>
      <protection locked="0"/>
    </xf>
    <xf numFmtId="0" fontId="2" fillId="3" borderId="43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41" xfId="1" applyFont="1" applyFill="1" applyBorder="1" applyAlignment="1" applyProtection="1">
      <alignment horizontal="center" vertical="center"/>
      <protection locked="0"/>
    </xf>
    <xf numFmtId="2" fontId="2" fillId="3" borderId="41" xfId="1" applyNumberFormat="1" applyFont="1" applyFill="1" applyBorder="1" applyAlignment="1" applyProtection="1">
      <alignment horizontal="center" vertical="center"/>
      <protection locked="0"/>
    </xf>
    <xf numFmtId="2" fontId="2" fillId="3" borderId="65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63" xfId="1" applyFont="1" applyFill="1" applyBorder="1" applyAlignment="1" applyProtection="1">
      <alignment horizontal="left" vertical="center"/>
      <protection locked="0"/>
    </xf>
    <xf numFmtId="49" fontId="8" fillId="0" borderId="40" xfId="1" applyNumberFormat="1" applyFont="1" applyBorder="1" applyAlignment="1" applyProtection="1">
      <alignment horizontal="center" vertical="center" wrapText="1"/>
      <protection locked="0"/>
    </xf>
    <xf numFmtId="0" fontId="2" fillId="0" borderId="41" xfId="1" applyFont="1" applyFill="1" applyBorder="1" applyAlignment="1" applyProtection="1">
      <alignment horizontal="left" vertical="center" wrapText="1"/>
      <protection locked="0"/>
    </xf>
    <xf numFmtId="2" fontId="2" fillId="2" borderId="41" xfId="1" applyNumberFormat="1" applyFont="1" applyFill="1" applyBorder="1" applyAlignment="1" applyProtection="1">
      <alignment horizontal="center" vertical="center"/>
      <protection locked="0"/>
    </xf>
    <xf numFmtId="2" fontId="2" fillId="2" borderId="65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/>
    </xf>
    <xf numFmtId="0" fontId="2" fillId="6" borderId="69" xfId="1" applyFont="1" applyFill="1" applyBorder="1" applyAlignment="1" applyProtection="1">
      <alignment horizontal="center" vertical="center"/>
      <protection locked="0"/>
    </xf>
    <xf numFmtId="0" fontId="2" fillId="6" borderId="52" xfId="1" applyFont="1" applyFill="1" applyBorder="1" applyAlignment="1" applyProtection="1">
      <alignment horizontal="left" vertical="center" wrapText="1"/>
      <protection locked="0"/>
    </xf>
    <xf numFmtId="49" fontId="2" fillId="6" borderId="52" xfId="1" quotePrefix="1" applyNumberFormat="1" applyFont="1" applyFill="1" applyBorder="1" applyAlignment="1" applyProtection="1">
      <alignment horizontal="center" vertical="center" wrapText="1"/>
    </xf>
    <xf numFmtId="0" fontId="2" fillId="6" borderId="52" xfId="1" applyFont="1" applyFill="1" applyBorder="1" applyAlignment="1" applyProtection="1">
      <alignment horizontal="center" vertical="center"/>
      <protection locked="0"/>
    </xf>
    <xf numFmtId="165" fontId="2" fillId="4" borderId="52" xfId="1" applyNumberFormat="1" applyFont="1" applyFill="1" applyBorder="1" applyAlignment="1" applyProtection="1">
      <alignment horizontal="center" vertical="center"/>
      <protection locked="0"/>
    </xf>
    <xf numFmtId="165" fontId="69" fillId="6" borderId="52" xfId="1" applyNumberFormat="1" applyFont="1" applyFill="1" applyBorder="1" applyAlignment="1" applyProtection="1">
      <alignment horizontal="center" vertical="center"/>
      <protection locked="0"/>
    </xf>
    <xf numFmtId="165" fontId="2" fillId="6" borderId="52" xfId="1" applyNumberFormat="1" applyFont="1" applyFill="1" applyBorder="1" applyAlignment="1" applyProtection="1">
      <alignment horizontal="center" vertical="center"/>
      <protection locked="0"/>
    </xf>
    <xf numFmtId="165" fontId="2" fillId="6" borderId="57" xfId="1" applyNumberFormat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  <protection locked="0"/>
    </xf>
    <xf numFmtId="49" fontId="2" fillId="3" borderId="41" xfId="1" applyNumberFormat="1" applyFont="1" applyFill="1" applyBorder="1" applyAlignment="1" applyProtection="1">
      <alignment horizontal="center" vertical="center" wrapText="1"/>
    </xf>
    <xf numFmtId="165" fontId="2" fillId="4" borderId="41" xfId="1" applyNumberFormat="1" applyFont="1" applyFill="1" applyBorder="1" applyAlignment="1" applyProtection="1">
      <alignment horizontal="center" vertical="center"/>
      <protection locked="0"/>
    </xf>
    <xf numFmtId="165" fontId="69" fillId="5" borderId="41" xfId="1" applyNumberFormat="1" applyFont="1" applyFill="1" applyBorder="1" applyAlignment="1" applyProtection="1">
      <alignment horizontal="center" vertical="center"/>
      <protection locked="0"/>
    </xf>
    <xf numFmtId="165" fontId="2" fillId="3" borderId="41" xfId="1" applyNumberFormat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/>
    </xf>
    <xf numFmtId="165" fontId="2" fillId="3" borderId="51" xfId="1" applyNumberFormat="1" applyFont="1" applyFill="1" applyBorder="1" applyAlignment="1" applyProtection="1">
      <alignment horizontal="center" vertical="center"/>
      <protection locked="0"/>
    </xf>
    <xf numFmtId="0" fontId="2" fillId="0" borderId="69" xfId="1" applyFont="1" applyFill="1" applyBorder="1" applyAlignment="1" applyProtection="1">
      <alignment horizontal="center" vertical="center"/>
      <protection locked="0"/>
    </xf>
    <xf numFmtId="0" fontId="2" fillId="0" borderId="52" xfId="1" applyFont="1" applyFill="1" applyBorder="1" applyAlignment="1" applyProtection="1">
      <alignment horizontal="left" vertical="center" wrapText="1"/>
      <protection locked="0"/>
    </xf>
    <xf numFmtId="49" fontId="2" fillId="2" borderId="52" xfId="1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1" applyNumberFormat="1" applyFont="1" applyFill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 applyProtection="1">
      <alignment horizontal="left" vertical="center" wrapText="1"/>
      <protection locked="0"/>
    </xf>
    <xf numFmtId="49" fontId="2" fillId="3" borderId="52" xfId="1" applyNumberFormat="1" applyFont="1" applyFill="1" applyBorder="1" applyAlignment="1" applyProtection="1">
      <alignment horizontal="center" vertical="center"/>
      <protection locked="0"/>
    </xf>
    <xf numFmtId="1" fontId="2" fillId="3" borderId="52" xfId="1" applyNumberFormat="1" applyFont="1" applyFill="1" applyBorder="1" applyAlignment="1" applyProtection="1">
      <alignment horizontal="center" vertical="center"/>
      <protection locked="0"/>
    </xf>
    <xf numFmtId="1" fontId="2" fillId="3" borderId="57" xfId="1" applyNumberFormat="1" applyFont="1" applyFill="1" applyBorder="1" applyAlignment="1" applyProtection="1">
      <alignment horizontal="center" vertical="center"/>
      <protection locked="0"/>
    </xf>
    <xf numFmtId="49" fontId="2" fillId="2" borderId="41" xfId="1" applyNumberFormat="1" applyFont="1" applyFill="1" applyBorder="1" applyAlignment="1" applyProtection="1">
      <alignment horizontal="left" vertical="center" wrapText="1"/>
      <protection locked="0"/>
    </xf>
    <xf numFmtId="0" fontId="2" fillId="3" borderId="6" xfId="1" applyFont="1" applyFill="1" applyBorder="1" applyAlignment="1" applyProtection="1">
      <alignment horizontal="left" vertical="center"/>
    </xf>
    <xf numFmtId="0" fontId="2" fillId="3" borderId="52" xfId="1" applyFont="1" applyFill="1" applyBorder="1" applyAlignment="1" applyProtection="1">
      <alignment horizontal="left" vertical="center"/>
    </xf>
    <xf numFmtId="0" fontId="2" fillId="3" borderId="52" xfId="1" applyFont="1" applyFill="1" applyBorder="1" applyAlignment="1" applyProtection="1">
      <alignment horizontal="center" vertical="center"/>
    </xf>
    <xf numFmtId="0" fontId="2" fillId="3" borderId="81" xfId="1" applyFont="1" applyFill="1" applyBorder="1" applyAlignment="1" applyProtection="1">
      <alignment horizontal="center" vertical="center"/>
    </xf>
    <xf numFmtId="165" fontId="2" fillId="3" borderId="64" xfId="1" applyNumberFormat="1" applyFont="1" applyFill="1" applyBorder="1" applyAlignment="1" applyProtection="1">
      <alignment horizontal="center" vertical="center"/>
      <protection locked="0"/>
    </xf>
    <xf numFmtId="173" fontId="2" fillId="3" borderId="41" xfId="1" applyNumberFormat="1" applyFont="1" applyFill="1" applyBorder="1" applyAlignment="1" applyProtection="1">
      <alignment horizontal="center" vertical="center"/>
      <protection locked="0"/>
    </xf>
    <xf numFmtId="49" fontId="2" fillId="3" borderId="6" xfId="1" applyNumberFormat="1" applyFont="1" applyFill="1" applyBorder="1" applyAlignment="1" applyProtection="1">
      <alignment vertical="center"/>
      <protection locked="0"/>
    </xf>
    <xf numFmtId="0" fontId="2" fillId="3" borderId="63" xfId="1" applyFont="1" applyFill="1" applyBorder="1" applyAlignment="1" applyProtection="1">
      <alignment horizontal="left" vertical="center"/>
      <protection locked="0"/>
    </xf>
    <xf numFmtId="49" fontId="2" fillId="3" borderId="63" xfId="1" applyNumberFormat="1" applyFont="1" applyFill="1" applyBorder="1" applyAlignment="1" applyProtection="1">
      <alignment vertical="center"/>
      <protection locked="0"/>
    </xf>
    <xf numFmtId="0" fontId="2" fillId="3" borderId="63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left" vertical="center" wrapText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9" fontId="2" fillId="2" borderId="6" xfId="1" applyNumberFormat="1" applyFont="1" applyFill="1" applyBorder="1" applyAlignment="1" applyProtection="1">
      <alignment horizontal="center" vertical="center" wrapText="1"/>
    </xf>
    <xf numFmtId="49" fontId="2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52" xfId="1" applyFont="1" applyFill="1" applyBorder="1" applyAlignment="1" applyProtection="1">
      <alignment horizontal="center" vertical="center" wrapText="1"/>
      <protection locked="0"/>
    </xf>
    <xf numFmtId="49" fontId="2" fillId="2" borderId="52" xfId="1" applyNumberFormat="1" applyFont="1" applyFill="1" applyBorder="1" applyAlignment="1" applyProtection="1">
      <alignment horizontal="center" vertical="center"/>
      <protection locked="0"/>
    </xf>
    <xf numFmtId="0" fontId="41" fillId="2" borderId="52" xfId="1" applyFont="1" applyFill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49" fontId="2" fillId="3" borderId="63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40" xfId="1" applyNumberFormat="1" applyFont="1" applyFill="1" applyBorder="1" applyAlignment="1" applyProtection="1">
      <alignment horizontal="center" vertical="center" wrapText="1"/>
    </xf>
    <xf numFmtId="49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/>
    </xf>
    <xf numFmtId="165" fontId="21" fillId="6" borderId="6" xfId="1" applyNumberFormat="1" applyFont="1" applyFill="1" applyBorder="1" applyAlignment="1" applyProtection="1">
      <alignment horizontal="center" vertical="center"/>
      <protection locked="0"/>
    </xf>
    <xf numFmtId="49" fontId="2" fillId="6" borderId="52" xfId="1" applyNumberFormat="1" applyFont="1" applyFill="1" applyBorder="1" applyAlignment="1" applyProtection="1">
      <alignment horizontal="center" vertical="center" wrapText="1"/>
    </xf>
    <xf numFmtId="0" fontId="2" fillId="6" borderId="52" xfId="1" applyFont="1" applyFill="1" applyBorder="1" applyAlignment="1" applyProtection="1">
      <alignment horizontal="center" vertical="center"/>
    </xf>
    <xf numFmtId="165" fontId="21" fillId="6" borderId="52" xfId="1" applyNumberFormat="1" applyFont="1" applyFill="1" applyBorder="1" applyAlignment="1" applyProtection="1">
      <alignment horizontal="center" vertical="center"/>
      <protection locked="0"/>
    </xf>
    <xf numFmtId="165" fontId="21" fillId="5" borderId="41" xfId="1" applyNumberFormat="1" applyFont="1" applyFill="1" applyBorder="1" applyAlignment="1" applyProtection="1">
      <alignment horizontal="center"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165" fontId="21" fillId="5" borderId="6" xfId="1" applyNumberFormat="1" applyFont="1" applyFill="1" applyBorder="1" applyAlignment="1" applyProtection="1">
      <alignment horizontal="center" vertical="center"/>
      <protection locked="0"/>
    </xf>
    <xf numFmtId="165" fontId="21" fillId="5" borderId="52" xfId="1" applyNumberFormat="1" applyFont="1" applyFill="1" applyBorder="1" applyAlignment="1" applyProtection="1">
      <alignment horizontal="center" vertical="center"/>
      <protection locked="0"/>
    </xf>
    <xf numFmtId="165" fontId="2" fillId="3" borderId="52" xfId="1" applyNumberFormat="1" applyFont="1" applyFill="1" applyBorder="1" applyAlignment="1" applyProtection="1">
      <alignment horizontal="center" vertical="center"/>
      <protection locked="0"/>
    </xf>
    <xf numFmtId="165" fontId="2" fillId="3" borderId="57" xfId="1" applyNumberFormat="1" applyFont="1" applyFill="1" applyBorder="1" applyAlignment="1" applyProtection="1">
      <alignment horizontal="center" vertical="center"/>
      <protection locked="0"/>
    </xf>
    <xf numFmtId="2" fontId="2" fillId="3" borderId="8" xfId="1" applyNumberFormat="1" applyFont="1" applyFill="1" applyBorder="1" applyAlignment="1" applyProtection="1">
      <alignment horizontal="center" vertical="center"/>
    </xf>
    <xf numFmtId="2" fontId="2" fillId="3" borderId="6" xfId="1" applyNumberFormat="1" applyFont="1" applyFill="1" applyBorder="1" applyAlignment="1" applyProtection="1">
      <alignment horizontal="left" vertical="center"/>
    </xf>
    <xf numFmtId="1" fontId="2" fillId="3" borderId="6" xfId="1" applyNumberFormat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left" vertical="center" wrapText="1"/>
    </xf>
    <xf numFmtId="0" fontId="2" fillId="2" borderId="41" xfId="1" applyFont="1" applyFill="1" applyBorder="1" applyAlignment="1" applyProtection="1">
      <alignment vertical="center"/>
    </xf>
    <xf numFmtId="0" fontId="2" fillId="2" borderId="6" xfId="1" applyFont="1" applyFill="1" applyBorder="1" applyAlignment="1" applyProtection="1">
      <alignment vertical="center"/>
    </xf>
    <xf numFmtId="0" fontId="2" fillId="3" borderId="40" xfId="1" applyFont="1" applyFill="1" applyBorder="1" applyAlignment="1" applyProtection="1">
      <alignment horizontal="left" vertical="center" wrapText="1"/>
    </xf>
    <xf numFmtId="0" fontId="72" fillId="0" borderId="0" xfId="0" applyFont="1" applyAlignment="1">
      <alignment vertical="center"/>
    </xf>
    <xf numFmtId="165" fontId="2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6" xfId="14" applyNumberFormat="1" applyFont="1" applyFill="1" applyBorder="1" applyAlignment="1" applyProtection="1">
      <alignment horizontal="center" vertical="center"/>
      <protection locked="0"/>
    </xf>
    <xf numFmtId="165" fontId="9" fillId="0" borderId="75" xfId="14" applyNumberFormat="1" applyFont="1" applyFill="1" applyBorder="1" applyAlignment="1" applyProtection="1">
      <alignment horizontal="center" vertical="center"/>
      <protection locked="0"/>
    </xf>
    <xf numFmtId="165" fontId="9" fillId="0" borderId="51" xfId="14" applyNumberFormat="1" applyFont="1" applyFill="1" applyBorder="1" applyAlignment="1" applyProtection="1">
      <alignment horizontal="center" vertical="center"/>
      <protection locked="0"/>
    </xf>
    <xf numFmtId="165" fontId="9" fillId="0" borderId="52" xfId="14" applyNumberFormat="1" applyFont="1" applyFill="1" applyBorder="1" applyAlignment="1" applyProtection="1">
      <alignment horizontal="center" vertical="center"/>
      <protection locked="0"/>
    </xf>
    <xf numFmtId="165" fontId="9" fillId="0" borderId="18" xfId="14" applyNumberFormat="1" applyFont="1" applyFill="1" applyBorder="1" applyAlignment="1" applyProtection="1">
      <alignment horizontal="center" vertical="center"/>
      <protection locked="0"/>
    </xf>
    <xf numFmtId="165" fontId="9" fillId="0" borderId="57" xfId="14" applyNumberFormat="1" applyFont="1" applyFill="1" applyBorder="1" applyAlignment="1" applyProtection="1">
      <alignment horizontal="center" vertical="center"/>
      <protection locked="0"/>
    </xf>
    <xf numFmtId="0" fontId="3" fillId="0" borderId="83" xfId="1" applyFont="1" applyBorder="1" applyAlignment="1" applyProtection="1">
      <alignment horizontal="center"/>
    </xf>
    <xf numFmtId="0" fontId="3" fillId="0" borderId="84" xfId="1" applyFont="1" applyBorder="1" applyAlignment="1" applyProtection="1">
      <alignment horizontal="center"/>
    </xf>
    <xf numFmtId="0" fontId="3" fillId="0" borderId="85" xfId="1" applyFont="1" applyBorder="1" applyAlignment="1" applyProtection="1">
      <alignment horizontal="center"/>
    </xf>
    <xf numFmtId="0" fontId="4" fillId="17" borderId="4" xfId="1" applyFont="1" applyFill="1" applyBorder="1" applyAlignment="1" applyProtection="1">
      <alignment horizontal="center"/>
    </xf>
    <xf numFmtId="0" fontId="4" fillId="17" borderId="0" xfId="1" applyFont="1" applyFill="1" applyBorder="1" applyAlignment="1" applyProtection="1">
      <alignment horizontal="center"/>
    </xf>
    <xf numFmtId="0" fontId="4" fillId="17" borderId="5" xfId="1" applyFont="1" applyFill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5" fillId="0" borderId="4" xfId="2" applyBorder="1" applyAlignment="1" applyProtection="1">
      <alignment horizontal="center" vertical="center"/>
    </xf>
    <xf numFmtId="0" fontId="5" fillId="0" borderId="0" xfId="2" applyBorder="1" applyAlignment="1" applyProtection="1">
      <alignment horizontal="center" vertical="center"/>
    </xf>
    <xf numFmtId="0" fontId="5" fillId="0" borderId="5" xfId="2" applyBorder="1" applyAlignment="1" applyProtection="1">
      <alignment horizontal="center" vertical="center"/>
    </xf>
    <xf numFmtId="2" fontId="12" fillId="2" borderId="21" xfId="1" applyNumberFormat="1" applyFont="1" applyFill="1" applyBorder="1" applyAlignment="1" applyProtection="1">
      <alignment horizontal="left"/>
    </xf>
    <xf numFmtId="2" fontId="12" fillId="2" borderId="19" xfId="1" applyNumberFormat="1" applyFont="1" applyFill="1" applyBorder="1" applyAlignment="1" applyProtection="1">
      <alignment horizontal="left"/>
    </xf>
    <xf numFmtId="2" fontId="12" fillId="2" borderId="22" xfId="1" applyNumberFormat="1" applyFont="1" applyFill="1" applyBorder="1" applyAlignment="1" applyProtection="1">
      <alignment horizontal="left"/>
    </xf>
    <xf numFmtId="2" fontId="12" fillId="2" borderId="26" xfId="1" applyNumberFormat="1" applyFont="1" applyFill="1" applyBorder="1" applyAlignment="1" applyProtection="1">
      <alignment horizontal="left"/>
    </xf>
    <xf numFmtId="2" fontId="12" fillId="2" borderId="0" xfId="1" applyNumberFormat="1" applyFont="1" applyFill="1" applyBorder="1" applyAlignment="1" applyProtection="1">
      <alignment horizontal="left"/>
    </xf>
    <xf numFmtId="2" fontId="12" fillId="2" borderId="27" xfId="1" applyNumberFormat="1" applyFont="1" applyFill="1" applyBorder="1" applyAlignment="1" applyProtection="1">
      <alignment horizontal="left"/>
    </xf>
    <xf numFmtId="1" fontId="12" fillId="2" borderId="26" xfId="1" applyNumberFormat="1" applyFont="1" applyFill="1" applyBorder="1" applyAlignment="1" applyProtection="1">
      <alignment horizontal="left"/>
    </xf>
    <xf numFmtId="1" fontId="12" fillId="2" borderId="0" xfId="1" applyNumberFormat="1" applyFont="1" applyFill="1" applyBorder="1" applyAlignment="1" applyProtection="1">
      <alignment horizontal="left"/>
    </xf>
    <xf numFmtId="1" fontId="12" fillId="2" borderId="27" xfId="1" applyNumberFormat="1" applyFont="1" applyFill="1" applyBorder="1" applyAlignment="1" applyProtection="1">
      <alignment horizontal="left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 applyProtection="1">
      <alignment horizontal="center" vertical="center"/>
      <protection locked="0"/>
    </xf>
    <xf numFmtId="0" fontId="27" fillId="2" borderId="4" xfId="1" applyFont="1" applyFill="1" applyBorder="1" applyAlignment="1" applyProtection="1">
      <alignment horizontal="center" vertical="center" textRotation="90"/>
    </xf>
    <xf numFmtId="0" fontId="27" fillId="2" borderId="9" xfId="1" applyFont="1" applyFill="1" applyBorder="1" applyAlignment="1" applyProtection="1">
      <alignment horizontal="center" vertical="center" textRotation="90"/>
    </xf>
    <xf numFmtId="0" fontId="25" fillId="2" borderId="1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4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2" borderId="9" xfId="1" applyFont="1" applyFill="1" applyBorder="1" applyAlignment="1" applyProtection="1">
      <alignment horizontal="center" vertical="center" textRotation="90" wrapText="1" readingOrder="1"/>
      <protection locked="0"/>
    </xf>
    <xf numFmtId="0" fontId="25" fillId="0" borderId="42" xfId="1" applyFont="1" applyBorder="1" applyAlignment="1">
      <alignment horizontal="center" vertical="center" textRotation="90"/>
    </xf>
    <xf numFmtId="0" fontId="25" fillId="0" borderId="53" xfId="1" applyFont="1" applyBorder="1" applyAlignment="1">
      <alignment horizontal="center" vertical="center" textRotation="90"/>
    </xf>
    <xf numFmtId="0" fontId="25" fillId="0" borderId="4" xfId="1" applyFont="1" applyBorder="1" applyAlignment="1">
      <alignment horizontal="center" vertical="center" textRotation="90"/>
    </xf>
    <xf numFmtId="0" fontId="25" fillId="0" borderId="9" xfId="1" applyFont="1" applyBorder="1" applyAlignment="1">
      <alignment horizontal="center" vertical="center" textRotation="90"/>
    </xf>
    <xf numFmtId="166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25" fillId="2" borderId="1" xfId="1" applyFont="1" applyFill="1" applyBorder="1" applyAlignment="1" applyProtection="1">
      <alignment horizontal="center" vertical="center" textRotation="90"/>
    </xf>
    <xf numFmtId="0" fontId="25" fillId="2" borderId="4" xfId="1" applyFont="1" applyFill="1" applyBorder="1" applyAlignment="1" applyProtection="1">
      <alignment horizontal="center" vertical="center" textRotation="90"/>
    </xf>
    <xf numFmtId="0" fontId="25" fillId="2" borderId="9" xfId="1" applyFont="1" applyFill="1" applyBorder="1" applyAlignment="1" applyProtection="1">
      <alignment horizontal="center" vertical="center" textRotation="90"/>
    </xf>
    <xf numFmtId="0" fontId="25" fillId="0" borderId="1" xfId="1" applyFont="1" applyBorder="1" applyAlignment="1">
      <alignment horizontal="center" vertical="center" textRotation="90"/>
    </xf>
    <xf numFmtId="0" fontId="9" fillId="0" borderId="4" xfId="1" applyFont="1" applyBorder="1" applyAlignment="1"/>
    <xf numFmtId="0" fontId="9" fillId="0" borderId="9" xfId="1" applyFont="1" applyBorder="1" applyAlignment="1"/>
    <xf numFmtId="0" fontId="2" fillId="0" borderId="4" xfId="1" applyBorder="1" applyAlignment="1"/>
    <xf numFmtId="0" fontId="2" fillId="0" borderId="9" xfId="1" applyBorder="1" applyAlignment="1"/>
    <xf numFmtId="0" fontId="25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9" xfId="1" applyFill="1" applyBorder="1" applyAlignment="1" applyProtection="1">
      <alignment wrapText="1"/>
      <protection locked="0"/>
    </xf>
    <xf numFmtId="0" fontId="68" fillId="0" borderId="0" xfId="0" applyFont="1" applyAlignment="1">
      <alignment horizontal="center" wrapText="1"/>
    </xf>
    <xf numFmtId="0" fontId="55" fillId="14" borderId="87" xfId="13" applyFill="1" applyBorder="1"/>
    <xf numFmtId="0" fontId="8" fillId="2" borderId="10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>
      <alignment vertical="center"/>
    </xf>
    <xf numFmtId="0" fontId="25" fillId="0" borderId="1" xfId="1" applyFont="1" applyBorder="1" applyAlignment="1">
      <alignment horizontal="center" vertical="center" textRotation="90" wrapText="1"/>
    </xf>
    <xf numFmtId="0" fontId="25" fillId="0" borderId="4" xfId="1" applyFont="1" applyBorder="1" applyAlignment="1">
      <alignment horizontal="center" vertical="center" textRotation="90" wrapText="1"/>
    </xf>
    <xf numFmtId="0" fontId="27" fillId="0" borderId="4" xfId="1" applyFont="1" applyBorder="1" applyAlignment="1">
      <alignment horizontal="center" vertical="center" textRotation="90" wrapText="1"/>
    </xf>
    <xf numFmtId="0" fontId="25" fillId="2" borderId="4" xfId="1" applyFont="1" applyFill="1" applyBorder="1" applyAlignment="1" applyProtection="1">
      <alignment horizontal="center" textRotation="90" wrapText="1"/>
      <protection locked="0"/>
    </xf>
    <xf numFmtId="0" fontId="2" fillId="0" borderId="9" xfId="1" applyBorder="1" applyAlignment="1">
      <alignment horizontal="center" textRotation="90" wrapText="1"/>
    </xf>
    <xf numFmtId="0" fontId="27" fillId="2" borderId="1" xfId="1" applyFont="1" applyFill="1" applyBorder="1" applyAlignment="1" applyProtection="1">
      <alignment horizontal="center" vertical="center" textRotation="90" wrapText="1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7" borderId="50" xfId="1" applyFont="1" applyFill="1" applyBorder="1" applyAlignment="1">
      <alignment horizontal="left" vertical="center" wrapText="1"/>
    </xf>
    <xf numFmtId="0" fontId="2" fillId="0" borderId="74" xfId="1" applyFont="1" applyFill="1" applyBorder="1" applyAlignment="1">
      <alignment vertical="center" wrapText="1"/>
    </xf>
    <xf numFmtId="0" fontId="2" fillId="0" borderId="46" xfId="1" applyFont="1" applyFill="1" applyBorder="1" applyAlignment="1">
      <alignment vertical="center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/>
    </xf>
    <xf numFmtId="0" fontId="2" fillId="7" borderId="51" xfId="1" applyFont="1" applyFill="1" applyBorder="1" applyAlignment="1">
      <alignment horizontal="left" vertical="top"/>
    </xf>
    <xf numFmtId="0" fontId="2" fillId="0" borderId="6" xfId="1" applyFont="1" applyFill="1" applyBorder="1" applyAlignment="1"/>
    <xf numFmtId="0" fontId="2" fillId="0" borderId="51" xfId="1" applyFont="1" applyFill="1" applyBorder="1" applyAlignment="1"/>
    <xf numFmtId="0" fontId="2" fillId="0" borderId="63" xfId="1" applyFont="1" applyFill="1" applyBorder="1" applyAlignment="1"/>
    <xf numFmtId="0" fontId="2" fillId="0" borderId="64" xfId="1" applyFont="1" applyFill="1" applyBorder="1" applyAlignment="1"/>
    <xf numFmtId="0" fontId="2" fillId="7" borderId="73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wrapText="1"/>
    </xf>
    <xf numFmtId="0" fontId="2" fillId="0" borderId="37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38" xfId="1" applyFont="1" applyFill="1" applyBorder="1" applyAlignment="1">
      <alignment wrapText="1"/>
    </xf>
    <xf numFmtId="0" fontId="2" fillId="0" borderId="9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2" fillId="0" borderId="67" xfId="1" applyFont="1" applyFill="1" applyBorder="1" applyAlignment="1">
      <alignment wrapText="1"/>
    </xf>
    <xf numFmtId="2" fontId="2" fillId="8" borderId="0" xfId="1" applyNumberFormat="1" applyFont="1" applyFill="1" applyBorder="1" applyAlignment="1">
      <alignment horizontal="center" vertical="center"/>
    </xf>
    <xf numFmtId="0" fontId="27" fillId="11" borderId="0" xfId="1" quotePrefix="1" applyFont="1" applyFill="1" applyBorder="1" applyAlignment="1">
      <alignment horizontal="center" vertical="center" wrapText="1"/>
    </xf>
    <xf numFmtId="0" fontId="42" fillId="9" borderId="71" xfId="1" applyFont="1" applyFill="1" applyBorder="1" applyAlignment="1">
      <alignment horizontal="center" vertical="center"/>
    </xf>
    <xf numFmtId="0" fontId="42" fillId="9" borderId="72" xfId="1" applyFont="1" applyFill="1" applyBorder="1" applyAlignment="1">
      <alignment horizontal="center" vertical="center"/>
    </xf>
    <xf numFmtId="0" fontId="42" fillId="9" borderId="45" xfId="1" applyFont="1" applyFill="1" applyBorder="1" applyAlignment="1">
      <alignment horizontal="center" vertical="center"/>
    </xf>
    <xf numFmtId="0" fontId="2" fillId="0" borderId="74" xfId="1" applyFont="1" applyFill="1" applyBorder="1" applyAlignment="1">
      <alignment vertical="center"/>
    </xf>
    <xf numFmtId="0" fontId="2" fillId="0" borderId="46" xfId="1" applyFont="1" applyFill="1" applyBorder="1" applyAlignment="1">
      <alignment vertical="center"/>
    </xf>
    <xf numFmtId="0" fontId="2" fillId="7" borderId="75" xfId="1" applyFont="1" applyFill="1" applyBorder="1" applyAlignment="1">
      <alignment horizontal="left" vertical="center" wrapText="1"/>
    </xf>
    <xf numFmtId="0" fontId="2" fillId="0" borderId="74" xfId="1" applyFont="1" applyFill="1" applyBorder="1" applyAlignment="1"/>
    <xf numFmtId="0" fontId="2" fillId="0" borderId="86" xfId="1" applyFont="1" applyFill="1" applyBorder="1" applyAlignment="1"/>
    <xf numFmtId="0" fontId="45" fillId="7" borderId="83" xfId="1" applyFont="1" applyFill="1" applyBorder="1" applyAlignment="1">
      <alignment horizontal="center" vertical="center"/>
    </xf>
    <xf numFmtId="0" fontId="45" fillId="7" borderId="85" xfId="1" applyFont="1" applyFill="1" applyBorder="1" applyAlignment="1">
      <alignment horizontal="center" vertical="center"/>
    </xf>
    <xf numFmtId="0" fontId="45" fillId="7" borderId="70" xfId="1" applyFont="1" applyFill="1" applyBorder="1" applyAlignment="1">
      <alignment horizontal="center" vertical="center" wrapText="1"/>
    </xf>
    <xf numFmtId="0" fontId="45" fillId="7" borderId="45" xfId="1" applyFont="1" applyFill="1" applyBorder="1" applyAlignment="1">
      <alignment horizontal="center" vertical="center" wrapText="1"/>
    </xf>
    <xf numFmtId="0" fontId="27" fillId="13" borderId="41" xfId="1" applyFont="1" applyFill="1" applyBorder="1" applyAlignment="1">
      <alignment horizontal="center" vertical="center" wrapText="1"/>
    </xf>
    <xf numFmtId="0" fontId="27" fillId="13" borderId="41" xfId="1" applyFont="1" applyFill="1" applyBorder="1" applyAlignment="1">
      <alignment horizontal="center" vertical="center"/>
    </xf>
    <xf numFmtId="0" fontId="27" fillId="7" borderId="41" xfId="1" applyFont="1" applyFill="1" applyBorder="1" applyAlignment="1">
      <alignment horizontal="center" vertical="center" wrapText="1"/>
    </xf>
    <xf numFmtId="0" fontId="27" fillId="7" borderId="41" xfId="1" applyFont="1" applyFill="1" applyBorder="1" applyAlignment="1">
      <alignment horizontal="center" vertical="center"/>
    </xf>
    <xf numFmtId="0" fontId="27" fillId="13" borderId="48" xfId="1" applyFont="1" applyFill="1" applyBorder="1" applyAlignment="1">
      <alignment horizontal="center" vertical="center" wrapText="1"/>
    </xf>
    <xf numFmtId="0" fontId="27" fillId="13" borderId="7" xfId="1" applyFont="1" applyFill="1" applyBorder="1" applyAlignment="1">
      <alignment horizontal="center" vertical="center" wrapText="1"/>
    </xf>
    <xf numFmtId="0" fontId="27" fillId="13" borderId="39" xfId="1" applyFont="1" applyFill="1" applyBorder="1" applyAlignment="1">
      <alignment horizontal="center" vertical="center" wrapText="1"/>
    </xf>
    <xf numFmtId="0" fontId="27" fillId="13" borderId="29" xfId="1" applyFont="1" applyFill="1" applyBorder="1" applyAlignment="1">
      <alignment horizontal="center" vertical="center" wrapText="1"/>
    </xf>
    <xf numFmtId="0" fontId="27" fillId="13" borderId="47" xfId="1" applyFont="1" applyFill="1" applyBorder="1" applyAlignment="1">
      <alignment horizontal="center" vertical="center" wrapText="1"/>
    </xf>
    <xf numFmtId="0" fontId="27" fillId="7" borderId="69" xfId="1" applyFont="1" applyFill="1" applyBorder="1" applyAlignment="1">
      <alignment horizontal="center" vertical="center" wrapText="1"/>
    </xf>
    <xf numFmtId="0" fontId="27" fillId="7" borderId="56" xfId="1" applyFont="1" applyFill="1" applyBorder="1" applyAlignment="1">
      <alignment horizontal="center" vertical="center" wrapText="1"/>
    </xf>
    <xf numFmtId="0" fontId="27" fillId="7" borderId="58" xfId="1" applyFont="1" applyFill="1" applyBorder="1" applyAlignment="1">
      <alignment horizontal="center" vertical="center" wrapText="1"/>
    </xf>
    <xf numFmtId="0" fontId="27" fillId="7" borderId="0" xfId="1" applyFont="1" applyFill="1" applyBorder="1" applyAlignment="1">
      <alignment horizontal="left" vertical="center"/>
    </xf>
    <xf numFmtId="0" fontId="8" fillId="7" borderId="83" xfId="1" applyFont="1" applyFill="1" applyBorder="1" applyAlignment="1">
      <alignment horizontal="center" vertical="center"/>
    </xf>
    <xf numFmtId="0" fontId="27" fillId="7" borderId="84" xfId="1" applyFont="1" applyFill="1" applyBorder="1" applyAlignment="1">
      <alignment horizontal="center" vertical="center"/>
    </xf>
    <xf numFmtId="0" fontId="27" fillId="7" borderId="85" xfId="1" applyFont="1" applyFill="1" applyBorder="1" applyAlignment="1">
      <alignment horizontal="center" vertical="center"/>
    </xf>
    <xf numFmtId="0" fontId="45" fillId="7" borderId="84" xfId="1" applyFont="1" applyFill="1" applyBorder="1" applyAlignment="1">
      <alignment horizontal="center" vertical="center"/>
    </xf>
    <xf numFmtId="0" fontId="45" fillId="7" borderId="81" xfId="1" applyFont="1" applyFill="1" applyBorder="1" applyAlignment="1">
      <alignment horizontal="center" vertical="center" wrapText="1"/>
    </xf>
    <xf numFmtId="0" fontId="45" fillId="7" borderId="58" xfId="1" applyFont="1" applyFill="1" applyBorder="1" applyAlignment="1">
      <alignment horizontal="center" vertical="center" wrapText="1"/>
    </xf>
  </cellXfs>
  <cellStyles count="19">
    <cellStyle name="Currency 2" xfId="15"/>
    <cellStyle name="Hyperlink" xfId="2" builtinId="8"/>
    <cellStyle name="Hyperlink 2" xfId="9"/>
    <cellStyle name="Normal" xfId="0" builtinId="0"/>
    <cellStyle name="Normal 2" xfId="1"/>
    <cellStyle name="Normal 2 2" xfId="3"/>
    <cellStyle name="Normal 2 2 15" xfId="14"/>
    <cellStyle name="Normal 2 2 2" xfId="12"/>
    <cellStyle name="Normal 2 2_5. Feasible Options" xfId="10"/>
    <cellStyle name="Normal 3" xfId="4"/>
    <cellStyle name="Normal 3 2" xfId="11"/>
    <cellStyle name="Normal 3 2 2" xfId="16"/>
    <cellStyle name="Normal 3 2 3" xfId="18"/>
    <cellStyle name="Normal 4" xfId="5"/>
    <cellStyle name="Normal 5" xfId="6"/>
    <cellStyle name="Normal 6" xfId="7"/>
    <cellStyle name="Normal 7" xfId="13"/>
    <cellStyle name="Normal 8" xfId="17"/>
    <cellStyle name="Percent 2" xfId="8"/>
  </cellStyles>
  <dxfs count="11">
    <dxf>
      <fill>
        <patternFill>
          <bgColor rgb="FF70AD47"/>
        </patternFill>
      </fill>
    </dxf>
    <dxf>
      <fill>
        <patternFill>
          <bgColor rgb="FFA5A5A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Baseline Water Supply-Demand Balance and Components of Demand</a:t>
            </a:r>
          </a:p>
        </c:rich>
      </c:tx>
      <c:layout>
        <c:manualLayout>
          <c:xMode val="edge"/>
          <c:yMode val="edge"/>
          <c:x val="0.20958094702002655"/>
          <c:y val="2.9013693730272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343266856694813E-2"/>
          <c:y val="0.10444884139344435"/>
          <c:w val="0.89146608097046665"/>
          <c:h val="0.57482108106981478"/>
        </c:manualLayout>
      </c:layout>
      <c:areaChart>
        <c:grouping val="stacked"/>
        <c:varyColors val="0"/>
        <c:ser>
          <c:idx val="6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summary'!$H$10:$AF$10</c:f>
              <c:numCache>
                <c:formatCode>0.00</c:formatCode>
                <c:ptCount val="25"/>
                <c:pt idx="0">
                  <c:v>0.4837855209460431</c:v>
                </c:pt>
                <c:pt idx="1">
                  <c:v>0.49770578819129158</c:v>
                </c:pt>
                <c:pt idx="2">
                  <c:v>0.51168448454547699</c:v>
                </c:pt>
                <c:pt idx="3">
                  <c:v>0.52549704636172934</c:v>
                </c:pt>
                <c:pt idx="4">
                  <c:v>0.5391954890995666</c:v>
                </c:pt>
                <c:pt idx="5">
                  <c:v>0.55285865293868619</c:v>
                </c:pt>
                <c:pt idx="6">
                  <c:v>0.56584854698671938</c:v>
                </c:pt>
                <c:pt idx="7">
                  <c:v>0.57882711438922763</c:v>
                </c:pt>
                <c:pt idx="8">
                  <c:v>0.5916540124150248</c:v>
                </c:pt>
                <c:pt idx="9">
                  <c:v>0.60446954480131498</c:v>
                </c:pt>
                <c:pt idx="10">
                  <c:v>0.61469367184561863</c:v>
                </c:pt>
                <c:pt idx="11">
                  <c:v>0.62472891752569804</c:v>
                </c:pt>
                <c:pt idx="12">
                  <c:v>0.63452821736735687</c:v>
                </c:pt>
                <c:pt idx="13">
                  <c:v>0.64416949543841284</c:v>
                </c:pt>
                <c:pt idx="14">
                  <c:v>0.65346991426276535</c:v>
                </c:pt>
                <c:pt idx="15">
                  <c:v>0.66308529993027754</c:v>
                </c:pt>
                <c:pt idx="16">
                  <c:v>0.67275146542183384</c:v>
                </c:pt>
                <c:pt idx="17">
                  <c:v>0.68217808538830937</c:v>
                </c:pt>
                <c:pt idx="18">
                  <c:v>0.69123886234194931</c:v>
                </c:pt>
                <c:pt idx="19">
                  <c:v>0.70027629338183861</c:v>
                </c:pt>
                <c:pt idx="20">
                  <c:v>0.70905715103766542</c:v>
                </c:pt>
                <c:pt idx="21">
                  <c:v>0.71764220588523031</c:v>
                </c:pt>
                <c:pt idx="22">
                  <c:v>0.72612868637139738</c:v>
                </c:pt>
                <c:pt idx="23">
                  <c:v>0.73443742489971997</c:v>
                </c:pt>
                <c:pt idx="24">
                  <c:v>0.74311119120401847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7B-484B-8D74-F3F711114E10}"/>
            </c:ext>
          </c:extLst>
        </c:ser>
        <c:ser>
          <c:idx val="0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summary'!$H$8:$AF$8</c:f>
              <c:numCache>
                <c:formatCode>0.00</c:formatCode>
                <c:ptCount val="25"/>
                <c:pt idx="0">
                  <c:v>0.52219315760048191</c:v>
                </c:pt>
                <c:pt idx="1">
                  <c:v>0.51002982972468713</c:v>
                </c:pt>
                <c:pt idx="2">
                  <c:v>0.49834468148664629</c:v>
                </c:pt>
                <c:pt idx="3">
                  <c:v>0.48694583249279522</c:v>
                </c:pt>
                <c:pt idx="4">
                  <c:v>0.47584877259032804</c:v>
                </c:pt>
                <c:pt idx="5">
                  <c:v>0.46510360035675302</c:v>
                </c:pt>
                <c:pt idx="6">
                  <c:v>0.45490867144457314</c:v>
                </c:pt>
                <c:pt idx="7">
                  <c:v>0.44500796644367452</c:v>
                </c:pt>
                <c:pt idx="8">
                  <c:v>0.43530300122492444</c:v>
                </c:pt>
                <c:pt idx="9">
                  <c:v>0.4258684190183728</c:v>
                </c:pt>
                <c:pt idx="10">
                  <c:v>0.41632178762376898</c:v>
                </c:pt>
                <c:pt idx="11">
                  <c:v>0.40704423174641124</c:v>
                </c:pt>
                <c:pt idx="12">
                  <c:v>0.39799831559876059</c:v>
                </c:pt>
                <c:pt idx="13">
                  <c:v>0.38921133932470947</c:v>
                </c:pt>
                <c:pt idx="14">
                  <c:v>0.38058579693993499</c:v>
                </c:pt>
                <c:pt idx="15">
                  <c:v>0.3723980506987003</c:v>
                </c:pt>
                <c:pt idx="16">
                  <c:v>0.36439856789735225</c:v>
                </c:pt>
                <c:pt idx="17">
                  <c:v>0.35657222754653628</c:v>
                </c:pt>
                <c:pt idx="18">
                  <c:v>0.34886379755187502</c:v>
                </c:pt>
                <c:pt idx="19">
                  <c:v>0.34140328071225862</c:v>
                </c:pt>
                <c:pt idx="20">
                  <c:v>0.33409150894933209</c:v>
                </c:pt>
                <c:pt idx="21">
                  <c:v>0.32694601006825252</c:v>
                </c:pt>
                <c:pt idx="22">
                  <c:v>0.31999322154494181</c:v>
                </c:pt>
                <c:pt idx="23">
                  <c:v>0.31319964075550782</c:v>
                </c:pt>
                <c:pt idx="24">
                  <c:v>0.30611275837257812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7B-484B-8D74-F3F711114E10}"/>
            </c:ext>
          </c:extLst>
        </c:ser>
        <c:ser>
          <c:idx val="1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summary'!$H$12:$AF$12</c:f>
              <c:numCache>
                <c:formatCode>0.00</c:formatCode>
                <c:ptCount val="25"/>
                <c:pt idx="0">
                  <c:v>0.62855245507724056</c:v>
                </c:pt>
                <c:pt idx="1">
                  <c:v>0.63140220874260744</c:v>
                </c:pt>
                <c:pt idx="2">
                  <c:v>0.63313794414468572</c:v>
                </c:pt>
                <c:pt idx="3">
                  <c:v>0.63466686999838395</c:v>
                </c:pt>
                <c:pt idx="4">
                  <c:v>0.63399773485449096</c:v>
                </c:pt>
                <c:pt idx="5">
                  <c:v>0.63603676388572006</c:v>
                </c:pt>
                <c:pt idx="6">
                  <c:v>0.63638169653752719</c:v>
                </c:pt>
                <c:pt idx="7">
                  <c:v>0.63668327807337866</c:v>
                </c:pt>
                <c:pt idx="8">
                  <c:v>0.63530508461205326</c:v>
                </c:pt>
                <c:pt idx="9">
                  <c:v>0.63718386463566146</c:v>
                </c:pt>
                <c:pt idx="10">
                  <c:v>0.63751015776989584</c:v>
                </c:pt>
                <c:pt idx="11">
                  <c:v>0.63785969667031495</c:v>
                </c:pt>
                <c:pt idx="12">
                  <c:v>0.63649448055328561</c:v>
                </c:pt>
                <c:pt idx="13">
                  <c:v>0.6383377563328827</c:v>
                </c:pt>
                <c:pt idx="14">
                  <c:v>0.63841908239151146</c:v>
                </c:pt>
                <c:pt idx="15">
                  <c:v>0.63842361732654218</c:v>
                </c:pt>
                <c:pt idx="16">
                  <c:v>0.63665523471159569</c:v>
                </c:pt>
                <c:pt idx="17">
                  <c:v>0.63839187214485593</c:v>
                </c:pt>
                <c:pt idx="18">
                  <c:v>0.63853315080116846</c:v>
                </c:pt>
                <c:pt idx="19">
                  <c:v>0.63868594715219829</c:v>
                </c:pt>
                <c:pt idx="20">
                  <c:v>0.63718854576969686</c:v>
                </c:pt>
                <c:pt idx="21">
                  <c:v>0.63903036707407324</c:v>
                </c:pt>
                <c:pt idx="22">
                  <c:v>0.63922248651265889</c:v>
                </c:pt>
                <c:pt idx="23">
                  <c:v>0.63942212711672086</c:v>
                </c:pt>
                <c:pt idx="24">
                  <c:v>0.63796718446084932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7B-484B-8D74-F3F711114E10}"/>
            </c:ext>
          </c:extLst>
        </c:ser>
        <c:ser>
          <c:idx val="2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summary'!$H$14:$AF$14</c:f>
              <c:numCache>
                <c:formatCode>0.00</c:formatCode>
                <c:ptCount val="25"/>
                <c:pt idx="0">
                  <c:v>0.94020201169415363</c:v>
                </c:pt>
                <c:pt idx="1">
                  <c:v>0.94024823513721789</c:v>
                </c:pt>
                <c:pt idx="2">
                  <c:v>0.94029357998434659</c:v>
                </c:pt>
                <c:pt idx="3">
                  <c:v>0.94033802976691194</c:v>
                </c:pt>
                <c:pt idx="4">
                  <c:v>0.94038162878341436</c:v>
                </c:pt>
                <c:pt idx="5">
                  <c:v>0.94042437895985309</c:v>
                </c:pt>
                <c:pt idx="6">
                  <c:v>0.94046630288952793</c:v>
                </c:pt>
                <c:pt idx="7">
                  <c:v>0.94050742054808534</c:v>
                </c:pt>
                <c:pt idx="8">
                  <c:v>0.94054773684784732</c:v>
                </c:pt>
                <c:pt idx="9">
                  <c:v>0.94058729516820827</c:v>
                </c:pt>
                <c:pt idx="10">
                  <c:v>0.9406260766003115</c:v>
                </c:pt>
                <c:pt idx="11">
                  <c:v>0.94066412453696491</c:v>
                </c:pt>
                <c:pt idx="12">
                  <c:v>0.94070145826724616</c:v>
                </c:pt>
                <c:pt idx="13">
                  <c:v>0.9407380770481617</c:v>
                </c:pt>
                <c:pt idx="14">
                  <c:v>0.94077400285005686</c:v>
                </c:pt>
                <c:pt idx="15">
                  <c:v>0.94080923614961098</c:v>
                </c:pt>
                <c:pt idx="16">
                  <c:v>0.94084379885538794</c:v>
                </c:pt>
                <c:pt idx="17">
                  <c:v>0.94087769277422328</c:v>
                </c:pt>
                <c:pt idx="18">
                  <c:v>0.94091093977155404</c:v>
                </c:pt>
                <c:pt idx="19">
                  <c:v>0.94094358309911208</c:v>
                </c:pt>
                <c:pt idx="20">
                  <c:v>0.94097560172329942</c:v>
                </c:pt>
                <c:pt idx="21">
                  <c:v>0.94142273553869893</c:v>
                </c:pt>
                <c:pt idx="22">
                  <c:v>0.94186179471141873</c:v>
                </c:pt>
                <c:pt idx="23">
                  <c:v>0.94229290859460635</c:v>
                </c:pt>
                <c:pt idx="24">
                  <c:v>0.94271624929256892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77B-484B-8D74-F3F711114E10}"/>
            </c:ext>
          </c:extLst>
        </c:ser>
        <c:ser>
          <c:idx val="3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summary'!$H$16:$AF$16</c:f>
              <c:numCache>
                <c:formatCode>0.00</c:formatCode>
                <c:ptCount val="25"/>
                <c:pt idx="0">
                  <c:v>9.4656608285975441E-2</c:v>
                </c:pt>
                <c:pt idx="1">
                  <c:v>9.4656608285975219E-2</c:v>
                </c:pt>
                <c:pt idx="2">
                  <c:v>9.4656608285975663E-2</c:v>
                </c:pt>
                <c:pt idx="3">
                  <c:v>9.4656608285975663E-2</c:v>
                </c:pt>
                <c:pt idx="4">
                  <c:v>9.4656608285975441E-2</c:v>
                </c:pt>
                <c:pt idx="5">
                  <c:v>9.4656608285975552E-2</c:v>
                </c:pt>
                <c:pt idx="6">
                  <c:v>9.4656608285975219E-2</c:v>
                </c:pt>
                <c:pt idx="7">
                  <c:v>9.4656608285975552E-2</c:v>
                </c:pt>
                <c:pt idx="8">
                  <c:v>9.4656608285975552E-2</c:v>
                </c:pt>
                <c:pt idx="9">
                  <c:v>9.465660828597533E-2</c:v>
                </c:pt>
                <c:pt idx="10">
                  <c:v>9.465660828597533E-2</c:v>
                </c:pt>
                <c:pt idx="11">
                  <c:v>9.4656608285975663E-2</c:v>
                </c:pt>
                <c:pt idx="12">
                  <c:v>9.4656608285975219E-2</c:v>
                </c:pt>
                <c:pt idx="13">
                  <c:v>9.4656608285975219E-2</c:v>
                </c:pt>
                <c:pt idx="14">
                  <c:v>9.4656608285974997E-2</c:v>
                </c:pt>
                <c:pt idx="15">
                  <c:v>9.4656608285975441E-2</c:v>
                </c:pt>
                <c:pt idx="16">
                  <c:v>9.4656608285975663E-2</c:v>
                </c:pt>
                <c:pt idx="17">
                  <c:v>9.4656608285974997E-2</c:v>
                </c:pt>
                <c:pt idx="18">
                  <c:v>9.4656608285975441E-2</c:v>
                </c:pt>
                <c:pt idx="19">
                  <c:v>9.465660828597533E-2</c:v>
                </c:pt>
                <c:pt idx="20">
                  <c:v>9.465660828597533E-2</c:v>
                </c:pt>
                <c:pt idx="21">
                  <c:v>9.4656608285975552E-2</c:v>
                </c:pt>
                <c:pt idx="22">
                  <c:v>9.4656608285975441E-2</c:v>
                </c:pt>
                <c:pt idx="23">
                  <c:v>9.4656608285974997E-2</c:v>
                </c:pt>
                <c:pt idx="24">
                  <c:v>9.4656608285975663E-2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77B-484B-8D74-F3F711114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88936"/>
        <c:axId val="181389328"/>
      </c:areaChart>
      <c:lineChart>
        <c:grouping val="standard"/>
        <c:varyColors val="0"/>
        <c:ser>
          <c:idx val="4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summary'!$H$5:$AF$5</c:f>
              <c:numCache>
                <c:formatCode>0.00</c:formatCode>
                <c:ptCount val="25"/>
                <c:pt idx="0">
                  <c:v>3.7262716456943998</c:v>
                </c:pt>
                <c:pt idx="1">
                  <c:v>3.7262716456943998</c:v>
                </c:pt>
                <c:pt idx="2">
                  <c:v>3.7262716456943998</c:v>
                </c:pt>
                <c:pt idx="3">
                  <c:v>3.7262716456943998</c:v>
                </c:pt>
                <c:pt idx="4">
                  <c:v>3.7262716456943998</c:v>
                </c:pt>
                <c:pt idx="5">
                  <c:v>3.7262716456943998</c:v>
                </c:pt>
                <c:pt idx="6">
                  <c:v>3.7262716456943998</c:v>
                </c:pt>
                <c:pt idx="7">
                  <c:v>3.7262716456943998</c:v>
                </c:pt>
                <c:pt idx="8">
                  <c:v>3.7262716456943998</c:v>
                </c:pt>
                <c:pt idx="9">
                  <c:v>3.7262716456943998</c:v>
                </c:pt>
                <c:pt idx="10">
                  <c:v>3.1862716456943998</c:v>
                </c:pt>
                <c:pt idx="11">
                  <c:v>3.1862716456943998</c:v>
                </c:pt>
                <c:pt idx="12">
                  <c:v>3.1862716456943998</c:v>
                </c:pt>
                <c:pt idx="13">
                  <c:v>3.1862716456943998</c:v>
                </c:pt>
                <c:pt idx="14">
                  <c:v>3.1862716456943998</c:v>
                </c:pt>
                <c:pt idx="15">
                  <c:v>3.1862716456943998</c:v>
                </c:pt>
                <c:pt idx="16">
                  <c:v>3.1862716456943998</c:v>
                </c:pt>
                <c:pt idx="17">
                  <c:v>3.1862716456943998</c:v>
                </c:pt>
                <c:pt idx="18">
                  <c:v>3.1862716456943998</c:v>
                </c:pt>
                <c:pt idx="19">
                  <c:v>3.1862716456943998</c:v>
                </c:pt>
                <c:pt idx="20">
                  <c:v>3.1862716456943998</c:v>
                </c:pt>
                <c:pt idx="21">
                  <c:v>3.1862716456943998</c:v>
                </c:pt>
                <c:pt idx="22">
                  <c:v>3.1862716456943998</c:v>
                </c:pt>
                <c:pt idx="23">
                  <c:v>3.1862716456943998</c:v>
                </c:pt>
                <c:pt idx="24">
                  <c:v>3.1862716456943998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77B-484B-8D74-F3F711114E10}"/>
            </c:ext>
          </c:extLst>
        </c:ser>
        <c:ser>
          <c:idx val="5"/>
          <c:order val="6"/>
          <c:tx>
            <c:v>Total demand + target headroom (baseline)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summary'!$H$18:$AF$18</c:f>
              <c:numCache>
                <c:formatCode>0.00</c:formatCode>
                <c:ptCount val="25"/>
                <c:pt idx="0">
                  <c:v>3.0501871684430317</c:v>
                </c:pt>
                <c:pt idx="1">
                  <c:v>3.0628948729070409</c:v>
                </c:pt>
                <c:pt idx="2">
                  <c:v>3.058750647940744</c:v>
                </c:pt>
                <c:pt idx="3">
                  <c:v>3.078234320732173</c:v>
                </c:pt>
                <c:pt idx="4">
                  <c:v>3.0818531047570707</c:v>
                </c:pt>
                <c:pt idx="5">
                  <c:v>2.9787832211426464</c:v>
                </c:pt>
                <c:pt idx="6">
                  <c:v>2.9794694580194778</c:v>
                </c:pt>
                <c:pt idx="7">
                  <c:v>2.9849076983935974</c:v>
                </c:pt>
                <c:pt idx="8">
                  <c:v>2.9870561280800372</c:v>
                </c:pt>
                <c:pt idx="9">
                  <c:v>2.9891782012620229</c:v>
                </c:pt>
                <c:pt idx="10">
                  <c:v>2.9910430020564673</c:v>
                </c:pt>
                <c:pt idx="11">
                  <c:v>2.9856538626256621</c:v>
                </c:pt>
                <c:pt idx="12">
                  <c:v>2.9947026966895129</c:v>
                </c:pt>
                <c:pt idx="13">
                  <c:v>2.9913575791699891</c:v>
                </c:pt>
                <c:pt idx="14">
                  <c:v>2.9896571130608058</c:v>
                </c:pt>
                <c:pt idx="15">
                  <c:v>2.9887759280582475</c:v>
                </c:pt>
                <c:pt idx="16">
                  <c:v>2.9967819639710522</c:v>
                </c:pt>
                <c:pt idx="17">
                  <c:v>2.9959753351292777</c:v>
                </c:pt>
                <c:pt idx="18">
                  <c:v>2.9956502220073165</c:v>
                </c:pt>
                <c:pt idx="19">
                  <c:v>2.9973095566337524</c:v>
                </c:pt>
                <c:pt idx="20">
                  <c:v>2.9865954727036161</c:v>
                </c:pt>
                <c:pt idx="21">
                  <c:v>2.9998288341470714</c:v>
                </c:pt>
                <c:pt idx="22">
                  <c:v>3.0029726170022912</c:v>
                </c:pt>
                <c:pt idx="23">
                  <c:v>3.007723438307806</c:v>
                </c:pt>
                <c:pt idx="24">
                  <c:v>3.0105563307265015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77B-484B-8D74-F3F711114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88936"/>
        <c:axId val="181389328"/>
      </c:lineChart>
      <c:catAx>
        <c:axId val="181388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89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138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0359337875782993E-2"/>
              <c:y val="0.39858528733632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88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6452269470774322"/>
          <c:y val="0.82158446545736585"/>
          <c:w val="0.7156398695723647"/>
          <c:h val="0.164029122700770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Final Planning Water Supply-Demand Balance and Components of Demand</a:t>
            </a:r>
          </a:p>
        </c:rich>
      </c:tx>
      <c:layout>
        <c:manualLayout>
          <c:xMode val="edge"/>
          <c:yMode val="edge"/>
          <c:x val="0.25139146883447561"/>
          <c:y val="3.1007826724362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3946134444595E-2"/>
          <c:y val="0.13443854749105721"/>
          <c:w val="0.89767565444686215"/>
          <c:h val="0.5966861559877048"/>
        </c:manualLayout>
      </c:layout>
      <c:areaChart>
        <c:grouping val="stacked"/>
        <c:varyColors val="0"/>
        <c:ser>
          <c:idx val="2"/>
          <c:order val="0"/>
          <c:tx>
            <c:v>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summary'!$H$11:$AF$11</c:f>
              <c:numCache>
                <c:formatCode>0.00</c:formatCode>
                <c:ptCount val="25"/>
                <c:pt idx="0">
                  <c:v>0.4837855209460431</c:v>
                </c:pt>
                <c:pt idx="1">
                  <c:v>0.49770578819129158</c:v>
                </c:pt>
                <c:pt idx="2">
                  <c:v>0.51168448454547699</c:v>
                </c:pt>
                <c:pt idx="3">
                  <c:v>0.52549704636172934</c:v>
                </c:pt>
                <c:pt idx="4">
                  <c:v>0.5391954890995666</c:v>
                </c:pt>
                <c:pt idx="5">
                  <c:v>0.55285865293868619</c:v>
                </c:pt>
                <c:pt idx="6">
                  <c:v>0.56584854698671938</c:v>
                </c:pt>
                <c:pt idx="7">
                  <c:v>0.57882711438922763</c:v>
                </c:pt>
                <c:pt idx="8">
                  <c:v>0.5916540124150248</c:v>
                </c:pt>
                <c:pt idx="9">
                  <c:v>0.98975112191785042</c:v>
                </c:pt>
                <c:pt idx="10">
                  <c:v>1.0003832807070108</c:v>
                </c:pt>
                <c:pt idx="11">
                  <c:v>1.001068726097468</c:v>
                </c:pt>
                <c:pt idx="12">
                  <c:v>1.0017267014062412</c:v>
                </c:pt>
                <c:pt idx="13">
                  <c:v>1.0024597008306515</c:v>
                </c:pt>
                <c:pt idx="14">
                  <c:v>1.0086321315087068</c:v>
                </c:pt>
                <c:pt idx="15">
                  <c:v>1.0099543775591078</c:v>
                </c:pt>
                <c:pt idx="16">
                  <c:v>1.0024955225294507</c:v>
                </c:pt>
                <c:pt idx="17">
                  <c:v>1.0039516561801922</c:v>
                </c:pt>
                <c:pt idx="18">
                  <c:v>1.0151467931386366</c:v>
                </c:pt>
                <c:pt idx="19">
                  <c:v>1.0165404570228713</c:v>
                </c:pt>
                <c:pt idx="20">
                  <c:v>1.0188101900920643</c:v>
                </c:pt>
                <c:pt idx="21">
                  <c:v>1.0200325589466577</c:v>
                </c:pt>
                <c:pt idx="22">
                  <c:v>1.0213286057618449</c:v>
                </c:pt>
                <c:pt idx="23">
                  <c:v>1.032589033579677</c:v>
                </c:pt>
                <c:pt idx="24">
                  <c:v>1.0286126737393388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0F-4077-BC55-95DA0BDD7811}"/>
            </c:ext>
          </c:extLst>
        </c:ser>
        <c:ser>
          <c:idx val="4"/>
          <c:order val="1"/>
          <c:tx>
            <c:v>Unmeasured 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summary'!$H$9:$AF$9</c:f>
              <c:numCache>
                <c:formatCode>0.00</c:formatCode>
                <c:ptCount val="25"/>
                <c:pt idx="0">
                  <c:v>0.52219315760048191</c:v>
                </c:pt>
                <c:pt idx="1">
                  <c:v>0.51002982972468713</c:v>
                </c:pt>
                <c:pt idx="2">
                  <c:v>0.49834468148664629</c:v>
                </c:pt>
                <c:pt idx="3">
                  <c:v>0.48694583249279522</c:v>
                </c:pt>
                <c:pt idx="4">
                  <c:v>0.47584877259032804</c:v>
                </c:pt>
                <c:pt idx="5">
                  <c:v>0.46510360035675302</c:v>
                </c:pt>
                <c:pt idx="6">
                  <c:v>0.45490867144457314</c:v>
                </c:pt>
                <c:pt idx="7">
                  <c:v>0.44500796644367452</c:v>
                </c:pt>
                <c:pt idx="8">
                  <c:v>0.43530300122492444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0F-4077-BC55-95DA0BDD7811}"/>
            </c:ext>
          </c:extLst>
        </c:ser>
        <c:ser>
          <c:idx val="5"/>
          <c:order val="2"/>
          <c:tx>
            <c:v>Non-household consumption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summary'!$H$13:$AF$13</c:f>
              <c:numCache>
                <c:formatCode>0.00</c:formatCode>
                <c:ptCount val="25"/>
                <c:pt idx="0">
                  <c:v>0.62855245507724056</c:v>
                </c:pt>
                <c:pt idx="1">
                  <c:v>0.63140220874260744</c:v>
                </c:pt>
                <c:pt idx="2">
                  <c:v>0.63313794414468572</c:v>
                </c:pt>
                <c:pt idx="3">
                  <c:v>0.63466686999838395</c:v>
                </c:pt>
                <c:pt idx="4">
                  <c:v>0.63399773485449096</c:v>
                </c:pt>
                <c:pt idx="5">
                  <c:v>0.63603676388572006</c:v>
                </c:pt>
                <c:pt idx="6">
                  <c:v>0.63638169653752719</c:v>
                </c:pt>
                <c:pt idx="7">
                  <c:v>0.63668327807337866</c:v>
                </c:pt>
                <c:pt idx="8">
                  <c:v>0.63530508461205326</c:v>
                </c:pt>
                <c:pt idx="9">
                  <c:v>0.63718386463566146</c:v>
                </c:pt>
                <c:pt idx="10">
                  <c:v>0.63751015776989584</c:v>
                </c:pt>
                <c:pt idx="11">
                  <c:v>0.63785969667031495</c:v>
                </c:pt>
                <c:pt idx="12">
                  <c:v>0.63649448055328561</c:v>
                </c:pt>
                <c:pt idx="13">
                  <c:v>0.6383377563328827</c:v>
                </c:pt>
                <c:pt idx="14">
                  <c:v>0.63841908239151146</c:v>
                </c:pt>
                <c:pt idx="15">
                  <c:v>0.63842361732654218</c:v>
                </c:pt>
                <c:pt idx="16">
                  <c:v>0.63665523471159569</c:v>
                </c:pt>
                <c:pt idx="17">
                  <c:v>0.63839187214485593</c:v>
                </c:pt>
                <c:pt idx="18">
                  <c:v>0.63853315080116846</c:v>
                </c:pt>
                <c:pt idx="19">
                  <c:v>0.63868594715219829</c:v>
                </c:pt>
                <c:pt idx="20">
                  <c:v>0.63718854576969686</c:v>
                </c:pt>
                <c:pt idx="21">
                  <c:v>0.63903036707407324</c:v>
                </c:pt>
                <c:pt idx="22">
                  <c:v>0.63922248651265889</c:v>
                </c:pt>
                <c:pt idx="23">
                  <c:v>0.63942212711672086</c:v>
                </c:pt>
                <c:pt idx="24">
                  <c:v>0.63796718446084932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90F-4077-BC55-95DA0BDD7811}"/>
            </c:ext>
          </c:extLst>
        </c:ser>
        <c:ser>
          <c:idx val="6"/>
          <c:order val="3"/>
          <c:tx>
            <c:v>Total leakage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summary'!$H$15:$AF$15</c:f>
              <c:numCache>
                <c:formatCode>0.00</c:formatCode>
                <c:ptCount val="25"/>
                <c:pt idx="0">
                  <c:v>0.94</c:v>
                </c:pt>
                <c:pt idx="1">
                  <c:v>0.94</c:v>
                </c:pt>
                <c:pt idx="2">
                  <c:v>0.94</c:v>
                </c:pt>
                <c:pt idx="3">
                  <c:v>0.94</c:v>
                </c:pt>
                <c:pt idx="4">
                  <c:v>0.94</c:v>
                </c:pt>
                <c:pt idx="5">
                  <c:v>0.91179999999999994</c:v>
                </c:pt>
                <c:pt idx="6">
                  <c:v>0.88359999999999994</c:v>
                </c:pt>
                <c:pt idx="7">
                  <c:v>0.85539999999999994</c:v>
                </c:pt>
                <c:pt idx="8">
                  <c:v>0.82719999999999994</c:v>
                </c:pt>
                <c:pt idx="9">
                  <c:v>0.79899999999999993</c:v>
                </c:pt>
                <c:pt idx="10">
                  <c:v>0.77502999999999989</c:v>
                </c:pt>
                <c:pt idx="11">
                  <c:v>0.75105999999999984</c:v>
                </c:pt>
                <c:pt idx="12">
                  <c:v>0.72708999999999979</c:v>
                </c:pt>
                <c:pt idx="13">
                  <c:v>0.70311999999999975</c:v>
                </c:pt>
                <c:pt idx="14">
                  <c:v>0.67914999999999992</c:v>
                </c:pt>
                <c:pt idx="15">
                  <c:v>0.66556699999999991</c:v>
                </c:pt>
                <c:pt idx="16">
                  <c:v>0.6519839999999999</c:v>
                </c:pt>
                <c:pt idx="17">
                  <c:v>0.63840099999999989</c:v>
                </c:pt>
                <c:pt idx="18">
                  <c:v>0.62481799999999987</c:v>
                </c:pt>
                <c:pt idx="19">
                  <c:v>0.61123499999999997</c:v>
                </c:pt>
                <c:pt idx="20">
                  <c:v>0.5990103</c:v>
                </c:pt>
                <c:pt idx="21">
                  <c:v>0.58678560000000002</c:v>
                </c:pt>
                <c:pt idx="22">
                  <c:v>0.57456090000000004</c:v>
                </c:pt>
                <c:pt idx="23">
                  <c:v>0.56233620000000006</c:v>
                </c:pt>
                <c:pt idx="24">
                  <c:v>0.55011149999999998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90F-4077-BC55-95DA0BDD7811}"/>
            </c:ext>
          </c:extLst>
        </c:ser>
        <c:ser>
          <c:idx val="7"/>
          <c:order val="4"/>
          <c:tx>
            <c:v>Other components of demand</c:v>
          </c:tx>
          <c:spPr>
            <a:ln w="25400">
              <a:noFill/>
            </a:ln>
          </c:spP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summary'!$H$17:$AF$17</c:f>
              <c:numCache>
                <c:formatCode>0.00</c:formatCode>
                <c:ptCount val="25"/>
                <c:pt idx="0">
                  <c:v>9.4656608285975219E-2</c:v>
                </c:pt>
                <c:pt idx="1">
                  <c:v>9.4656608285974997E-2</c:v>
                </c:pt>
                <c:pt idx="2">
                  <c:v>9.4656608285975441E-2</c:v>
                </c:pt>
                <c:pt idx="3">
                  <c:v>9.4656608285975441E-2</c:v>
                </c:pt>
                <c:pt idx="4">
                  <c:v>9.4656608285975663E-2</c:v>
                </c:pt>
                <c:pt idx="5">
                  <c:v>9.4656608285975663E-2</c:v>
                </c:pt>
                <c:pt idx="6">
                  <c:v>9.4656608285975219E-2</c:v>
                </c:pt>
                <c:pt idx="7">
                  <c:v>9.4656608285975441E-2</c:v>
                </c:pt>
                <c:pt idx="8">
                  <c:v>9.4656608285975663E-2</c:v>
                </c:pt>
                <c:pt idx="9">
                  <c:v>9.4656608285975663E-2</c:v>
                </c:pt>
                <c:pt idx="10">
                  <c:v>9.4656608285975441E-2</c:v>
                </c:pt>
                <c:pt idx="11">
                  <c:v>9.4656608285975441E-2</c:v>
                </c:pt>
                <c:pt idx="12">
                  <c:v>9.4656608285975663E-2</c:v>
                </c:pt>
                <c:pt idx="13">
                  <c:v>9.4656608285974997E-2</c:v>
                </c:pt>
                <c:pt idx="14">
                  <c:v>9.4656608285975441E-2</c:v>
                </c:pt>
                <c:pt idx="15">
                  <c:v>9.4656608285975774E-2</c:v>
                </c:pt>
                <c:pt idx="16">
                  <c:v>9.4656608285975441E-2</c:v>
                </c:pt>
                <c:pt idx="17">
                  <c:v>9.4656608285975552E-2</c:v>
                </c:pt>
                <c:pt idx="18">
                  <c:v>9.4656608285975219E-2</c:v>
                </c:pt>
                <c:pt idx="19">
                  <c:v>9.4656608285975219E-2</c:v>
                </c:pt>
                <c:pt idx="20">
                  <c:v>9.4656608285975663E-2</c:v>
                </c:pt>
                <c:pt idx="21">
                  <c:v>9.4656608285975663E-2</c:v>
                </c:pt>
                <c:pt idx="22">
                  <c:v>9.4656608285975219E-2</c:v>
                </c:pt>
                <c:pt idx="23">
                  <c:v>9.4656608285975663E-2</c:v>
                </c:pt>
                <c:pt idx="24">
                  <c:v>9.465660828597533E-2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90F-4077-BC55-95DA0BDD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90112"/>
        <c:axId val="181394424"/>
      </c:areaChart>
      <c:lineChart>
        <c:grouping val="standard"/>
        <c:varyColors val="0"/>
        <c:ser>
          <c:idx val="0"/>
          <c:order val="5"/>
          <c:tx>
            <c:v>Total water available for use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summary'!$H$6:$AF$6</c:f>
              <c:numCache>
                <c:formatCode>0.00</c:formatCode>
                <c:ptCount val="25"/>
                <c:pt idx="0">
                  <c:v>3.7262716456943998</c:v>
                </c:pt>
                <c:pt idx="1">
                  <c:v>3.7262716456943998</c:v>
                </c:pt>
                <c:pt idx="2">
                  <c:v>3.7262716456943998</c:v>
                </c:pt>
                <c:pt idx="3">
                  <c:v>3.7262716456943998</c:v>
                </c:pt>
                <c:pt idx="4">
                  <c:v>3.7262716456943998</c:v>
                </c:pt>
                <c:pt idx="5">
                  <c:v>3.7262716456943998</c:v>
                </c:pt>
                <c:pt idx="6">
                  <c:v>3.7262716456943998</c:v>
                </c:pt>
                <c:pt idx="7">
                  <c:v>3.7262716456943998</c:v>
                </c:pt>
                <c:pt idx="8">
                  <c:v>3.7262716456943998</c:v>
                </c:pt>
                <c:pt idx="9">
                  <c:v>3.7262716456943998</c:v>
                </c:pt>
                <c:pt idx="10">
                  <c:v>3.1862716456943998</c:v>
                </c:pt>
                <c:pt idx="11">
                  <c:v>3.1862716456943998</c:v>
                </c:pt>
                <c:pt idx="12">
                  <c:v>3.1862716456943998</c:v>
                </c:pt>
                <c:pt idx="13">
                  <c:v>3.1862716456943998</c:v>
                </c:pt>
                <c:pt idx="14">
                  <c:v>3.1862716456943998</c:v>
                </c:pt>
                <c:pt idx="15">
                  <c:v>3.1862716456943998</c:v>
                </c:pt>
                <c:pt idx="16">
                  <c:v>3.1862716456943998</c:v>
                </c:pt>
                <c:pt idx="17">
                  <c:v>3.1862716456943998</c:v>
                </c:pt>
                <c:pt idx="18">
                  <c:v>3.1862716456943998</c:v>
                </c:pt>
                <c:pt idx="19">
                  <c:v>3.1862716456943998</c:v>
                </c:pt>
                <c:pt idx="20">
                  <c:v>3.1862716456943998</c:v>
                </c:pt>
                <c:pt idx="21">
                  <c:v>3.1862716456943998</c:v>
                </c:pt>
                <c:pt idx="22">
                  <c:v>3.1862716456943998</c:v>
                </c:pt>
                <c:pt idx="23">
                  <c:v>3.1862716456943998</c:v>
                </c:pt>
                <c:pt idx="24">
                  <c:v>3.1862716456943998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90F-4077-BC55-95DA0BDD7811}"/>
            </c:ext>
          </c:extLst>
        </c:ser>
        <c:ser>
          <c:idx val="1"/>
          <c:order val="6"/>
          <c:tx>
            <c:v>Total demand + target headroom (final plan)</c:v>
          </c:tx>
          <c:marker>
            <c:symbol val="none"/>
          </c:marker>
          <c:cat>
            <c:strLit>
              <c:ptCount val="25"/>
              <c:pt idx="0">
                <c:v>2020-21</c:v>
              </c:pt>
              <c:pt idx="1">
                <c:v>2021-22</c:v>
              </c:pt>
              <c:pt idx="2">
                <c:v>2022-23</c:v>
              </c:pt>
              <c:pt idx="3">
                <c:v>2023-24</c:v>
              </c:pt>
              <c:pt idx="4">
                <c:v>2024-25</c:v>
              </c:pt>
              <c:pt idx="5">
                <c:v>2025-26</c:v>
              </c:pt>
              <c:pt idx="6">
                <c:v>2026-27</c:v>
              </c:pt>
              <c:pt idx="7">
                <c:v>2027-28</c:v>
              </c:pt>
              <c:pt idx="8">
                <c:v>2028-29</c:v>
              </c:pt>
              <c:pt idx="9">
                <c:v>2029-2030</c:v>
              </c:pt>
              <c:pt idx="10">
                <c:v>2030-2031</c:v>
              </c:pt>
              <c:pt idx="11">
                <c:v>2031-2032</c:v>
              </c:pt>
              <c:pt idx="12">
                <c:v>2032-33</c:v>
              </c:pt>
              <c:pt idx="13">
                <c:v>2033-34</c:v>
              </c:pt>
              <c:pt idx="14">
                <c:v>2034-35</c:v>
              </c:pt>
              <c:pt idx="15">
                <c:v>2035-36</c:v>
              </c:pt>
              <c:pt idx="16">
                <c:v>2036-37</c:v>
              </c:pt>
              <c:pt idx="17">
                <c:v>2037-38</c:v>
              </c:pt>
              <c:pt idx="18">
                <c:v>2038-39</c:v>
              </c:pt>
              <c:pt idx="19">
                <c:v>2039-40</c:v>
              </c:pt>
              <c:pt idx="20">
                <c:v>2040-41</c:v>
              </c:pt>
              <c:pt idx="21">
                <c:v>2041-42</c:v>
              </c:pt>
              <c:pt idx="22">
                <c:v>2042-43</c:v>
              </c:pt>
              <c:pt idx="23">
                <c:v>2043-44</c:v>
              </c:pt>
              <c:pt idx="24">
                <c:v>2044-45</c:v>
              </c:pt>
            </c:strLit>
          </c:cat>
          <c:val>
            <c:numRef>
              <c:f>'WRZ summary'!$H$19:$AF$19</c:f>
              <c:numCache>
                <c:formatCode>0.00</c:formatCode>
                <c:ptCount val="25"/>
                <c:pt idx="0">
                  <c:v>3.0499851567488778</c:v>
                </c:pt>
                <c:pt idx="1">
                  <c:v>3.0626466377698232</c:v>
                </c:pt>
                <c:pt idx="2">
                  <c:v>3.0584570679563976</c:v>
                </c:pt>
                <c:pt idx="3">
                  <c:v>3.0778962909652607</c:v>
                </c:pt>
                <c:pt idx="4">
                  <c:v>3.0814714759736566</c:v>
                </c:pt>
                <c:pt idx="5">
                  <c:v>2.9501588421827929</c:v>
                </c:pt>
                <c:pt idx="6">
                  <c:v>2.9226031551299498</c:v>
                </c:pt>
                <c:pt idx="7">
                  <c:v>2.8998002778455123</c:v>
                </c:pt>
                <c:pt idx="8">
                  <c:v>2.8737083912321904</c:v>
                </c:pt>
                <c:pt idx="9">
                  <c:v>2.8070040641919776</c:v>
                </c:pt>
                <c:pt idx="10">
                  <c:v>2.7948147466937789</c:v>
                </c:pt>
                <c:pt idx="11">
                  <c:v>2.7653453149140552</c:v>
                </c:pt>
                <c:pt idx="12">
                  <c:v>2.7502914068623907</c:v>
                </c:pt>
                <c:pt idx="13">
                  <c:v>2.7228183681893561</c:v>
                </c:pt>
                <c:pt idx="14">
                  <c:v>2.7026095305167557</c:v>
                </c:pt>
                <c:pt idx="15">
                  <c:v>2.6880047188387666</c:v>
                </c:pt>
                <c:pt idx="16">
                  <c:v>2.6732676543259286</c:v>
                </c:pt>
                <c:pt idx="17">
                  <c:v>2.6586999856004017</c:v>
                </c:pt>
                <c:pt idx="18">
                  <c:v>2.6546014154805744</c:v>
                </c:pt>
                <c:pt idx="19">
                  <c:v>2.6424618564634148</c:v>
                </c:pt>
                <c:pt idx="20">
                  <c:v>2.6202917010853839</c:v>
                </c:pt>
                <c:pt idx="21">
                  <c:v>2.6206360416015473</c:v>
                </c:pt>
                <c:pt idx="22">
                  <c:v>2.6108784201363782</c:v>
                </c:pt>
                <c:pt idx="23">
                  <c:v>2.6127186976376495</c:v>
                </c:pt>
                <c:pt idx="24">
                  <c:v>2.5973403055966746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90F-4077-BC55-95DA0BDD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90112"/>
        <c:axId val="181394424"/>
      </c:lineChart>
      <c:catAx>
        <c:axId val="1813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94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13944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Ml/d</a:t>
                </a:r>
              </a:p>
            </c:rich>
          </c:tx>
          <c:layout>
            <c:manualLayout>
              <c:xMode val="edge"/>
              <c:yMode val="edge"/>
              <c:x val="2.2727258843268032E-2"/>
              <c:y val="0.400943936062046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90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160461976251572"/>
          <c:y val="0.8535580838704635"/>
          <c:w val="0.65132029756728005"/>
          <c:h val="0.126917950379431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44" r="0.750000000000006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2</xdr:row>
      <xdr:rowOff>17408</xdr:rowOff>
    </xdr:from>
    <xdr:to>
      <xdr:col>5</xdr:col>
      <xdr:colOff>1397000</xdr:colOff>
      <xdr:row>6</xdr:row>
      <xdr:rowOff>76200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3" t="8223" b="11890"/>
        <a:stretch/>
      </xdr:blipFill>
      <xdr:spPr bwMode="auto">
        <a:xfrm>
          <a:off x="5194300" y="563508"/>
          <a:ext cx="2895600" cy="960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1269999</xdr:colOff>
      <xdr:row>2</xdr:row>
      <xdr:rowOff>141783</xdr:rowOff>
    </xdr:from>
    <xdr:to>
      <xdr:col>10</xdr:col>
      <xdr:colOff>685800</xdr:colOff>
      <xdr:row>6</xdr:row>
      <xdr:rowOff>92075</xdr:rowOff>
    </xdr:to>
    <xdr:pic>
      <xdr:nvPicPr>
        <xdr:cNvPr id="5" name="Picture 4" descr="http://www.monmouthshiregreenweb.co.uk/wordpress/wp-content/uploads/2014/08/NRW-logo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879"/>
        <a:stretch/>
      </xdr:blipFill>
      <xdr:spPr bwMode="auto">
        <a:xfrm>
          <a:off x="7962899" y="687883"/>
          <a:ext cx="3149601" cy="851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1316182</xdr:colOff>
      <xdr:row>30</xdr:row>
      <xdr:rowOff>55418</xdr:rowOff>
    </xdr:from>
    <xdr:to>
      <xdr:col>19</xdr:col>
      <xdr:colOff>303414</xdr:colOff>
      <xdr:row>57</xdr:row>
      <xdr:rowOff>63037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1108364</xdr:colOff>
      <xdr:row>65</xdr:row>
      <xdr:rowOff>69273</xdr:rowOff>
    </xdr:from>
    <xdr:to>
      <xdr:col>19</xdr:col>
      <xdr:colOff>95596</xdr:colOff>
      <xdr:row>93</xdr:row>
      <xdr:rowOff>57496</xdr:rowOff>
    </xdr:to>
    <xdr:graphicFrame macro="">
      <xdr:nvGraphicFramePr>
        <xdr:cNvPr id="3" name="Chart 1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="80" zoomScaleNormal="80" workbookViewId="0">
      <selection activeCell="B4" sqref="B4:D4"/>
    </sheetView>
  </sheetViews>
  <sheetFormatPr defaultColWidth="8.88671875" defaultRowHeight="15" x14ac:dyDescent="0.2"/>
  <cols>
    <col min="1" max="1" width="2.5546875" customWidth="1"/>
    <col min="2" max="2" width="22.5546875" customWidth="1"/>
    <col min="3" max="3" width="7.77734375" customWidth="1"/>
    <col min="4" max="4" width="79.109375" bestFit="1" customWidth="1"/>
    <col min="5" max="5" width="18.5546875" customWidth="1"/>
    <col min="6" max="6" width="17.77734375" customWidth="1"/>
    <col min="7" max="7" width="2.44140625" customWidth="1"/>
    <col min="8" max="8" width="7.5546875" customWidth="1"/>
    <col min="9" max="9" width="13.33203125" customWidth="1"/>
    <col min="10" max="10" width="2.33203125" customWidth="1"/>
    <col min="13" max="13" width="8.21875" bestFit="1" customWidth="1"/>
    <col min="257" max="257" width="2.5546875" customWidth="1"/>
    <col min="258" max="258" width="22.5546875" customWidth="1"/>
    <col min="259" max="259" width="7.77734375" customWidth="1"/>
    <col min="260" max="260" width="26.6640625" customWidth="1"/>
    <col min="261" max="261" width="18.5546875" customWidth="1"/>
    <col min="262" max="262" width="17.77734375" customWidth="1"/>
    <col min="263" max="263" width="2.44140625" customWidth="1"/>
    <col min="264" max="264" width="7.5546875" customWidth="1"/>
    <col min="265" max="265" width="13.33203125" customWidth="1"/>
    <col min="266" max="266" width="2.33203125" customWidth="1"/>
    <col min="269" max="269" width="8.21875" bestFit="1" customWidth="1"/>
    <col min="513" max="513" width="2.5546875" customWidth="1"/>
    <col min="514" max="514" width="22.5546875" customWidth="1"/>
    <col min="515" max="515" width="7.77734375" customWidth="1"/>
    <col min="516" max="516" width="26.6640625" customWidth="1"/>
    <col min="517" max="517" width="18.5546875" customWidth="1"/>
    <col min="518" max="518" width="17.77734375" customWidth="1"/>
    <col min="519" max="519" width="2.44140625" customWidth="1"/>
    <col min="520" max="520" width="7.5546875" customWidth="1"/>
    <col min="521" max="521" width="13.33203125" customWidth="1"/>
    <col min="522" max="522" width="2.33203125" customWidth="1"/>
    <col min="525" max="525" width="8.21875" bestFit="1" customWidth="1"/>
    <col min="769" max="769" width="2.5546875" customWidth="1"/>
    <col min="770" max="770" width="22.5546875" customWidth="1"/>
    <col min="771" max="771" width="7.77734375" customWidth="1"/>
    <col min="772" max="772" width="26.6640625" customWidth="1"/>
    <col min="773" max="773" width="18.5546875" customWidth="1"/>
    <col min="774" max="774" width="17.77734375" customWidth="1"/>
    <col min="775" max="775" width="2.44140625" customWidth="1"/>
    <col min="776" max="776" width="7.5546875" customWidth="1"/>
    <col min="777" max="777" width="13.33203125" customWidth="1"/>
    <col min="778" max="778" width="2.33203125" customWidth="1"/>
    <col min="781" max="781" width="8.21875" bestFit="1" customWidth="1"/>
    <col min="1025" max="1025" width="2.5546875" customWidth="1"/>
    <col min="1026" max="1026" width="22.5546875" customWidth="1"/>
    <col min="1027" max="1027" width="7.77734375" customWidth="1"/>
    <col min="1028" max="1028" width="26.6640625" customWidth="1"/>
    <col min="1029" max="1029" width="18.5546875" customWidth="1"/>
    <col min="1030" max="1030" width="17.77734375" customWidth="1"/>
    <col min="1031" max="1031" width="2.44140625" customWidth="1"/>
    <col min="1032" max="1032" width="7.5546875" customWidth="1"/>
    <col min="1033" max="1033" width="13.33203125" customWidth="1"/>
    <col min="1034" max="1034" width="2.33203125" customWidth="1"/>
    <col min="1037" max="1037" width="8.21875" bestFit="1" customWidth="1"/>
    <col min="1281" max="1281" width="2.5546875" customWidth="1"/>
    <col min="1282" max="1282" width="22.5546875" customWidth="1"/>
    <col min="1283" max="1283" width="7.77734375" customWidth="1"/>
    <col min="1284" max="1284" width="26.6640625" customWidth="1"/>
    <col min="1285" max="1285" width="18.5546875" customWidth="1"/>
    <col min="1286" max="1286" width="17.77734375" customWidth="1"/>
    <col min="1287" max="1287" width="2.44140625" customWidth="1"/>
    <col min="1288" max="1288" width="7.5546875" customWidth="1"/>
    <col min="1289" max="1289" width="13.33203125" customWidth="1"/>
    <col min="1290" max="1290" width="2.33203125" customWidth="1"/>
    <col min="1293" max="1293" width="8.21875" bestFit="1" customWidth="1"/>
    <col min="1537" max="1537" width="2.5546875" customWidth="1"/>
    <col min="1538" max="1538" width="22.5546875" customWidth="1"/>
    <col min="1539" max="1539" width="7.77734375" customWidth="1"/>
    <col min="1540" max="1540" width="26.6640625" customWidth="1"/>
    <col min="1541" max="1541" width="18.5546875" customWidth="1"/>
    <col min="1542" max="1542" width="17.77734375" customWidth="1"/>
    <col min="1543" max="1543" width="2.44140625" customWidth="1"/>
    <col min="1544" max="1544" width="7.5546875" customWidth="1"/>
    <col min="1545" max="1545" width="13.33203125" customWidth="1"/>
    <col min="1546" max="1546" width="2.33203125" customWidth="1"/>
    <col min="1549" max="1549" width="8.21875" bestFit="1" customWidth="1"/>
    <col min="1793" max="1793" width="2.5546875" customWidth="1"/>
    <col min="1794" max="1794" width="22.5546875" customWidth="1"/>
    <col min="1795" max="1795" width="7.77734375" customWidth="1"/>
    <col min="1796" max="1796" width="26.6640625" customWidth="1"/>
    <col min="1797" max="1797" width="18.5546875" customWidth="1"/>
    <col min="1798" max="1798" width="17.77734375" customWidth="1"/>
    <col min="1799" max="1799" width="2.44140625" customWidth="1"/>
    <col min="1800" max="1800" width="7.5546875" customWidth="1"/>
    <col min="1801" max="1801" width="13.33203125" customWidth="1"/>
    <col min="1802" max="1802" width="2.33203125" customWidth="1"/>
    <col min="1805" max="1805" width="8.21875" bestFit="1" customWidth="1"/>
    <col min="2049" max="2049" width="2.5546875" customWidth="1"/>
    <col min="2050" max="2050" width="22.5546875" customWidth="1"/>
    <col min="2051" max="2051" width="7.77734375" customWidth="1"/>
    <col min="2052" max="2052" width="26.6640625" customWidth="1"/>
    <col min="2053" max="2053" width="18.5546875" customWidth="1"/>
    <col min="2054" max="2054" width="17.77734375" customWidth="1"/>
    <col min="2055" max="2055" width="2.44140625" customWidth="1"/>
    <col min="2056" max="2056" width="7.5546875" customWidth="1"/>
    <col min="2057" max="2057" width="13.33203125" customWidth="1"/>
    <col min="2058" max="2058" width="2.33203125" customWidth="1"/>
    <col min="2061" max="2061" width="8.21875" bestFit="1" customWidth="1"/>
    <col min="2305" max="2305" width="2.5546875" customWidth="1"/>
    <col min="2306" max="2306" width="22.5546875" customWidth="1"/>
    <col min="2307" max="2307" width="7.77734375" customWidth="1"/>
    <col min="2308" max="2308" width="26.6640625" customWidth="1"/>
    <col min="2309" max="2309" width="18.5546875" customWidth="1"/>
    <col min="2310" max="2310" width="17.77734375" customWidth="1"/>
    <col min="2311" max="2311" width="2.44140625" customWidth="1"/>
    <col min="2312" max="2312" width="7.5546875" customWidth="1"/>
    <col min="2313" max="2313" width="13.33203125" customWidth="1"/>
    <col min="2314" max="2314" width="2.33203125" customWidth="1"/>
    <col min="2317" max="2317" width="8.21875" bestFit="1" customWidth="1"/>
    <col min="2561" max="2561" width="2.5546875" customWidth="1"/>
    <col min="2562" max="2562" width="22.5546875" customWidth="1"/>
    <col min="2563" max="2563" width="7.77734375" customWidth="1"/>
    <col min="2564" max="2564" width="26.6640625" customWidth="1"/>
    <col min="2565" max="2565" width="18.5546875" customWidth="1"/>
    <col min="2566" max="2566" width="17.77734375" customWidth="1"/>
    <col min="2567" max="2567" width="2.44140625" customWidth="1"/>
    <col min="2568" max="2568" width="7.5546875" customWidth="1"/>
    <col min="2569" max="2569" width="13.33203125" customWidth="1"/>
    <col min="2570" max="2570" width="2.33203125" customWidth="1"/>
    <col min="2573" max="2573" width="8.21875" bestFit="1" customWidth="1"/>
    <col min="2817" max="2817" width="2.5546875" customWidth="1"/>
    <col min="2818" max="2818" width="22.5546875" customWidth="1"/>
    <col min="2819" max="2819" width="7.77734375" customWidth="1"/>
    <col min="2820" max="2820" width="26.6640625" customWidth="1"/>
    <col min="2821" max="2821" width="18.5546875" customWidth="1"/>
    <col min="2822" max="2822" width="17.77734375" customWidth="1"/>
    <col min="2823" max="2823" width="2.44140625" customWidth="1"/>
    <col min="2824" max="2824" width="7.5546875" customWidth="1"/>
    <col min="2825" max="2825" width="13.33203125" customWidth="1"/>
    <col min="2826" max="2826" width="2.33203125" customWidth="1"/>
    <col min="2829" max="2829" width="8.21875" bestFit="1" customWidth="1"/>
    <col min="3073" max="3073" width="2.5546875" customWidth="1"/>
    <col min="3074" max="3074" width="22.5546875" customWidth="1"/>
    <col min="3075" max="3075" width="7.77734375" customWidth="1"/>
    <col min="3076" max="3076" width="26.6640625" customWidth="1"/>
    <col min="3077" max="3077" width="18.5546875" customWidth="1"/>
    <col min="3078" max="3078" width="17.77734375" customWidth="1"/>
    <col min="3079" max="3079" width="2.44140625" customWidth="1"/>
    <col min="3080" max="3080" width="7.5546875" customWidth="1"/>
    <col min="3081" max="3081" width="13.33203125" customWidth="1"/>
    <col min="3082" max="3082" width="2.33203125" customWidth="1"/>
    <col min="3085" max="3085" width="8.21875" bestFit="1" customWidth="1"/>
    <col min="3329" max="3329" width="2.5546875" customWidth="1"/>
    <col min="3330" max="3330" width="22.5546875" customWidth="1"/>
    <col min="3331" max="3331" width="7.77734375" customWidth="1"/>
    <col min="3332" max="3332" width="26.6640625" customWidth="1"/>
    <col min="3333" max="3333" width="18.5546875" customWidth="1"/>
    <col min="3334" max="3334" width="17.77734375" customWidth="1"/>
    <col min="3335" max="3335" width="2.44140625" customWidth="1"/>
    <col min="3336" max="3336" width="7.5546875" customWidth="1"/>
    <col min="3337" max="3337" width="13.33203125" customWidth="1"/>
    <col min="3338" max="3338" width="2.33203125" customWidth="1"/>
    <col min="3341" max="3341" width="8.21875" bestFit="1" customWidth="1"/>
    <col min="3585" max="3585" width="2.5546875" customWidth="1"/>
    <col min="3586" max="3586" width="22.5546875" customWidth="1"/>
    <col min="3587" max="3587" width="7.77734375" customWidth="1"/>
    <col min="3588" max="3588" width="26.6640625" customWidth="1"/>
    <col min="3589" max="3589" width="18.5546875" customWidth="1"/>
    <col min="3590" max="3590" width="17.77734375" customWidth="1"/>
    <col min="3591" max="3591" width="2.44140625" customWidth="1"/>
    <col min="3592" max="3592" width="7.5546875" customWidth="1"/>
    <col min="3593" max="3593" width="13.33203125" customWidth="1"/>
    <col min="3594" max="3594" width="2.33203125" customWidth="1"/>
    <col min="3597" max="3597" width="8.21875" bestFit="1" customWidth="1"/>
    <col min="3841" max="3841" width="2.5546875" customWidth="1"/>
    <col min="3842" max="3842" width="22.5546875" customWidth="1"/>
    <col min="3843" max="3843" width="7.77734375" customWidth="1"/>
    <col min="3844" max="3844" width="26.6640625" customWidth="1"/>
    <col min="3845" max="3845" width="18.5546875" customWidth="1"/>
    <col min="3846" max="3846" width="17.77734375" customWidth="1"/>
    <col min="3847" max="3847" width="2.44140625" customWidth="1"/>
    <col min="3848" max="3848" width="7.5546875" customWidth="1"/>
    <col min="3849" max="3849" width="13.33203125" customWidth="1"/>
    <col min="3850" max="3850" width="2.33203125" customWidth="1"/>
    <col min="3853" max="3853" width="8.21875" bestFit="1" customWidth="1"/>
    <col min="4097" max="4097" width="2.5546875" customWidth="1"/>
    <col min="4098" max="4098" width="22.5546875" customWidth="1"/>
    <col min="4099" max="4099" width="7.77734375" customWidth="1"/>
    <col min="4100" max="4100" width="26.6640625" customWidth="1"/>
    <col min="4101" max="4101" width="18.5546875" customWidth="1"/>
    <col min="4102" max="4102" width="17.77734375" customWidth="1"/>
    <col min="4103" max="4103" width="2.44140625" customWidth="1"/>
    <col min="4104" max="4104" width="7.5546875" customWidth="1"/>
    <col min="4105" max="4105" width="13.33203125" customWidth="1"/>
    <col min="4106" max="4106" width="2.33203125" customWidth="1"/>
    <col min="4109" max="4109" width="8.21875" bestFit="1" customWidth="1"/>
    <col min="4353" max="4353" width="2.5546875" customWidth="1"/>
    <col min="4354" max="4354" width="22.5546875" customWidth="1"/>
    <col min="4355" max="4355" width="7.77734375" customWidth="1"/>
    <col min="4356" max="4356" width="26.6640625" customWidth="1"/>
    <col min="4357" max="4357" width="18.5546875" customWidth="1"/>
    <col min="4358" max="4358" width="17.77734375" customWidth="1"/>
    <col min="4359" max="4359" width="2.44140625" customWidth="1"/>
    <col min="4360" max="4360" width="7.5546875" customWidth="1"/>
    <col min="4361" max="4361" width="13.33203125" customWidth="1"/>
    <col min="4362" max="4362" width="2.33203125" customWidth="1"/>
    <col min="4365" max="4365" width="8.21875" bestFit="1" customWidth="1"/>
    <col min="4609" max="4609" width="2.5546875" customWidth="1"/>
    <col min="4610" max="4610" width="22.5546875" customWidth="1"/>
    <col min="4611" max="4611" width="7.77734375" customWidth="1"/>
    <col min="4612" max="4612" width="26.6640625" customWidth="1"/>
    <col min="4613" max="4613" width="18.5546875" customWidth="1"/>
    <col min="4614" max="4614" width="17.77734375" customWidth="1"/>
    <col min="4615" max="4615" width="2.44140625" customWidth="1"/>
    <col min="4616" max="4616" width="7.5546875" customWidth="1"/>
    <col min="4617" max="4617" width="13.33203125" customWidth="1"/>
    <col min="4618" max="4618" width="2.33203125" customWidth="1"/>
    <col min="4621" max="4621" width="8.21875" bestFit="1" customWidth="1"/>
    <col min="4865" max="4865" width="2.5546875" customWidth="1"/>
    <col min="4866" max="4866" width="22.5546875" customWidth="1"/>
    <col min="4867" max="4867" width="7.77734375" customWidth="1"/>
    <col min="4868" max="4868" width="26.6640625" customWidth="1"/>
    <col min="4869" max="4869" width="18.5546875" customWidth="1"/>
    <col min="4870" max="4870" width="17.77734375" customWidth="1"/>
    <col min="4871" max="4871" width="2.44140625" customWidth="1"/>
    <col min="4872" max="4872" width="7.5546875" customWidth="1"/>
    <col min="4873" max="4873" width="13.33203125" customWidth="1"/>
    <col min="4874" max="4874" width="2.33203125" customWidth="1"/>
    <col min="4877" max="4877" width="8.21875" bestFit="1" customWidth="1"/>
    <col min="5121" max="5121" width="2.5546875" customWidth="1"/>
    <col min="5122" max="5122" width="22.5546875" customWidth="1"/>
    <col min="5123" max="5123" width="7.77734375" customWidth="1"/>
    <col min="5124" max="5124" width="26.6640625" customWidth="1"/>
    <col min="5125" max="5125" width="18.5546875" customWidth="1"/>
    <col min="5126" max="5126" width="17.77734375" customWidth="1"/>
    <col min="5127" max="5127" width="2.44140625" customWidth="1"/>
    <col min="5128" max="5128" width="7.5546875" customWidth="1"/>
    <col min="5129" max="5129" width="13.33203125" customWidth="1"/>
    <col min="5130" max="5130" width="2.33203125" customWidth="1"/>
    <col min="5133" max="5133" width="8.21875" bestFit="1" customWidth="1"/>
    <col min="5377" max="5377" width="2.5546875" customWidth="1"/>
    <col min="5378" max="5378" width="22.5546875" customWidth="1"/>
    <col min="5379" max="5379" width="7.77734375" customWidth="1"/>
    <col min="5380" max="5380" width="26.6640625" customWidth="1"/>
    <col min="5381" max="5381" width="18.5546875" customWidth="1"/>
    <col min="5382" max="5382" width="17.77734375" customWidth="1"/>
    <col min="5383" max="5383" width="2.44140625" customWidth="1"/>
    <col min="5384" max="5384" width="7.5546875" customWidth="1"/>
    <col min="5385" max="5385" width="13.33203125" customWidth="1"/>
    <col min="5386" max="5386" width="2.33203125" customWidth="1"/>
    <col min="5389" max="5389" width="8.21875" bestFit="1" customWidth="1"/>
    <col min="5633" max="5633" width="2.5546875" customWidth="1"/>
    <col min="5634" max="5634" width="22.5546875" customWidth="1"/>
    <col min="5635" max="5635" width="7.77734375" customWidth="1"/>
    <col min="5636" max="5636" width="26.6640625" customWidth="1"/>
    <col min="5637" max="5637" width="18.5546875" customWidth="1"/>
    <col min="5638" max="5638" width="17.77734375" customWidth="1"/>
    <col min="5639" max="5639" width="2.44140625" customWidth="1"/>
    <col min="5640" max="5640" width="7.5546875" customWidth="1"/>
    <col min="5641" max="5641" width="13.33203125" customWidth="1"/>
    <col min="5642" max="5642" width="2.33203125" customWidth="1"/>
    <col min="5645" max="5645" width="8.21875" bestFit="1" customWidth="1"/>
    <col min="5889" max="5889" width="2.5546875" customWidth="1"/>
    <col min="5890" max="5890" width="22.5546875" customWidth="1"/>
    <col min="5891" max="5891" width="7.77734375" customWidth="1"/>
    <col min="5892" max="5892" width="26.6640625" customWidth="1"/>
    <col min="5893" max="5893" width="18.5546875" customWidth="1"/>
    <col min="5894" max="5894" width="17.77734375" customWidth="1"/>
    <col min="5895" max="5895" width="2.44140625" customWidth="1"/>
    <col min="5896" max="5896" width="7.5546875" customWidth="1"/>
    <col min="5897" max="5897" width="13.33203125" customWidth="1"/>
    <col min="5898" max="5898" width="2.33203125" customWidth="1"/>
    <col min="5901" max="5901" width="8.21875" bestFit="1" customWidth="1"/>
    <col min="6145" max="6145" width="2.5546875" customWidth="1"/>
    <col min="6146" max="6146" width="22.5546875" customWidth="1"/>
    <col min="6147" max="6147" width="7.77734375" customWidth="1"/>
    <col min="6148" max="6148" width="26.6640625" customWidth="1"/>
    <col min="6149" max="6149" width="18.5546875" customWidth="1"/>
    <col min="6150" max="6150" width="17.77734375" customWidth="1"/>
    <col min="6151" max="6151" width="2.44140625" customWidth="1"/>
    <col min="6152" max="6152" width="7.5546875" customWidth="1"/>
    <col min="6153" max="6153" width="13.33203125" customWidth="1"/>
    <col min="6154" max="6154" width="2.33203125" customWidth="1"/>
    <col min="6157" max="6157" width="8.21875" bestFit="1" customWidth="1"/>
    <col min="6401" max="6401" width="2.5546875" customWidth="1"/>
    <col min="6402" max="6402" width="22.5546875" customWidth="1"/>
    <col min="6403" max="6403" width="7.77734375" customWidth="1"/>
    <col min="6404" max="6404" width="26.6640625" customWidth="1"/>
    <col min="6405" max="6405" width="18.5546875" customWidth="1"/>
    <col min="6406" max="6406" width="17.77734375" customWidth="1"/>
    <col min="6407" max="6407" width="2.44140625" customWidth="1"/>
    <col min="6408" max="6408" width="7.5546875" customWidth="1"/>
    <col min="6409" max="6409" width="13.33203125" customWidth="1"/>
    <col min="6410" max="6410" width="2.33203125" customWidth="1"/>
    <col min="6413" max="6413" width="8.21875" bestFit="1" customWidth="1"/>
    <col min="6657" max="6657" width="2.5546875" customWidth="1"/>
    <col min="6658" max="6658" width="22.5546875" customWidth="1"/>
    <col min="6659" max="6659" width="7.77734375" customWidth="1"/>
    <col min="6660" max="6660" width="26.6640625" customWidth="1"/>
    <col min="6661" max="6661" width="18.5546875" customWidth="1"/>
    <col min="6662" max="6662" width="17.77734375" customWidth="1"/>
    <col min="6663" max="6663" width="2.44140625" customWidth="1"/>
    <col min="6664" max="6664" width="7.5546875" customWidth="1"/>
    <col min="6665" max="6665" width="13.33203125" customWidth="1"/>
    <col min="6666" max="6666" width="2.33203125" customWidth="1"/>
    <col min="6669" max="6669" width="8.21875" bestFit="1" customWidth="1"/>
    <col min="6913" max="6913" width="2.5546875" customWidth="1"/>
    <col min="6914" max="6914" width="22.5546875" customWidth="1"/>
    <col min="6915" max="6915" width="7.77734375" customWidth="1"/>
    <col min="6916" max="6916" width="26.6640625" customWidth="1"/>
    <col min="6917" max="6917" width="18.5546875" customWidth="1"/>
    <col min="6918" max="6918" width="17.77734375" customWidth="1"/>
    <col min="6919" max="6919" width="2.44140625" customWidth="1"/>
    <col min="6920" max="6920" width="7.5546875" customWidth="1"/>
    <col min="6921" max="6921" width="13.33203125" customWidth="1"/>
    <col min="6922" max="6922" width="2.33203125" customWidth="1"/>
    <col min="6925" max="6925" width="8.21875" bestFit="1" customWidth="1"/>
    <col min="7169" max="7169" width="2.5546875" customWidth="1"/>
    <col min="7170" max="7170" width="22.5546875" customWidth="1"/>
    <col min="7171" max="7171" width="7.77734375" customWidth="1"/>
    <col min="7172" max="7172" width="26.6640625" customWidth="1"/>
    <col min="7173" max="7173" width="18.5546875" customWidth="1"/>
    <col min="7174" max="7174" width="17.77734375" customWidth="1"/>
    <col min="7175" max="7175" width="2.44140625" customWidth="1"/>
    <col min="7176" max="7176" width="7.5546875" customWidth="1"/>
    <col min="7177" max="7177" width="13.33203125" customWidth="1"/>
    <col min="7178" max="7178" width="2.33203125" customWidth="1"/>
    <col min="7181" max="7181" width="8.21875" bestFit="1" customWidth="1"/>
    <col min="7425" max="7425" width="2.5546875" customWidth="1"/>
    <col min="7426" max="7426" width="22.5546875" customWidth="1"/>
    <col min="7427" max="7427" width="7.77734375" customWidth="1"/>
    <col min="7428" max="7428" width="26.6640625" customWidth="1"/>
    <col min="7429" max="7429" width="18.5546875" customWidth="1"/>
    <col min="7430" max="7430" width="17.77734375" customWidth="1"/>
    <col min="7431" max="7431" width="2.44140625" customWidth="1"/>
    <col min="7432" max="7432" width="7.5546875" customWidth="1"/>
    <col min="7433" max="7433" width="13.33203125" customWidth="1"/>
    <col min="7434" max="7434" width="2.33203125" customWidth="1"/>
    <col min="7437" max="7437" width="8.21875" bestFit="1" customWidth="1"/>
    <col min="7681" max="7681" width="2.5546875" customWidth="1"/>
    <col min="7682" max="7682" width="22.5546875" customWidth="1"/>
    <col min="7683" max="7683" width="7.77734375" customWidth="1"/>
    <col min="7684" max="7684" width="26.6640625" customWidth="1"/>
    <col min="7685" max="7685" width="18.5546875" customWidth="1"/>
    <col min="7686" max="7686" width="17.77734375" customWidth="1"/>
    <col min="7687" max="7687" width="2.44140625" customWidth="1"/>
    <col min="7688" max="7688" width="7.5546875" customWidth="1"/>
    <col min="7689" max="7689" width="13.33203125" customWidth="1"/>
    <col min="7690" max="7690" width="2.33203125" customWidth="1"/>
    <col min="7693" max="7693" width="8.21875" bestFit="1" customWidth="1"/>
    <col min="7937" max="7937" width="2.5546875" customWidth="1"/>
    <col min="7938" max="7938" width="22.5546875" customWidth="1"/>
    <col min="7939" max="7939" width="7.77734375" customWidth="1"/>
    <col min="7940" max="7940" width="26.6640625" customWidth="1"/>
    <col min="7941" max="7941" width="18.5546875" customWidth="1"/>
    <col min="7942" max="7942" width="17.77734375" customWidth="1"/>
    <col min="7943" max="7943" width="2.44140625" customWidth="1"/>
    <col min="7944" max="7944" width="7.5546875" customWidth="1"/>
    <col min="7945" max="7945" width="13.33203125" customWidth="1"/>
    <col min="7946" max="7946" width="2.33203125" customWidth="1"/>
    <col min="7949" max="7949" width="8.21875" bestFit="1" customWidth="1"/>
    <col min="8193" max="8193" width="2.5546875" customWidth="1"/>
    <col min="8194" max="8194" width="22.5546875" customWidth="1"/>
    <col min="8195" max="8195" width="7.77734375" customWidth="1"/>
    <col min="8196" max="8196" width="26.6640625" customWidth="1"/>
    <col min="8197" max="8197" width="18.5546875" customWidth="1"/>
    <col min="8198" max="8198" width="17.77734375" customWidth="1"/>
    <col min="8199" max="8199" width="2.44140625" customWidth="1"/>
    <col min="8200" max="8200" width="7.5546875" customWidth="1"/>
    <col min="8201" max="8201" width="13.33203125" customWidth="1"/>
    <col min="8202" max="8202" width="2.33203125" customWidth="1"/>
    <col min="8205" max="8205" width="8.21875" bestFit="1" customWidth="1"/>
    <col min="8449" max="8449" width="2.5546875" customWidth="1"/>
    <col min="8450" max="8450" width="22.5546875" customWidth="1"/>
    <col min="8451" max="8451" width="7.77734375" customWidth="1"/>
    <col min="8452" max="8452" width="26.6640625" customWidth="1"/>
    <col min="8453" max="8453" width="18.5546875" customWidth="1"/>
    <col min="8454" max="8454" width="17.77734375" customWidth="1"/>
    <col min="8455" max="8455" width="2.44140625" customWidth="1"/>
    <col min="8456" max="8456" width="7.5546875" customWidth="1"/>
    <col min="8457" max="8457" width="13.33203125" customWidth="1"/>
    <col min="8458" max="8458" width="2.33203125" customWidth="1"/>
    <col min="8461" max="8461" width="8.21875" bestFit="1" customWidth="1"/>
    <col min="8705" max="8705" width="2.5546875" customWidth="1"/>
    <col min="8706" max="8706" width="22.5546875" customWidth="1"/>
    <col min="8707" max="8707" width="7.77734375" customWidth="1"/>
    <col min="8708" max="8708" width="26.6640625" customWidth="1"/>
    <col min="8709" max="8709" width="18.5546875" customWidth="1"/>
    <col min="8710" max="8710" width="17.77734375" customWidth="1"/>
    <col min="8711" max="8711" width="2.44140625" customWidth="1"/>
    <col min="8712" max="8712" width="7.5546875" customWidth="1"/>
    <col min="8713" max="8713" width="13.33203125" customWidth="1"/>
    <col min="8714" max="8714" width="2.33203125" customWidth="1"/>
    <col min="8717" max="8717" width="8.21875" bestFit="1" customWidth="1"/>
    <col min="8961" max="8961" width="2.5546875" customWidth="1"/>
    <col min="8962" max="8962" width="22.5546875" customWidth="1"/>
    <col min="8963" max="8963" width="7.77734375" customWidth="1"/>
    <col min="8964" max="8964" width="26.6640625" customWidth="1"/>
    <col min="8965" max="8965" width="18.5546875" customWidth="1"/>
    <col min="8966" max="8966" width="17.77734375" customWidth="1"/>
    <col min="8967" max="8967" width="2.44140625" customWidth="1"/>
    <col min="8968" max="8968" width="7.5546875" customWidth="1"/>
    <col min="8969" max="8969" width="13.33203125" customWidth="1"/>
    <col min="8970" max="8970" width="2.33203125" customWidth="1"/>
    <col min="8973" max="8973" width="8.21875" bestFit="1" customWidth="1"/>
    <col min="9217" max="9217" width="2.5546875" customWidth="1"/>
    <col min="9218" max="9218" width="22.5546875" customWidth="1"/>
    <col min="9219" max="9219" width="7.77734375" customWidth="1"/>
    <col min="9220" max="9220" width="26.6640625" customWidth="1"/>
    <col min="9221" max="9221" width="18.5546875" customWidth="1"/>
    <col min="9222" max="9222" width="17.77734375" customWidth="1"/>
    <col min="9223" max="9223" width="2.44140625" customWidth="1"/>
    <col min="9224" max="9224" width="7.5546875" customWidth="1"/>
    <col min="9225" max="9225" width="13.33203125" customWidth="1"/>
    <col min="9226" max="9226" width="2.33203125" customWidth="1"/>
    <col min="9229" max="9229" width="8.21875" bestFit="1" customWidth="1"/>
    <col min="9473" max="9473" width="2.5546875" customWidth="1"/>
    <col min="9474" max="9474" width="22.5546875" customWidth="1"/>
    <col min="9475" max="9475" width="7.77734375" customWidth="1"/>
    <col min="9476" max="9476" width="26.6640625" customWidth="1"/>
    <col min="9477" max="9477" width="18.5546875" customWidth="1"/>
    <col min="9478" max="9478" width="17.77734375" customWidth="1"/>
    <col min="9479" max="9479" width="2.44140625" customWidth="1"/>
    <col min="9480" max="9480" width="7.5546875" customWidth="1"/>
    <col min="9481" max="9481" width="13.33203125" customWidth="1"/>
    <col min="9482" max="9482" width="2.33203125" customWidth="1"/>
    <col min="9485" max="9485" width="8.21875" bestFit="1" customWidth="1"/>
    <col min="9729" max="9729" width="2.5546875" customWidth="1"/>
    <col min="9730" max="9730" width="22.5546875" customWidth="1"/>
    <col min="9731" max="9731" width="7.77734375" customWidth="1"/>
    <col min="9732" max="9732" width="26.6640625" customWidth="1"/>
    <col min="9733" max="9733" width="18.5546875" customWidth="1"/>
    <col min="9734" max="9734" width="17.77734375" customWidth="1"/>
    <col min="9735" max="9735" width="2.44140625" customWidth="1"/>
    <col min="9736" max="9736" width="7.5546875" customWidth="1"/>
    <col min="9737" max="9737" width="13.33203125" customWidth="1"/>
    <col min="9738" max="9738" width="2.33203125" customWidth="1"/>
    <col min="9741" max="9741" width="8.21875" bestFit="1" customWidth="1"/>
    <col min="9985" max="9985" width="2.5546875" customWidth="1"/>
    <col min="9986" max="9986" width="22.5546875" customWidth="1"/>
    <col min="9987" max="9987" width="7.77734375" customWidth="1"/>
    <col min="9988" max="9988" width="26.6640625" customWidth="1"/>
    <col min="9989" max="9989" width="18.5546875" customWidth="1"/>
    <col min="9990" max="9990" width="17.77734375" customWidth="1"/>
    <col min="9991" max="9991" width="2.44140625" customWidth="1"/>
    <col min="9992" max="9992" width="7.5546875" customWidth="1"/>
    <col min="9993" max="9993" width="13.33203125" customWidth="1"/>
    <col min="9994" max="9994" width="2.33203125" customWidth="1"/>
    <col min="9997" max="9997" width="8.21875" bestFit="1" customWidth="1"/>
    <col min="10241" max="10241" width="2.5546875" customWidth="1"/>
    <col min="10242" max="10242" width="22.5546875" customWidth="1"/>
    <col min="10243" max="10243" width="7.77734375" customWidth="1"/>
    <col min="10244" max="10244" width="26.6640625" customWidth="1"/>
    <col min="10245" max="10245" width="18.5546875" customWidth="1"/>
    <col min="10246" max="10246" width="17.77734375" customWidth="1"/>
    <col min="10247" max="10247" width="2.44140625" customWidth="1"/>
    <col min="10248" max="10248" width="7.5546875" customWidth="1"/>
    <col min="10249" max="10249" width="13.33203125" customWidth="1"/>
    <col min="10250" max="10250" width="2.33203125" customWidth="1"/>
    <col min="10253" max="10253" width="8.21875" bestFit="1" customWidth="1"/>
    <col min="10497" max="10497" width="2.5546875" customWidth="1"/>
    <col min="10498" max="10498" width="22.5546875" customWidth="1"/>
    <col min="10499" max="10499" width="7.77734375" customWidth="1"/>
    <col min="10500" max="10500" width="26.6640625" customWidth="1"/>
    <col min="10501" max="10501" width="18.5546875" customWidth="1"/>
    <col min="10502" max="10502" width="17.77734375" customWidth="1"/>
    <col min="10503" max="10503" width="2.44140625" customWidth="1"/>
    <col min="10504" max="10504" width="7.5546875" customWidth="1"/>
    <col min="10505" max="10505" width="13.33203125" customWidth="1"/>
    <col min="10506" max="10506" width="2.33203125" customWidth="1"/>
    <col min="10509" max="10509" width="8.21875" bestFit="1" customWidth="1"/>
    <col min="10753" max="10753" width="2.5546875" customWidth="1"/>
    <col min="10754" max="10754" width="22.5546875" customWidth="1"/>
    <col min="10755" max="10755" width="7.77734375" customWidth="1"/>
    <col min="10756" max="10756" width="26.6640625" customWidth="1"/>
    <col min="10757" max="10757" width="18.5546875" customWidth="1"/>
    <col min="10758" max="10758" width="17.77734375" customWidth="1"/>
    <col min="10759" max="10759" width="2.44140625" customWidth="1"/>
    <col min="10760" max="10760" width="7.5546875" customWidth="1"/>
    <col min="10761" max="10761" width="13.33203125" customWidth="1"/>
    <col min="10762" max="10762" width="2.33203125" customWidth="1"/>
    <col min="10765" max="10765" width="8.21875" bestFit="1" customWidth="1"/>
    <col min="11009" max="11009" width="2.5546875" customWidth="1"/>
    <col min="11010" max="11010" width="22.5546875" customWidth="1"/>
    <col min="11011" max="11011" width="7.77734375" customWidth="1"/>
    <col min="11012" max="11012" width="26.6640625" customWidth="1"/>
    <col min="11013" max="11013" width="18.5546875" customWidth="1"/>
    <col min="11014" max="11014" width="17.77734375" customWidth="1"/>
    <col min="11015" max="11015" width="2.44140625" customWidth="1"/>
    <col min="11016" max="11016" width="7.5546875" customWidth="1"/>
    <col min="11017" max="11017" width="13.33203125" customWidth="1"/>
    <col min="11018" max="11018" width="2.33203125" customWidth="1"/>
    <col min="11021" max="11021" width="8.21875" bestFit="1" customWidth="1"/>
    <col min="11265" max="11265" width="2.5546875" customWidth="1"/>
    <col min="11266" max="11266" width="22.5546875" customWidth="1"/>
    <col min="11267" max="11267" width="7.77734375" customWidth="1"/>
    <col min="11268" max="11268" width="26.6640625" customWidth="1"/>
    <col min="11269" max="11269" width="18.5546875" customWidth="1"/>
    <col min="11270" max="11270" width="17.77734375" customWidth="1"/>
    <col min="11271" max="11271" width="2.44140625" customWidth="1"/>
    <col min="11272" max="11272" width="7.5546875" customWidth="1"/>
    <col min="11273" max="11273" width="13.33203125" customWidth="1"/>
    <col min="11274" max="11274" width="2.33203125" customWidth="1"/>
    <col min="11277" max="11277" width="8.21875" bestFit="1" customWidth="1"/>
    <col min="11521" max="11521" width="2.5546875" customWidth="1"/>
    <col min="11522" max="11522" width="22.5546875" customWidth="1"/>
    <col min="11523" max="11523" width="7.77734375" customWidth="1"/>
    <col min="11524" max="11524" width="26.6640625" customWidth="1"/>
    <col min="11525" max="11525" width="18.5546875" customWidth="1"/>
    <col min="11526" max="11526" width="17.77734375" customWidth="1"/>
    <col min="11527" max="11527" width="2.44140625" customWidth="1"/>
    <col min="11528" max="11528" width="7.5546875" customWidth="1"/>
    <col min="11529" max="11529" width="13.33203125" customWidth="1"/>
    <col min="11530" max="11530" width="2.33203125" customWidth="1"/>
    <col min="11533" max="11533" width="8.21875" bestFit="1" customWidth="1"/>
    <col min="11777" max="11777" width="2.5546875" customWidth="1"/>
    <col min="11778" max="11778" width="22.5546875" customWidth="1"/>
    <col min="11779" max="11779" width="7.77734375" customWidth="1"/>
    <col min="11780" max="11780" width="26.6640625" customWidth="1"/>
    <col min="11781" max="11781" width="18.5546875" customWidth="1"/>
    <col min="11782" max="11782" width="17.77734375" customWidth="1"/>
    <col min="11783" max="11783" width="2.44140625" customWidth="1"/>
    <col min="11784" max="11784" width="7.5546875" customWidth="1"/>
    <col min="11785" max="11785" width="13.33203125" customWidth="1"/>
    <col min="11786" max="11786" width="2.33203125" customWidth="1"/>
    <col min="11789" max="11789" width="8.21875" bestFit="1" customWidth="1"/>
    <col min="12033" max="12033" width="2.5546875" customWidth="1"/>
    <col min="12034" max="12034" width="22.5546875" customWidth="1"/>
    <col min="12035" max="12035" width="7.77734375" customWidth="1"/>
    <col min="12036" max="12036" width="26.6640625" customWidth="1"/>
    <col min="12037" max="12037" width="18.5546875" customWidth="1"/>
    <col min="12038" max="12038" width="17.77734375" customWidth="1"/>
    <col min="12039" max="12039" width="2.44140625" customWidth="1"/>
    <col min="12040" max="12040" width="7.5546875" customWidth="1"/>
    <col min="12041" max="12041" width="13.33203125" customWidth="1"/>
    <col min="12042" max="12042" width="2.33203125" customWidth="1"/>
    <col min="12045" max="12045" width="8.21875" bestFit="1" customWidth="1"/>
    <col min="12289" max="12289" width="2.5546875" customWidth="1"/>
    <col min="12290" max="12290" width="22.5546875" customWidth="1"/>
    <col min="12291" max="12291" width="7.77734375" customWidth="1"/>
    <col min="12292" max="12292" width="26.6640625" customWidth="1"/>
    <col min="12293" max="12293" width="18.5546875" customWidth="1"/>
    <col min="12294" max="12294" width="17.77734375" customWidth="1"/>
    <col min="12295" max="12295" width="2.44140625" customWidth="1"/>
    <col min="12296" max="12296" width="7.5546875" customWidth="1"/>
    <col min="12297" max="12297" width="13.33203125" customWidth="1"/>
    <col min="12298" max="12298" width="2.33203125" customWidth="1"/>
    <col min="12301" max="12301" width="8.21875" bestFit="1" customWidth="1"/>
    <col min="12545" max="12545" width="2.5546875" customWidth="1"/>
    <col min="12546" max="12546" width="22.5546875" customWidth="1"/>
    <col min="12547" max="12547" width="7.77734375" customWidth="1"/>
    <col min="12548" max="12548" width="26.6640625" customWidth="1"/>
    <col min="12549" max="12549" width="18.5546875" customWidth="1"/>
    <col min="12550" max="12550" width="17.77734375" customWidth="1"/>
    <col min="12551" max="12551" width="2.44140625" customWidth="1"/>
    <col min="12552" max="12552" width="7.5546875" customWidth="1"/>
    <col min="12553" max="12553" width="13.33203125" customWidth="1"/>
    <col min="12554" max="12554" width="2.33203125" customWidth="1"/>
    <col min="12557" max="12557" width="8.21875" bestFit="1" customWidth="1"/>
    <col min="12801" max="12801" width="2.5546875" customWidth="1"/>
    <col min="12802" max="12802" width="22.5546875" customWidth="1"/>
    <col min="12803" max="12803" width="7.77734375" customWidth="1"/>
    <col min="12804" max="12804" width="26.6640625" customWidth="1"/>
    <col min="12805" max="12805" width="18.5546875" customWidth="1"/>
    <col min="12806" max="12806" width="17.77734375" customWidth="1"/>
    <col min="12807" max="12807" width="2.44140625" customWidth="1"/>
    <col min="12808" max="12808" width="7.5546875" customWidth="1"/>
    <col min="12809" max="12809" width="13.33203125" customWidth="1"/>
    <col min="12810" max="12810" width="2.33203125" customWidth="1"/>
    <col min="12813" max="12813" width="8.21875" bestFit="1" customWidth="1"/>
    <col min="13057" max="13057" width="2.5546875" customWidth="1"/>
    <col min="13058" max="13058" width="22.5546875" customWidth="1"/>
    <col min="13059" max="13059" width="7.77734375" customWidth="1"/>
    <col min="13060" max="13060" width="26.6640625" customWidth="1"/>
    <col min="13061" max="13061" width="18.5546875" customWidth="1"/>
    <col min="13062" max="13062" width="17.77734375" customWidth="1"/>
    <col min="13063" max="13063" width="2.44140625" customWidth="1"/>
    <col min="13064" max="13064" width="7.5546875" customWidth="1"/>
    <col min="13065" max="13065" width="13.33203125" customWidth="1"/>
    <col min="13066" max="13066" width="2.33203125" customWidth="1"/>
    <col min="13069" max="13069" width="8.21875" bestFit="1" customWidth="1"/>
    <col min="13313" max="13313" width="2.5546875" customWidth="1"/>
    <col min="13314" max="13314" width="22.5546875" customWidth="1"/>
    <col min="13315" max="13315" width="7.77734375" customWidth="1"/>
    <col min="13316" max="13316" width="26.6640625" customWidth="1"/>
    <col min="13317" max="13317" width="18.5546875" customWidth="1"/>
    <col min="13318" max="13318" width="17.77734375" customWidth="1"/>
    <col min="13319" max="13319" width="2.44140625" customWidth="1"/>
    <col min="13320" max="13320" width="7.5546875" customWidth="1"/>
    <col min="13321" max="13321" width="13.33203125" customWidth="1"/>
    <col min="13322" max="13322" width="2.33203125" customWidth="1"/>
    <col min="13325" max="13325" width="8.21875" bestFit="1" customWidth="1"/>
    <col min="13569" max="13569" width="2.5546875" customWidth="1"/>
    <col min="13570" max="13570" width="22.5546875" customWidth="1"/>
    <col min="13571" max="13571" width="7.77734375" customWidth="1"/>
    <col min="13572" max="13572" width="26.6640625" customWidth="1"/>
    <col min="13573" max="13573" width="18.5546875" customWidth="1"/>
    <col min="13574" max="13574" width="17.77734375" customWidth="1"/>
    <col min="13575" max="13575" width="2.44140625" customWidth="1"/>
    <col min="13576" max="13576" width="7.5546875" customWidth="1"/>
    <col min="13577" max="13577" width="13.33203125" customWidth="1"/>
    <col min="13578" max="13578" width="2.33203125" customWidth="1"/>
    <col min="13581" max="13581" width="8.21875" bestFit="1" customWidth="1"/>
    <col min="13825" max="13825" width="2.5546875" customWidth="1"/>
    <col min="13826" max="13826" width="22.5546875" customWidth="1"/>
    <col min="13827" max="13827" width="7.77734375" customWidth="1"/>
    <col min="13828" max="13828" width="26.6640625" customWidth="1"/>
    <col min="13829" max="13829" width="18.5546875" customWidth="1"/>
    <col min="13830" max="13830" width="17.77734375" customWidth="1"/>
    <col min="13831" max="13831" width="2.44140625" customWidth="1"/>
    <col min="13832" max="13832" width="7.5546875" customWidth="1"/>
    <col min="13833" max="13833" width="13.33203125" customWidth="1"/>
    <col min="13834" max="13834" width="2.33203125" customWidth="1"/>
    <col min="13837" max="13837" width="8.21875" bestFit="1" customWidth="1"/>
    <col min="14081" max="14081" width="2.5546875" customWidth="1"/>
    <col min="14082" max="14082" width="22.5546875" customWidth="1"/>
    <col min="14083" max="14083" width="7.77734375" customWidth="1"/>
    <col min="14084" max="14084" width="26.6640625" customWidth="1"/>
    <col min="14085" max="14085" width="18.5546875" customWidth="1"/>
    <col min="14086" max="14086" width="17.77734375" customWidth="1"/>
    <col min="14087" max="14087" width="2.44140625" customWidth="1"/>
    <col min="14088" max="14088" width="7.5546875" customWidth="1"/>
    <col min="14089" max="14089" width="13.33203125" customWidth="1"/>
    <col min="14090" max="14090" width="2.33203125" customWidth="1"/>
    <col min="14093" max="14093" width="8.21875" bestFit="1" customWidth="1"/>
    <col min="14337" max="14337" width="2.5546875" customWidth="1"/>
    <col min="14338" max="14338" width="22.5546875" customWidth="1"/>
    <col min="14339" max="14339" width="7.77734375" customWidth="1"/>
    <col min="14340" max="14340" width="26.6640625" customWidth="1"/>
    <col min="14341" max="14341" width="18.5546875" customWidth="1"/>
    <col min="14342" max="14342" width="17.77734375" customWidth="1"/>
    <col min="14343" max="14343" width="2.44140625" customWidth="1"/>
    <col min="14344" max="14344" width="7.5546875" customWidth="1"/>
    <col min="14345" max="14345" width="13.33203125" customWidth="1"/>
    <col min="14346" max="14346" width="2.33203125" customWidth="1"/>
    <col min="14349" max="14349" width="8.21875" bestFit="1" customWidth="1"/>
    <col min="14593" max="14593" width="2.5546875" customWidth="1"/>
    <col min="14594" max="14594" width="22.5546875" customWidth="1"/>
    <col min="14595" max="14595" width="7.77734375" customWidth="1"/>
    <col min="14596" max="14596" width="26.6640625" customWidth="1"/>
    <col min="14597" max="14597" width="18.5546875" customWidth="1"/>
    <col min="14598" max="14598" width="17.77734375" customWidth="1"/>
    <col min="14599" max="14599" width="2.44140625" customWidth="1"/>
    <col min="14600" max="14600" width="7.5546875" customWidth="1"/>
    <col min="14601" max="14601" width="13.33203125" customWidth="1"/>
    <col min="14602" max="14602" width="2.33203125" customWidth="1"/>
    <col min="14605" max="14605" width="8.21875" bestFit="1" customWidth="1"/>
    <col min="14849" max="14849" width="2.5546875" customWidth="1"/>
    <col min="14850" max="14850" width="22.5546875" customWidth="1"/>
    <col min="14851" max="14851" width="7.77734375" customWidth="1"/>
    <col min="14852" max="14852" width="26.6640625" customWidth="1"/>
    <col min="14853" max="14853" width="18.5546875" customWidth="1"/>
    <col min="14854" max="14854" width="17.77734375" customWidth="1"/>
    <col min="14855" max="14855" width="2.44140625" customWidth="1"/>
    <col min="14856" max="14856" width="7.5546875" customWidth="1"/>
    <col min="14857" max="14857" width="13.33203125" customWidth="1"/>
    <col min="14858" max="14858" width="2.33203125" customWidth="1"/>
    <col min="14861" max="14861" width="8.21875" bestFit="1" customWidth="1"/>
    <col min="15105" max="15105" width="2.5546875" customWidth="1"/>
    <col min="15106" max="15106" width="22.5546875" customWidth="1"/>
    <col min="15107" max="15107" width="7.77734375" customWidth="1"/>
    <col min="15108" max="15108" width="26.6640625" customWidth="1"/>
    <col min="15109" max="15109" width="18.5546875" customWidth="1"/>
    <col min="15110" max="15110" width="17.77734375" customWidth="1"/>
    <col min="15111" max="15111" width="2.44140625" customWidth="1"/>
    <col min="15112" max="15112" width="7.5546875" customWidth="1"/>
    <col min="15113" max="15113" width="13.33203125" customWidth="1"/>
    <col min="15114" max="15114" width="2.33203125" customWidth="1"/>
    <col min="15117" max="15117" width="8.21875" bestFit="1" customWidth="1"/>
    <col min="15361" max="15361" width="2.5546875" customWidth="1"/>
    <col min="15362" max="15362" width="22.5546875" customWidth="1"/>
    <col min="15363" max="15363" width="7.77734375" customWidth="1"/>
    <col min="15364" max="15364" width="26.6640625" customWidth="1"/>
    <col min="15365" max="15365" width="18.5546875" customWidth="1"/>
    <col min="15366" max="15366" width="17.77734375" customWidth="1"/>
    <col min="15367" max="15367" width="2.44140625" customWidth="1"/>
    <col min="15368" max="15368" width="7.5546875" customWidth="1"/>
    <col min="15369" max="15369" width="13.33203125" customWidth="1"/>
    <col min="15370" max="15370" width="2.33203125" customWidth="1"/>
    <col min="15373" max="15373" width="8.21875" bestFit="1" customWidth="1"/>
    <col min="15617" max="15617" width="2.5546875" customWidth="1"/>
    <col min="15618" max="15618" width="22.5546875" customWidth="1"/>
    <col min="15619" max="15619" width="7.77734375" customWidth="1"/>
    <col min="15620" max="15620" width="26.6640625" customWidth="1"/>
    <col min="15621" max="15621" width="18.5546875" customWidth="1"/>
    <col min="15622" max="15622" width="17.77734375" customWidth="1"/>
    <col min="15623" max="15623" width="2.44140625" customWidth="1"/>
    <col min="15624" max="15624" width="7.5546875" customWidth="1"/>
    <col min="15625" max="15625" width="13.33203125" customWidth="1"/>
    <col min="15626" max="15626" width="2.33203125" customWidth="1"/>
    <col min="15629" max="15629" width="8.21875" bestFit="1" customWidth="1"/>
    <col min="15873" max="15873" width="2.5546875" customWidth="1"/>
    <col min="15874" max="15874" width="22.5546875" customWidth="1"/>
    <col min="15875" max="15875" width="7.77734375" customWidth="1"/>
    <col min="15876" max="15876" width="26.6640625" customWidth="1"/>
    <col min="15877" max="15877" width="18.5546875" customWidth="1"/>
    <col min="15878" max="15878" width="17.77734375" customWidth="1"/>
    <col min="15879" max="15879" width="2.44140625" customWidth="1"/>
    <col min="15880" max="15880" width="7.5546875" customWidth="1"/>
    <col min="15881" max="15881" width="13.33203125" customWidth="1"/>
    <col min="15882" max="15882" width="2.33203125" customWidth="1"/>
    <col min="15885" max="15885" width="8.21875" bestFit="1" customWidth="1"/>
    <col min="16129" max="16129" width="2.5546875" customWidth="1"/>
    <col min="16130" max="16130" width="22.5546875" customWidth="1"/>
    <col min="16131" max="16131" width="7.77734375" customWidth="1"/>
    <col min="16132" max="16132" width="26.6640625" customWidth="1"/>
    <col min="16133" max="16133" width="18.5546875" customWidth="1"/>
    <col min="16134" max="16134" width="17.77734375" customWidth="1"/>
    <col min="16135" max="16135" width="2.44140625" customWidth="1"/>
    <col min="16136" max="16136" width="7.5546875" customWidth="1"/>
    <col min="16137" max="16137" width="13.33203125" customWidth="1"/>
    <col min="16138" max="16138" width="2.33203125" customWidth="1"/>
    <col min="16141" max="16141" width="8.21875" bestFit="1" customWidth="1"/>
  </cols>
  <sheetData>
    <row r="1" spans="1:12" ht="10.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7" customHeight="1" thickBot="1" x14ac:dyDescent="0.45">
      <c r="A2" s="2"/>
      <c r="B2" s="921" t="s">
        <v>0</v>
      </c>
      <c r="C2" s="922"/>
      <c r="D2" s="922"/>
      <c r="E2" s="922"/>
      <c r="F2" s="922"/>
      <c r="G2" s="922"/>
      <c r="H2" s="922"/>
      <c r="I2" s="922"/>
      <c r="J2" s="922"/>
      <c r="K2" s="923"/>
      <c r="L2" s="2"/>
    </row>
    <row r="3" spans="1:12" ht="26.25" x14ac:dyDescent="0.4">
      <c r="A3" s="2"/>
      <c r="B3" s="366"/>
      <c r="C3" s="367"/>
      <c r="D3" s="367"/>
      <c r="E3" s="364"/>
      <c r="F3" s="3"/>
      <c r="G3" s="3"/>
      <c r="H3" s="3"/>
      <c r="I3" s="3"/>
      <c r="J3" s="3"/>
      <c r="K3" s="4"/>
      <c r="L3" s="2"/>
    </row>
    <row r="4" spans="1:12" x14ac:dyDescent="0.2">
      <c r="A4" s="2"/>
      <c r="B4" s="924" t="s">
        <v>828</v>
      </c>
      <c r="C4" s="925"/>
      <c r="D4" s="926"/>
      <c r="E4" s="34"/>
      <c r="F4" s="5"/>
      <c r="G4" s="5"/>
      <c r="H4" s="5"/>
      <c r="J4" s="5"/>
      <c r="K4" s="6"/>
      <c r="L4" s="2"/>
    </row>
    <row r="5" spans="1:12" x14ac:dyDescent="0.2">
      <c r="A5" s="2"/>
      <c r="B5" s="927" t="s">
        <v>1</v>
      </c>
      <c r="C5" s="928"/>
      <c r="D5" s="929"/>
      <c r="E5" s="363"/>
      <c r="F5" s="7"/>
      <c r="G5" s="7"/>
      <c r="H5" s="7"/>
      <c r="I5" s="7"/>
      <c r="J5" s="5"/>
      <c r="K5" s="6"/>
      <c r="L5" s="2"/>
    </row>
    <row r="6" spans="1:12" x14ac:dyDescent="0.2">
      <c r="A6" s="2"/>
      <c r="B6" s="930" t="s">
        <v>2</v>
      </c>
      <c r="C6" s="931"/>
      <c r="D6" s="932"/>
      <c r="E6" s="363"/>
      <c r="F6" s="7"/>
      <c r="G6" s="7"/>
      <c r="H6" s="7"/>
      <c r="I6" s="7"/>
      <c r="J6" s="5"/>
      <c r="K6" s="6"/>
      <c r="L6" s="2"/>
    </row>
    <row r="7" spans="1:12" ht="7.5" customHeight="1" thickBot="1" x14ac:dyDescent="0.25">
      <c r="A7" s="2"/>
      <c r="B7" s="368"/>
      <c r="C7" s="7"/>
      <c r="D7" s="7"/>
      <c r="E7" s="365"/>
      <c r="F7" s="7"/>
      <c r="G7" s="7"/>
      <c r="H7" s="7"/>
      <c r="I7" s="7"/>
      <c r="J7" s="5"/>
      <c r="K7" s="6"/>
      <c r="L7" s="2"/>
    </row>
    <row r="8" spans="1:12" ht="15.75" x14ac:dyDescent="0.2">
      <c r="A8" s="2"/>
      <c r="B8" s="8" t="s">
        <v>3</v>
      </c>
      <c r="C8" s="3"/>
      <c r="D8" s="3"/>
      <c r="E8" s="3"/>
      <c r="F8" s="3"/>
      <c r="G8" s="3"/>
      <c r="H8" s="3"/>
      <c r="I8" s="3"/>
      <c r="J8" s="3"/>
      <c r="K8" s="4"/>
      <c r="L8" s="2"/>
    </row>
    <row r="9" spans="1:12" ht="15.75" x14ac:dyDescent="0.25">
      <c r="A9" s="9"/>
      <c r="B9" s="10" t="s">
        <v>4</v>
      </c>
      <c r="C9" s="11"/>
      <c r="D9" s="12" t="s">
        <v>786</v>
      </c>
      <c r="E9" s="13"/>
      <c r="F9" s="14"/>
      <c r="G9" s="14"/>
      <c r="H9" s="14"/>
      <c r="I9" s="14"/>
      <c r="J9" s="14"/>
      <c r="K9" s="15"/>
      <c r="L9" s="16"/>
    </row>
    <row r="10" spans="1:12" ht="15.75" x14ac:dyDescent="0.25">
      <c r="A10" s="9"/>
      <c r="B10" s="10" t="s">
        <v>5</v>
      </c>
      <c r="C10" s="11"/>
      <c r="D10" s="12" t="s">
        <v>787</v>
      </c>
      <c r="E10" s="13"/>
      <c r="F10" s="14"/>
      <c r="G10" s="14"/>
      <c r="H10" s="14"/>
      <c r="I10" s="14"/>
      <c r="J10" s="14"/>
      <c r="K10" s="15"/>
      <c r="L10" s="362" t="s">
        <v>774</v>
      </c>
    </row>
    <row r="11" spans="1:12" ht="15.75" x14ac:dyDescent="0.25">
      <c r="A11" s="9"/>
      <c r="B11" s="10" t="s">
        <v>6</v>
      </c>
      <c r="C11" s="11"/>
      <c r="D11" s="17">
        <v>5</v>
      </c>
      <c r="E11" s="13"/>
      <c r="F11" s="14"/>
      <c r="G11" s="14"/>
      <c r="H11" s="14"/>
      <c r="I11" s="14"/>
      <c r="J11" s="14"/>
      <c r="K11" s="15"/>
      <c r="L11" s="362" t="s">
        <v>775</v>
      </c>
    </row>
    <row r="12" spans="1:12" ht="15.75" x14ac:dyDescent="0.25">
      <c r="A12" s="9"/>
      <c r="B12" s="18" t="s">
        <v>7</v>
      </c>
      <c r="C12" s="361"/>
      <c r="D12" s="12" t="s">
        <v>775</v>
      </c>
      <c r="E12" s="19" t="str">
        <f>IF(D12="Dry Year Annual Average","DYAA ",IF(D12="dry year critical period","DYCP ",0))</f>
        <v xml:space="preserve">DYAA </v>
      </c>
      <c r="F12" s="19" t="str">
        <f>IF(D12="Dry Year Annual Average","Normal Year Annual Average ",IF(D12="dry year critical period","Normal Year Critical Period ",0))</f>
        <v xml:space="preserve">Normal Year Annual Average </v>
      </c>
      <c r="G12" s="14"/>
      <c r="H12" s="14"/>
      <c r="I12" s="14"/>
      <c r="J12" s="14"/>
      <c r="K12" s="15"/>
      <c r="L12" s="362" t="s">
        <v>776</v>
      </c>
    </row>
    <row r="13" spans="1:12" ht="15.75" x14ac:dyDescent="0.25">
      <c r="A13" s="9"/>
      <c r="B13" s="10" t="s">
        <v>8</v>
      </c>
      <c r="C13" s="20"/>
      <c r="D13" s="21" t="s">
        <v>823</v>
      </c>
      <c r="E13" s="13"/>
      <c r="F13" s="14"/>
      <c r="G13" s="14"/>
      <c r="H13" s="14"/>
      <c r="I13" s="14"/>
      <c r="J13" s="14"/>
      <c r="K13" s="15"/>
      <c r="L13" s="362" t="s">
        <v>777</v>
      </c>
    </row>
    <row r="14" spans="1:12" ht="15.75" x14ac:dyDescent="0.25">
      <c r="A14" s="9"/>
      <c r="B14" s="10" t="s">
        <v>9</v>
      </c>
      <c r="C14" s="20"/>
      <c r="D14" s="22" t="s">
        <v>788</v>
      </c>
      <c r="E14" s="13"/>
      <c r="F14" s="14"/>
      <c r="G14" s="14"/>
      <c r="H14" s="14"/>
      <c r="I14" s="14"/>
      <c r="J14" s="14"/>
      <c r="K14" s="15"/>
      <c r="L14" s="362" t="s">
        <v>778</v>
      </c>
    </row>
    <row r="15" spans="1:12" ht="15.75" x14ac:dyDescent="0.25">
      <c r="A15" s="14"/>
      <c r="B15" s="10" t="s">
        <v>10</v>
      </c>
      <c r="C15" s="20"/>
      <c r="D15" s="12" t="s">
        <v>789</v>
      </c>
      <c r="E15" s="20" t="s">
        <v>11</v>
      </c>
      <c r="F15" s="23" t="s">
        <v>789</v>
      </c>
      <c r="G15" s="24"/>
      <c r="H15" s="20" t="s">
        <v>12</v>
      </c>
      <c r="I15" s="25"/>
      <c r="J15" s="14"/>
      <c r="K15" s="15"/>
    </row>
    <row r="16" spans="1:12" ht="15.75" x14ac:dyDescent="0.25">
      <c r="A16" s="14"/>
      <c r="B16" s="10"/>
      <c r="C16" s="20"/>
      <c r="D16" s="26"/>
      <c r="E16" s="24"/>
      <c r="F16" s="24"/>
      <c r="G16" s="24"/>
      <c r="H16" s="20"/>
      <c r="I16" s="24"/>
      <c r="J16" s="14"/>
      <c r="K16" s="15"/>
      <c r="L16" s="360"/>
    </row>
    <row r="17" spans="1:12" ht="15.75" x14ac:dyDescent="0.25">
      <c r="A17" s="27"/>
      <c r="B17" s="10" t="s">
        <v>13</v>
      </c>
      <c r="C17" s="14"/>
      <c r="D17" s="12">
        <v>1</v>
      </c>
      <c r="E17" s="14"/>
      <c r="F17" s="28" t="s">
        <v>14</v>
      </c>
      <c r="G17" s="14"/>
      <c r="H17" s="14"/>
      <c r="I17" s="14"/>
      <c r="J17" s="14"/>
      <c r="K17" s="15"/>
      <c r="L17" s="360"/>
    </row>
    <row r="18" spans="1:12" ht="15.75" thickBot="1" x14ac:dyDescent="0.25">
      <c r="A18" s="2"/>
      <c r="B18" s="29"/>
      <c r="C18" s="5"/>
      <c r="D18" s="2"/>
      <c r="E18" s="5"/>
      <c r="F18" s="5"/>
      <c r="G18" s="5"/>
      <c r="H18" s="5"/>
      <c r="I18" s="5"/>
      <c r="J18" s="5"/>
      <c r="K18" s="6"/>
      <c r="L18" s="30"/>
    </row>
    <row r="19" spans="1:12" ht="26.25" x14ac:dyDescent="0.4">
      <c r="A19" s="31"/>
      <c r="B19" s="8" t="s">
        <v>15</v>
      </c>
      <c r="C19" s="32"/>
      <c r="D19" s="32"/>
      <c r="E19" s="33"/>
      <c r="F19" s="33"/>
      <c r="G19" s="32"/>
      <c r="H19" s="32"/>
      <c r="I19" s="32"/>
      <c r="J19" s="3"/>
      <c r="K19" s="4"/>
      <c r="L19" s="2"/>
    </row>
    <row r="20" spans="1:12" ht="26.25" x14ac:dyDescent="0.4">
      <c r="A20" s="31"/>
      <c r="B20" s="34"/>
      <c r="C20" s="5"/>
      <c r="D20" s="5"/>
      <c r="E20" s="5"/>
      <c r="F20" s="5"/>
      <c r="G20" s="5"/>
      <c r="H20" s="5"/>
      <c r="I20" s="5"/>
      <c r="J20" s="5"/>
      <c r="K20" s="6"/>
      <c r="L20" s="2"/>
    </row>
    <row r="21" spans="1:12" x14ac:dyDescent="0.2">
      <c r="A21" s="2"/>
      <c r="B21" s="35"/>
      <c r="C21" s="36" t="s">
        <v>16</v>
      </c>
      <c r="D21" s="36"/>
      <c r="E21" s="36"/>
      <c r="F21" s="37"/>
      <c r="G21" s="37"/>
      <c r="H21" s="37"/>
      <c r="I21" s="37"/>
      <c r="J21" s="37"/>
      <c r="K21" s="6"/>
      <c r="L21" s="2"/>
    </row>
    <row r="22" spans="1:12" ht="18.600000000000001" customHeight="1" x14ac:dyDescent="0.4">
      <c r="A22" s="31"/>
      <c r="B22" s="34"/>
      <c r="C22" s="37"/>
      <c r="D22" s="37"/>
      <c r="E22" s="37"/>
      <c r="F22" s="37"/>
      <c r="G22" s="37"/>
      <c r="H22" s="37"/>
      <c r="I22" s="37"/>
      <c r="J22" s="37"/>
      <c r="K22" s="6"/>
      <c r="L22" s="2"/>
    </row>
    <row r="23" spans="1:12" ht="18" x14ac:dyDescent="0.25">
      <c r="A23" s="38"/>
      <c r="B23" s="39"/>
      <c r="C23" s="36" t="s">
        <v>17</v>
      </c>
      <c r="D23" s="36"/>
      <c r="E23" s="36"/>
      <c r="F23" s="37"/>
      <c r="G23" s="37"/>
      <c r="H23" s="37"/>
      <c r="I23" s="37"/>
      <c r="J23" s="37"/>
      <c r="K23" s="6"/>
      <c r="L23" s="2"/>
    </row>
    <row r="24" spans="1:12" x14ac:dyDescent="0.2">
      <c r="A24" s="2"/>
      <c r="B24" s="40"/>
      <c r="C24" s="36"/>
      <c r="D24" s="36"/>
      <c r="E24" s="36"/>
      <c r="F24" s="37"/>
      <c r="G24" s="37"/>
      <c r="H24" s="37"/>
      <c r="I24" s="37"/>
      <c r="J24" s="37"/>
      <c r="K24" s="6"/>
      <c r="L24" s="2"/>
    </row>
    <row r="25" spans="1:12" x14ac:dyDescent="0.2">
      <c r="A25" s="2"/>
      <c r="B25" s="41"/>
      <c r="C25" s="36" t="s">
        <v>18</v>
      </c>
      <c r="D25" s="36"/>
      <c r="E25" s="36"/>
      <c r="F25" s="37"/>
      <c r="G25" s="37"/>
      <c r="H25" s="37"/>
      <c r="I25" s="37"/>
      <c r="J25" s="37"/>
      <c r="K25" s="6"/>
      <c r="L25" s="2"/>
    </row>
    <row r="26" spans="1:12" x14ac:dyDescent="0.2">
      <c r="A26" s="2"/>
      <c r="B26" s="40"/>
      <c r="C26" s="36"/>
      <c r="D26" s="36"/>
      <c r="E26" s="36"/>
      <c r="F26" s="37"/>
      <c r="G26" s="37"/>
      <c r="H26" s="37"/>
      <c r="I26" s="37"/>
      <c r="J26" s="37"/>
      <c r="K26" s="6"/>
      <c r="L26" s="2"/>
    </row>
    <row r="27" spans="1:12" x14ac:dyDescent="0.2">
      <c r="A27" s="2"/>
      <c r="B27" s="42"/>
      <c r="C27" s="36" t="s">
        <v>19</v>
      </c>
      <c r="D27" s="36"/>
      <c r="E27" s="36"/>
      <c r="F27" s="37"/>
      <c r="G27" s="37"/>
      <c r="H27" s="37"/>
      <c r="I27" s="37"/>
      <c r="J27" s="37"/>
      <c r="K27" s="6"/>
      <c r="L27" s="2"/>
    </row>
    <row r="28" spans="1:12" x14ac:dyDescent="0.2">
      <c r="A28" s="2"/>
      <c r="B28" s="40"/>
      <c r="C28" s="36"/>
      <c r="D28" s="36"/>
      <c r="E28" s="36"/>
      <c r="F28" s="37"/>
      <c r="G28" s="37"/>
      <c r="H28" s="37"/>
      <c r="I28" s="37"/>
      <c r="J28" s="37"/>
      <c r="K28" s="6"/>
      <c r="L28" s="2"/>
    </row>
    <row r="29" spans="1:12" x14ac:dyDescent="0.2">
      <c r="A29" s="2"/>
      <c r="B29" s="43"/>
      <c r="C29" s="36" t="s">
        <v>20</v>
      </c>
      <c r="D29" s="36"/>
      <c r="E29" s="36"/>
      <c r="F29" s="37"/>
      <c r="G29" s="37"/>
      <c r="H29" s="37"/>
      <c r="I29" s="37"/>
      <c r="J29" s="37"/>
      <c r="K29" s="6"/>
      <c r="L29" s="2"/>
    </row>
    <row r="30" spans="1:12" ht="15.75" thickBot="1" x14ac:dyDescent="0.25">
      <c r="A30" s="2"/>
      <c r="B30" s="44"/>
      <c r="C30" s="45"/>
      <c r="D30" s="45"/>
      <c r="E30" s="45"/>
      <c r="F30" s="45"/>
      <c r="G30" s="46"/>
      <c r="H30" s="46"/>
      <c r="I30" s="46"/>
      <c r="J30" s="46"/>
      <c r="K30" s="47"/>
      <c r="L30" s="2"/>
    </row>
    <row r="31" spans="1:12" ht="15.75" x14ac:dyDescent="0.25">
      <c r="A31" s="2"/>
      <c r="B31" s="8" t="s">
        <v>21</v>
      </c>
      <c r="C31" s="48"/>
      <c r="D31" s="49" t="s">
        <v>22</v>
      </c>
      <c r="E31" s="3"/>
      <c r="F31" s="3"/>
      <c r="G31" s="3"/>
      <c r="H31" s="3"/>
      <c r="I31" s="50"/>
      <c r="J31" s="3"/>
      <c r="K31" s="4"/>
      <c r="L31" s="30"/>
    </row>
    <row r="32" spans="1:12" ht="15.75" x14ac:dyDescent="0.25">
      <c r="A32" s="2"/>
      <c r="B32" s="51" t="s">
        <v>23</v>
      </c>
      <c r="C32" s="5"/>
      <c r="D32" s="14" t="s">
        <v>24</v>
      </c>
      <c r="E32" s="14"/>
      <c r="F32" s="14"/>
      <c r="G32" s="14"/>
      <c r="H32" s="14"/>
      <c r="I32" s="52"/>
      <c r="J32" s="14"/>
      <c r="K32" s="15"/>
      <c r="L32" s="30"/>
    </row>
    <row r="33" spans="1:12" ht="15.75" x14ac:dyDescent="0.25">
      <c r="A33" s="2"/>
      <c r="B33" s="51" t="s">
        <v>25</v>
      </c>
      <c r="C33" s="5"/>
      <c r="D33" s="53" t="s">
        <v>26</v>
      </c>
      <c r="E33" s="14"/>
      <c r="F33" s="5"/>
      <c r="G33" s="14"/>
      <c r="H33" s="14"/>
      <c r="I33" s="54"/>
      <c r="J33" s="14"/>
      <c r="K33" s="15"/>
      <c r="L33" s="30"/>
    </row>
    <row r="34" spans="1:12" ht="15.75" x14ac:dyDescent="0.25">
      <c r="A34" s="2"/>
      <c r="B34" s="51" t="s">
        <v>27</v>
      </c>
      <c r="C34" s="5"/>
      <c r="D34" s="53" t="s">
        <v>28</v>
      </c>
      <c r="E34" s="14"/>
      <c r="F34" s="5"/>
      <c r="G34" s="14"/>
      <c r="H34" s="14"/>
      <c r="I34" s="54"/>
      <c r="J34" s="14"/>
      <c r="K34" s="15"/>
      <c r="L34" s="30"/>
    </row>
    <row r="35" spans="1:12" ht="15.75" x14ac:dyDescent="0.25">
      <c r="A35" s="2"/>
      <c r="B35" s="51" t="s">
        <v>29</v>
      </c>
      <c r="C35" s="5"/>
      <c r="D35" s="36" t="s">
        <v>30</v>
      </c>
      <c r="E35" s="14"/>
      <c r="F35" s="5"/>
      <c r="G35" s="14"/>
      <c r="H35" s="14"/>
      <c r="I35" s="54"/>
      <c r="J35" s="14"/>
      <c r="K35" s="15"/>
      <c r="L35" s="2"/>
    </row>
    <row r="36" spans="1:12" ht="15.75" x14ac:dyDescent="0.25">
      <c r="A36" s="2"/>
      <c r="B36" s="51" t="s">
        <v>31</v>
      </c>
      <c r="C36" s="5"/>
      <c r="D36" s="36" t="s">
        <v>32</v>
      </c>
      <c r="E36" s="14"/>
      <c r="F36" s="5"/>
      <c r="G36" s="14"/>
      <c r="H36" s="14"/>
      <c r="I36" s="52"/>
      <c r="J36" s="14"/>
      <c r="K36" s="15"/>
      <c r="L36" s="2"/>
    </row>
    <row r="37" spans="1:12" ht="15.75" x14ac:dyDescent="0.25">
      <c r="A37" s="2"/>
      <c r="B37" s="51" t="s">
        <v>33</v>
      </c>
      <c r="C37" s="5"/>
      <c r="D37" s="36" t="s">
        <v>34</v>
      </c>
      <c r="E37" s="14"/>
      <c r="F37" s="5"/>
      <c r="G37" s="14"/>
      <c r="H37" s="14"/>
      <c r="I37" s="52"/>
      <c r="J37" s="14"/>
      <c r="K37" s="15"/>
      <c r="L37" s="2"/>
    </row>
    <row r="38" spans="1:12" ht="15.75" x14ac:dyDescent="0.25">
      <c r="A38" s="2"/>
      <c r="B38" s="51" t="s">
        <v>35</v>
      </c>
      <c r="C38" s="5"/>
      <c r="D38" s="53" t="s">
        <v>36</v>
      </c>
      <c r="E38" s="14"/>
      <c r="F38" s="5"/>
      <c r="G38" s="14"/>
      <c r="H38" s="14"/>
      <c r="I38" s="52"/>
      <c r="J38" s="14"/>
      <c r="K38" s="15"/>
      <c r="L38" s="2"/>
    </row>
    <row r="39" spans="1:12" ht="15.75" x14ac:dyDescent="0.25">
      <c r="A39" s="2"/>
      <c r="B39" s="51" t="s">
        <v>37</v>
      </c>
      <c r="C39" s="5"/>
      <c r="D39" s="53" t="s">
        <v>38</v>
      </c>
      <c r="E39" s="14"/>
      <c r="F39" s="5"/>
      <c r="G39" s="14"/>
      <c r="H39" s="14"/>
      <c r="I39" s="52"/>
      <c r="J39" s="14"/>
      <c r="K39" s="15"/>
      <c r="L39" s="2"/>
    </row>
    <row r="40" spans="1:12" ht="15.75" x14ac:dyDescent="0.25">
      <c r="A40" s="2"/>
      <c r="B40" s="51" t="s">
        <v>39</v>
      </c>
      <c r="C40" s="5"/>
      <c r="D40" s="53" t="s">
        <v>40</v>
      </c>
      <c r="E40" s="14"/>
      <c r="F40" s="5"/>
      <c r="G40" s="14"/>
      <c r="H40" s="14"/>
      <c r="I40" s="52"/>
      <c r="J40" s="14"/>
      <c r="K40" s="15"/>
      <c r="L40" s="2"/>
    </row>
    <row r="41" spans="1:12" ht="15.75" x14ac:dyDescent="0.25">
      <c r="A41" s="2"/>
      <c r="B41" s="51" t="s">
        <v>41</v>
      </c>
      <c r="C41" s="5"/>
      <c r="D41" s="53" t="s">
        <v>42</v>
      </c>
      <c r="E41" s="14"/>
      <c r="F41" s="5"/>
      <c r="G41" s="14"/>
      <c r="H41" s="14"/>
      <c r="I41" s="52"/>
      <c r="J41" s="14"/>
      <c r="K41" s="15"/>
      <c r="L41" s="2"/>
    </row>
    <row r="42" spans="1:12" ht="15.75" x14ac:dyDescent="0.25">
      <c r="A42" s="2"/>
      <c r="B42" s="51" t="s">
        <v>43</v>
      </c>
      <c r="C42" s="5"/>
      <c r="D42" s="53" t="s">
        <v>44</v>
      </c>
      <c r="E42" s="14"/>
      <c r="F42" s="5"/>
      <c r="G42" s="14"/>
      <c r="H42" s="14"/>
      <c r="I42" s="52"/>
      <c r="J42" s="14"/>
      <c r="K42" s="15"/>
      <c r="L42" s="2"/>
    </row>
    <row r="43" spans="1:12" ht="16.5" thickBot="1" x14ac:dyDescent="0.3">
      <c r="A43" s="2"/>
      <c r="B43" s="55" t="s">
        <v>45</v>
      </c>
      <c r="C43" s="56"/>
      <c r="D43" s="57" t="s">
        <v>46</v>
      </c>
      <c r="E43" s="58"/>
      <c r="F43" s="59"/>
      <c r="G43" s="58"/>
      <c r="H43" s="58"/>
      <c r="I43" s="60"/>
      <c r="J43" s="58"/>
      <c r="K43" s="61"/>
      <c r="L43" s="2"/>
    </row>
    <row r="44" spans="1:12" ht="15.75" x14ac:dyDescent="0.25">
      <c r="A44" s="2"/>
      <c r="B44" s="62"/>
      <c r="C44" s="62"/>
      <c r="D44" s="14"/>
      <c r="E44" s="14"/>
      <c r="F44" s="14"/>
      <c r="G44" s="14"/>
      <c r="H44" s="14"/>
      <c r="I44" s="14"/>
      <c r="J44" s="14"/>
      <c r="K44" s="14"/>
      <c r="L44" s="2"/>
    </row>
  </sheetData>
  <sheetProtection algorithmName="SHA-512" hashValue="WhTHyGWykJwthvuIgYPoM4KlEsxgzMBuC+m3nXkf5yGsJEgr3O2bBisxdQZdauybOJ1dP1D5V3stTKlFXSpzbA==" saltValue="mCSDZeyy/o6y2NQlq1H4gg==" spinCount="100000" sheet="1" objects="1" scenarios="1" selectLockedCells="1" selectUnlockedCells="1"/>
  <mergeCells count="4">
    <mergeCell ref="B2:K2"/>
    <mergeCell ref="B4:D4"/>
    <mergeCell ref="B5:D5"/>
    <mergeCell ref="B6:D6"/>
  </mergeCells>
  <dataValidations count="1">
    <dataValidation type="list" allowBlank="1" showInputMessage="1" showErrorMessage="1" sqref="D12">
      <formula1>$L$11:$L$14</formula1>
    </dataValidation>
  </dataValidations>
  <pageMargins left="0.7" right="0.7" top="0.75" bottom="0.75" header="0.3" footer="0.3"/>
  <pageSetup paperSize="9"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9"/>
  <sheetViews>
    <sheetView zoomScale="80" zoomScaleNormal="80" workbookViewId="0">
      <selection activeCell="D10" sqref="D10"/>
    </sheetView>
  </sheetViews>
  <sheetFormatPr defaultColWidth="8.88671875" defaultRowHeight="15" x14ac:dyDescent="0.2"/>
  <cols>
    <col min="1" max="1" width="4.109375" customWidth="1"/>
    <col min="2" max="3" width="6.88671875" customWidth="1"/>
    <col min="4" max="4" width="36.88671875" customWidth="1"/>
    <col min="5" max="5" width="39.21875" customWidth="1"/>
    <col min="6" max="6" width="6.88671875" customWidth="1"/>
    <col min="7" max="7" width="8.21875" bestFit="1" customWidth="1"/>
    <col min="8" max="36" width="11.44140625" customWidth="1"/>
    <col min="253" max="253" width="4.109375" customWidth="1"/>
    <col min="254" max="255" width="6.88671875" customWidth="1"/>
    <col min="256" max="256" width="36.88671875" customWidth="1"/>
    <col min="257" max="257" width="39.21875" customWidth="1"/>
    <col min="258" max="258" width="6.88671875" customWidth="1"/>
    <col min="259" max="259" width="8.21875" bestFit="1" customWidth="1"/>
    <col min="260" max="288" width="11.44140625" customWidth="1"/>
    <col min="509" max="509" width="4.109375" customWidth="1"/>
    <col min="510" max="511" width="6.88671875" customWidth="1"/>
    <col min="512" max="512" width="36.88671875" customWidth="1"/>
    <col min="513" max="513" width="39.21875" customWidth="1"/>
    <col min="514" max="514" width="6.88671875" customWidth="1"/>
    <col min="515" max="515" width="8.21875" bestFit="1" customWidth="1"/>
    <col min="516" max="544" width="11.44140625" customWidth="1"/>
    <col min="765" max="765" width="4.109375" customWidth="1"/>
    <col min="766" max="767" width="6.88671875" customWidth="1"/>
    <col min="768" max="768" width="36.88671875" customWidth="1"/>
    <col min="769" max="769" width="39.21875" customWidth="1"/>
    <col min="770" max="770" width="6.88671875" customWidth="1"/>
    <col min="771" max="771" width="8.21875" bestFit="1" customWidth="1"/>
    <col min="772" max="800" width="11.44140625" customWidth="1"/>
    <col min="1021" max="1021" width="4.109375" customWidth="1"/>
    <col min="1022" max="1023" width="6.88671875" customWidth="1"/>
    <col min="1024" max="1024" width="36.88671875" customWidth="1"/>
    <col min="1025" max="1025" width="39.21875" customWidth="1"/>
    <col min="1026" max="1026" width="6.88671875" customWidth="1"/>
    <col min="1027" max="1027" width="8.21875" bestFit="1" customWidth="1"/>
    <col min="1028" max="1056" width="11.44140625" customWidth="1"/>
    <col min="1277" max="1277" width="4.109375" customWidth="1"/>
    <col min="1278" max="1279" width="6.88671875" customWidth="1"/>
    <col min="1280" max="1280" width="36.88671875" customWidth="1"/>
    <col min="1281" max="1281" width="39.21875" customWidth="1"/>
    <col min="1282" max="1282" width="6.88671875" customWidth="1"/>
    <col min="1283" max="1283" width="8.21875" bestFit="1" customWidth="1"/>
    <col min="1284" max="1312" width="11.44140625" customWidth="1"/>
    <col min="1533" max="1533" width="4.109375" customWidth="1"/>
    <col min="1534" max="1535" width="6.88671875" customWidth="1"/>
    <col min="1536" max="1536" width="36.88671875" customWidth="1"/>
    <col min="1537" max="1537" width="39.21875" customWidth="1"/>
    <col min="1538" max="1538" width="6.88671875" customWidth="1"/>
    <col min="1539" max="1539" width="8.21875" bestFit="1" customWidth="1"/>
    <col min="1540" max="1568" width="11.44140625" customWidth="1"/>
    <col min="1789" max="1789" width="4.109375" customWidth="1"/>
    <col min="1790" max="1791" width="6.88671875" customWidth="1"/>
    <col min="1792" max="1792" width="36.88671875" customWidth="1"/>
    <col min="1793" max="1793" width="39.21875" customWidth="1"/>
    <col min="1794" max="1794" width="6.88671875" customWidth="1"/>
    <col min="1795" max="1795" width="8.21875" bestFit="1" customWidth="1"/>
    <col min="1796" max="1824" width="11.44140625" customWidth="1"/>
    <col min="2045" max="2045" width="4.109375" customWidth="1"/>
    <col min="2046" max="2047" width="6.88671875" customWidth="1"/>
    <col min="2048" max="2048" width="36.88671875" customWidth="1"/>
    <col min="2049" max="2049" width="39.21875" customWidth="1"/>
    <col min="2050" max="2050" width="6.88671875" customWidth="1"/>
    <col min="2051" max="2051" width="8.21875" bestFit="1" customWidth="1"/>
    <col min="2052" max="2080" width="11.44140625" customWidth="1"/>
    <col min="2301" max="2301" width="4.109375" customWidth="1"/>
    <col min="2302" max="2303" width="6.88671875" customWidth="1"/>
    <col min="2304" max="2304" width="36.88671875" customWidth="1"/>
    <col min="2305" max="2305" width="39.21875" customWidth="1"/>
    <col min="2306" max="2306" width="6.88671875" customWidth="1"/>
    <col min="2307" max="2307" width="8.21875" bestFit="1" customWidth="1"/>
    <col min="2308" max="2336" width="11.44140625" customWidth="1"/>
    <col min="2557" max="2557" width="4.109375" customWidth="1"/>
    <col min="2558" max="2559" width="6.88671875" customWidth="1"/>
    <col min="2560" max="2560" width="36.88671875" customWidth="1"/>
    <col min="2561" max="2561" width="39.21875" customWidth="1"/>
    <col min="2562" max="2562" width="6.88671875" customWidth="1"/>
    <col min="2563" max="2563" width="8.21875" bestFit="1" customWidth="1"/>
    <col min="2564" max="2592" width="11.44140625" customWidth="1"/>
    <col min="2813" max="2813" width="4.109375" customWidth="1"/>
    <col min="2814" max="2815" width="6.88671875" customWidth="1"/>
    <col min="2816" max="2816" width="36.88671875" customWidth="1"/>
    <col min="2817" max="2817" width="39.21875" customWidth="1"/>
    <col min="2818" max="2818" width="6.88671875" customWidth="1"/>
    <col min="2819" max="2819" width="8.21875" bestFit="1" customWidth="1"/>
    <col min="2820" max="2848" width="11.44140625" customWidth="1"/>
    <col min="3069" max="3069" width="4.109375" customWidth="1"/>
    <col min="3070" max="3071" width="6.88671875" customWidth="1"/>
    <col min="3072" max="3072" width="36.88671875" customWidth="1"/>
    <col min="3073" max="3073" width="39.21875" customWidth="1"/>
    <col min="3074" max="3074" width="6.88671875" customWidth="1"/>
    <col min="3075" max="3075" width="8.21875" bestFit="1" customWidth="1"/>
    <col min="3076" max="3104" width="11.44140625" customWidth="1"/>
    <col min="3325" max="3325" width="4.109375" customWidth="1"/>
    <col min="3326" max="3327" width="6.88671875" customWidth="1"/>
    <col min="3328" max="3328" width="36.88671875" customWidth="1"/>
    <col min="3329" max="3329" width="39.21875" customWidth="1"/>
    <col min="3330" max="3330" width="6.88671875" customWidth="1"/>
    <col min="3331" max="3331" width="8.21875" bestFit="1" customWidth="1"/>
    <col min="3332" max="3360" width="11.44140625" customWidth="1"/>
    <col min="3581" max="3581" width="4.109375" customWidth="1"/>
    <col min="3582" max="3583" width="6.88671875" customWidth="1"/>
    <col min="3584" max="3584" width="36.88671875" customWidth="1"/>
    <col min="3585" max="3585" width="39.21875" customWidth="1"/>
    <col min="3586" max="3586" width="6.88671875" customWidth="1"/>
    <col min="3587" max="3587" width="8.21875" bestFit="1" customWidth="1"/>
    <col min="3588" max="3616" width="11.44140625" customWidth="1"/>
    <col min="3837" max="3837" width="4.109375" customWidth="1"/>
    <col min="3838" max="3839" width="6.88671875" customWidth="1"/>
    <col min="3840" max="3840" width="36.88671875" customWidth="1"/>
    <col min="3841" max="3841" width="39.21875" customWidth="1"/>
    <col min="3842" max="3842" width="6.88671875" customWidth="1"/>
    <col min="3843" max="3843" width="8.21875" bestFit="1" customWidth="1"/>
    <col min="3844" max="3872" width="11.44140625" customWidth="1"/>
    <col min="4093" max="4093" width="4.109375" customWidth="1"/>
    <col min="4094" max="4095" width="6.88671875" customWidth="1"/>
    <col min="4096" max="4096" width="36.88671875" customWidth="1"/>
    <col min="4097" max="4097" width="39.21875" customWidth="1"/>
    <col min="4098" max="4098" width="6.88671875" customWidth="1"/>
    <col min="4099" max="4099" width="8.21875" bestFit="1" customWidth="1"/>
    <col min="4100" max="4128" width="11.44140625" customWidth="1"/>
    <col min="4349" max="4349" width="4.109375" customWidth="1"/>
    <col min="4350" max="4351" width="6.88671875" customWidth="1"/>
    <col min="4352" max="4352" width="36.88671875" customWidth="1"/>
    <col min="4353" max="4353" width="39.21875" customWidth="1"/>
    <col min="4354" max="4354" width="6.88671875" customWidth="1"/>
    <col min="4355" max="4355" width="8.21875" bestFit="1" customWidth="1"/>
    <col min="4356" max="4384" width="11.44140625" customWidth="1"/>
    <col min="4605" max="4605" width="4.109375" customWidth="1"/>
    <col min="4606" max="4607" width="6.88671875" customWidth="1"/>
    <col min="4608" max="4608" width="36.88671875" customWidth="1"/>
    <col min="4609" max="4609" width="39.21875" customWidth="1"/>
    <col min="4610" max="4610" width="6.88671875" customWidth="1"/>
    <col min="4611" max="4611" width="8.21875" bestFit="1" customWidth="1"/>
    <col min="4612" max="4640" width="11.44140625" customWidth="1"/>
    <col min="4861" max="4861" width="4.109375" customWidth="1"/>
    <col min="4862" max="4863" width="6.88671875" customWidth="1"/>
    <col min="4864" max="4864" width="36.88671875" customWidth="1"/>
    <col min="4865" max="4865" width="39.21875" customWidth="1"/>
    <col min="4866" max="4866" width="6.88671875" customWidth="1"/>
    <col min="4867" max="4867" width="8.21875" bestFit="1" customWidth="1"/>
    <col min="4868" max="4896" width="11.44140625" customWidth="1"/>
    <col min="5117" max="5117" width="4.109375" customWidth="1"/>
    <col min="5118" max="5119" width="6.88671875" customWidth="1"/>
    <col min="5120" max="5120" width="36.88671875" customWidth="1"/>
    <col min="5121" max="5121" width="39.21875" customWidth="1"/>
    <col min="5122" max="5122" width="6.88671875" customWidth="1"/>
    <col min="5123" max="5123" width="8.21875" bestFit="1" customWidth="1"/>
    <col min="5124" max="5152" width="11.44140625" customWidth="1"/>
    <col min="5373" max="5373" width="4.109375" customWidth="1"/>
    <col min="5374" max="5375" width="6.88671875" customWidth="1"/>
    <col min="5376" max="5376" width="36.88671875" customWidth="1"/>
    <col min="5377" max="5377" width="39.21875" customWidth="1"/>
    <col min="5378" max="5378" width="6.88671875" customWidth="1"/>
    <col min="5379" max="5379" width="8.21875" bestFit="1" customWidth="1"/>
    <col min="5380" max="5408" width="11.44140625" customWidth="1"/>
    <col min="5629" max="5629" width="4.109375" customWidth="1"/>
    <col min="5630" max="5631" width="6.88671875" customWidth="1"/>
    <col min="5632" max="5632" width="36.88671875" customWidth="1"/>
    <col min="5633" max="5633" width="39.21875" customWidth="1"/>
    <col min="5634" max="5634" width="6.88671875" customWidth="1"/>
    <col min="5635" max="5635" width="8.21875" bestFit="1" customWidth="1"/>
    <col min="5636" max="5664" width="11.44140625" customWidth="1"/>
    <col min="5885" max="5885" width="4.109375" customWidth="1"/>
    <col min="5886" max="5887" width="6.88671875" customWidth="1"/>
    <col min="5888" max="5888" width="36.88671875" customWidth="1"/>
    <col min="5889" max="5889" width="39.21875" customWidth="1"/>
    <col min="5890" max="5890" width="6.88671875" customWidth="1"/>
    <col min="5891" max="5891" width="8.21875" bestFit="1" customWidth="1"/>
    <col min="5892" max="5920" width="11.44140625" customWidth="1"/>
    <col min="6141" max="6141" width="4.109375" customWidth="1"/>
    <col min="6142" max="6143" width="6.88671875" customWidth="1"/>
    <col min="6144" max="6144" width="36.88671875" customWidth="1"/>
    <col min="6145" max="6145" width="39.21875" customWidth="1"/>
    <col min="6146" max="6146" width="6.88671875" customWidth="1"/>
    <col min="6147" max="6147" width="8.21875" bestFit="1" customWidth="1"/>
    <col min="6148" max="6176" width="11.44140625" customWidth="1"/>
    <col min="6397" max="6397" width="4.109375" customWidth="1"/>
    <col min="6398" max="6399" width="6.88671875" customWidth="1"/>
    <col min="6400" max="6400" width="36.88671875" customWidth="1"/>
    <col min="6401" max="6401" width="39.21875" customWidth="1"/>
    <col min="6402" max="6402" width="6.88671875" customWidth="1"/>
    <col min="6403" max="6403" width="8.21875" bestFit="1" customWidth="1"/>
    <col min="6404" max="6432" width="11.44140625" customWidth="1"/>
    <col min="6653" max="6653" width="4.109375" customWidth="1"/>
    <col min="6654" max="6655" width="6.88671875" customWidth="1"/>
    <col min="6656" max="6656" width="36.88671875" customWidth="1"/>
    <col min="6657" max="6657" width="39.21875" customWidth="1"/>
    <col min="6658" max="6658" width="6.88671875" customWidth="1"/>
    <col min="6659" max="6659" width="8.21875" bestFit="1" customWidth="1"/>
    <col min="6660" max="6688" width="11.44140625" customWidth="1"/>
    <col min="6909" max="6909" width="4.109375" customWidth="1"/>
    <col min="6910" max="6911" width="6.88671875" customWidth="1"/>
    <col min="6912" max="6912" width="36.88671875" customWidth="1"/>
    <col min="6913" max="6913" width="39.21875" customWidth="1"/>
    <col min="6914" max="6914" width="6.88671875" customWidth="1"/>
    <col min="6915" max="6915" width="8.21875" bestFit="1" customWidth="1"/>
    <col min="6916" max="6944" width="11.44140625" customWidth="1"/>
    <col min="7165" max="7165" width="4.109375" customWidth="1"/>
    <col min="7166" max="7167" width="6.88671875" customWidth="1"/>
    <col min="7168" max="7168" width="36.88671875" customWidth="1"/>
    <col min="7169" max="7169" width="39.21875" customWidth="1"/>
    <col min="7170" max="7170" width="6.88671875" customWidth="1"/>
    <col min="7171" max="7171" width="8.21875" bestFit="1" customWidth="1"/>
    <col min="7172" max="7200" width="11.44140625" customWidth="1"/>
    <col min="7421" max="7421" width="4.109375" customWidth="1"/>
    <col min="7422" max="7423" width="6.88671875" customWidth="1"/>
    <col min="7424" max="7424" width="36.88671875" customWidth="1"/>
    <col min="7425" max="7425" width="39.21875" customWidth="1"/>
    <col min="7426" max="7426" width="6.88671875" customWidth="1"/>
    <col min="7427" max="7427" width="8.21875" bestFit="1" customWidth="1"/>
    <col min="7428" max="7456" width="11.44140625" customWidth="1"/>
    <col min="7677" max="7677" width="4.109375" customWidth="1"/>
    <col min="7678" max="7679" width="6.88671875" customWidth="1"/>
    <col min="7680" max="7680" width="36.88671875" customWidth="1"/>
    <col min="7681" max="7681" width="39.21875" customWidth="1"/>
    <col min="7682" max="7682" width="6.88671875" customWidth="1"/>
    <col min="7683" max="7683" width="8.21875" bestFit="1" customWidth="1"/>
    <col min="7684" max="7712" width="11.44140625" customWidth="1"/>
    <col min="7933" max="7933" width="4.109375" customWidth="1"/>
    <col min="7934" max="7935" width="6.88671875" customWidth="1"/>
    <col min="7936" max="7936" width="36.88671875" customWidth="1"/>
    <col min="7937" max="7937" width="39.21875" customWidth="1"/>
    <col min="7938" max="7938" width="6.88671875" customWidth="1"/>
    <col min="7939" max="7939" width="8.21875" bestFit="1" customWidth="1"/>
    <col min="7940" max="7968" width="11.44140625" customWidth="1"/>
    <col min="8189" max="8189" width="4.109375" customWidth="1"/>
    <col min="8190" max="8191" width="6.88671875" customWidth="1"/>
    <col min="8192" max="8192" width="36.88671875" customWidth="1"/>
    <col min="8193" max="8193" width="39.21875" customWidth="1"/>
    <col min="8194" max="8194" width="6.88671875" customWidth="1"/>
    <col min="8195" max="8195" width="8.21875" bestFit="1" customWidth="1"/>
    <col min="8196" max="8224" width="11.44140625" customWidth="1"/>
    <col min="8445" max="8445" width="4.109375" customWidth="1"/>
    <col min="8446" max="8447" width="6.88671875" customWidth="1"/>
    <col min="8448" max="8448" width="36.88671875" customWidth="1"/>
    <col min="8449" max="8449" width="39.21875" customWidth="1"/>
    <col min="8450" max="8450" width="6.88671875" customWidth="1"/>
    <col min="8451" max="8451" width="8.21875" bestFit="1" customWidth="1"/>
    <col min="8452" max="8480" width="11.44140625" customWidth="1"/>
    <col min="8701" max="8701" width="4.109375" customWidth="1"/>
    <col min="8702" max="8703" width="6.88671875" customWidth="1"/>
    <col min="8704" max="8704" width="36.88671875" customWidth="1"/>
    <col min="8705" max="8705" width="39.21875" customWidth="1"/>
    <col min="8706" max="8706" width="6.88671875" customWidth="1"/>
    <col min="8707" max="8707" width="8.21875" bestFit="1" customWidth="1"/>
    <col min="8708" max="8736" width="11.44140625" customWidth="1"/>
    <col min="8957" max="8957" width="4.109375" customWidth="1"/>
    <col min="8958" max="8959" width="6.88671875" customWidth="1"/>
    <col min="8960" max="8960" width="36.88671875" customWidth="1"/>
    <col min="8961" max="8961" width="39.21875" customWidth="1"/>
    <col min="8962" max="8962" width="6.88671875" customWidth="1"/>
    <col min="8963" max="8963" width="8.21875" bestFit="1" customWidth="1"/>
    <col min="8964" max="8992" width="11.44140625" customWidth="1"/>
    <col min="9213" max="9213" width="4.109375" customWidth="1"/>
    <col min="9214" max="9215" width="6.88671875" customWidth="1"/>
    <col min="9216" max="9216" width="36.88671875" customWidth="1"/>
    <col min="9217" max="9217" width="39.21875" customWidth="1"/>
    <col min="9218" max="9218" width="6.88671875" customWidth="1"/>
    <col min="9219" max="9219" width="8.21875" bestFit="1" customWidth="1"/>
    <col min="9220" max="9248" width="11.44140625" customWidth="1"/>
    <col min="9469" max="9469" width="4.109375" customWidth="1"/>
    <col min="9470" max="9471" width="6.88671875" customWidth="1"/>
    <col min="9472" max="9472" width="36.88671875" customWidth="1"/>
    <col min="9473" max="9473" width="39.21875" customWidth="1"/>
    <col min="9474" max="9474" width="6.88671875" customWidth="1"/>
    <col min="9475" max="9475" width="8.21875" bestFit="1" customWidth="1"/>
    <col min="9476" max="9504" width="11.44140625" customWidth="1"/>
    <col min="9725" max="9725" width="4.109375" customWidth="1"/>
    <col min="9726" max="9727" width="6.88671875" customWidth="1"/>
    <col min="9728" max="9728" width="36.88671875" customWidth="1"/>
    <col min="9729" max="9729" width="39.21875" customWidth="1"/>
    <col min="9730" max="9730" width="6.88671875" customWidth="1"/>
    <col min="9731" max="9731" width="8.21875" bestFit="1" customWidth="1"/>
    <col min="9732" max="9760" width="11.44140625" customWidth="1"/>
    <col min="9981" max="9981" width="4.109375" customWidth="1"/>
    <col min="9982" max="9983" width="6.88671875" customWidth="1"/>
    <col min="9984" max="9984" width="36.88671875" customWidth="1"/>
    <col min="9985" max="9985" width="39.21875" customWidth="1"/>
    <col min="9986" max="9986" width="6.88671875" customWidth="1"/>
    <col min="9987" max="9987" width="8.21875" bestFit="1" customWidth="1"/>
    <col min="9988" max="10016" width="11.44140625" customWidth="1"/>
    <col min="10237" max="10237" width="4.109375" customWidth="1"/>
    <col min="10238" max="10239" width="6.88671875" customWidth="1"/>
    <col min="10240" max="10240" width="36.88671875" customWidth="1"/>
    <col min="10241" max="10241" width="39.21875" customWidth="1"/>
    <col min="10242" max="10242" width="6.88671875" customWidth="1"/>
    <col min="10243" max="10243" width="8.21875" bestFit="1" customWidth="1"/>
    <col min="10244" max="10272" width="11.44140625" customWidth="1"/>
    <col min="10493" max="10493" width="4.109375" customWidth="1"/>
    <col min="10494" max="10495" width="6.88671875" customWidth="1"/>
    <col min="10496" max="10496" width="36.88671875" customWidth="1"/>
    <col min="10497" max="10497" width="39.21875" customWidth="1"/>
    <col min="10498" max="10498" width="6.88671875" customWidth="1"/>
    <col min="10499" max="10499" width="8.21875" bestFit="1" customWidth="1"/>
    <col min="10500" max="10528" width="11.44140625" customWidth="1"/>
    <col min="10749" max="10749" width="4.109375" customWidth="1"/>
    <col min="10750" max="10751" width="6.88671875" customWidth="1"/>
    <col min="10752" max="10752" width="36.88671875" customWidth="1"/>
    <col min="10753" max="10753" width="39.21875" customWidth="1"/>
    <col min="10754" max="10754" width="6.88671875" customWidth="1"/>
    <col min="10755" max="10755" width="8.21875" bestFit="1" customWidth="1"/>
    <col min="10756" max="10784" width="11.44140625" customWidth="1"/>
    <col min="11005" max="11005" width="4.109375" customWidth="1"/>
    <col min="11006" max="11007" width="6.88671875" customWidth="1"/>
    <col min="11008" max="11008" width="36.88671875" customWidth="1"/>
    <col min="11009" max="11009" width="39.21875" customWidth="1"/>
    <col min="11010" max="11010" width="6.88671875" customWidth="1"/>
    <col min="11011" max="11011" width="8.21875" bestFit="1" customWidth="1"/>
    <col min="11012" max="11040" width="11.44140625" customWidth="1"/>
    <col min="11261" max="11261" width="4.109375" customWidth="1"/>
    <col min="11262" max="11263" width="6.88671875" customWidth="1"/>
    <col min="11264" max="11264" width="36.88671875" customWidth="1"/>
    <col min="11265" max="11265" width="39.21875" customWidth="1"/>
    <col min="11266" max="11266" width="6.88671875" customWidth="1"/>
    <col min="11267" max="11267" width="8.21875" bestFit="1" customWidth="1"/>
    <col min="11268" max="11296" width="11.44140625" customWidth="1"/>
    <col min="11517" max="11517" width="4.109375" customWidth="1"/>
    <col min="11518" max="11519" width="6.88671875" customWidth="1"/>
    <col min="11520" max="11520" width="36.88671875" customWidth="1"/>
    <col min="11521" max="11521" width="39.21875" customWidth="1"/>
    <col min="11522" max="11522" width="6.88671875" customWidth="1"/>
    <col min="11523" max="11523" width="8.21875" bestFit="1" customWidth="1"/>
    <col min="11524" max="11552" width="11.44140625" customWidth="1"/>
    <col min="11773" max="11773" width="4.109375" customWidth="1"/>
    <col min="11774" max="11775" width="6.88671875" customWidth="1"/>
    <col min="11776" max="11776" width="36.88671875" customWidth="1"/>
    <col min="11777" max="11777" width="39.21875" customWidth="1"/>
    <col min="11778" max="11778" width="6.88671875" customWidth="1"/>
    <col min="11779" max="11779" width="8.21875" bestFit="1" customWidth="1"/>
    <col min="11780" max="11808" width="11.44140625" customWidth="1"/>
    <col min="12029" max="12029" width="4.109375" customWidth="1"/>
    <col min="12030" max="12031" width="6.88671875" customWidth="1"/>
    <col min="12032" max="12032" width="36.88671875" customWidth="1"/>
    <col min="12033" max="12033" width="39.21875" customWidth="1"/>
    <col min="12034" max="12034" width="6.88671875" customWidth="1"/>
    <col min="12035" max="12035" width="8.21875" bestFit="1" customWidth="1"/>
    <col min="12036" max="12064" width="11.44140625" customWidth="1"/>
    <col min="12285" max="12285" width="4.109375" customWidth="1"/>
    <col min="12286" max="12287" width="6.88671875" customWidth="1"/>
    <col min="12288" max="12288" width="36.88671875" customWidth="1"/>
    <col min="12289" max="12289" width="39.21875" customWidth="1"/>
    <col min="12290" max="12290" width="6.88671875" customWidth="1"/>
    <col min="12291" max="12291" width="8.21875" bestFit="1" customWidth="1"/>
    <col min="12292" max="12320" width="11.44140625" customWidth="1"/>
    <col min="12541" max="12541" width="4.109375" customWidth="1"/>
    <col min="12542" max="12543" width="6.88671875" customWidth="1"/>
    <col min="12544" max="12544" width="36.88671875" customWidth="1"/>
    <col min="12545" max="12545" width="39.21875" customWidth="1"/>
    <col min="12546" max="12546" width="6.88671875" customWidth="1"/>
    <col min="12547" max="12547" width="8.21875" bestFit="1" customWidth="1"/>
    <col min="12548" max="12576" width="11.44140625" customWidth="1"/>
    <col min="12797" max="12797" width="4.109375" customWidth="1"/>
    <col min="12798" max="12799" width="6.88671875" customWidth="1"/>
    <col min="12800" max="12800" width="36.88671875" customWidth="1"/>
    <col min="12801" max="12801" width="39.21875" customWidth="1"/>
    <col min="12802" max="12802" width="6.88671875" customWidth="1"/>
    <col min="12803" max="12803" width="8.21875" bestFit="1" customWidth="1"/>
    <col min="12804" max="12832" width="11.44140625" customWidth="1"/>
    <col min="13053" max="13053" width="4.109375" customWidth="1"/>
    <col min="13054" max="13055" width="6.88671875" customWidth="1"/>
    <col min="13056" max="13056" width="36.88671875" customWidth="1"/>
    <col min="13057" max="13057" width="39.21875" customWidth="1"/>
    <col min="13058" max="13058" width="6.88671875" customWidth="1"/>
    <col min="13059" max="13059" width="8.21875" bestFit="1" customWidth="1"/>
    <col min="13060" max="13088" width="11.44140625" customWidth="1"/>
    <col min="13309" max="13309" width="4.109375" customWidth="1"/>
    <col min="13310" max="13311" width="6.88671875" customWidth="1"/>
    <col min="13312" max="13312" width="36.88671875" customWidth="1"/>
    <col min="13313" max="13313" width="39.21875" customWidth="1"/>
    <col min="13314" max="13314" width="6.88671875" customWidth="1"/>
    <col min="13315" max="13315" width="8.21875" bestFit="1" customWidth="1"/>
    <col min="13316" max="13344" width="11.44140625" customWidth="1"/>
    <col min="13565" max="13565" width="4.109375" customWidth="1"/>
    <col min="13566" max="13567" width="6.88671875" customWidth="1"/>
    <col min="13568" max="13568" width="36.88671875" customWidth="1"/>
    <col min="13569" max="13569" width="39.21875" customWidth="1"/>
    <col min="13570" max="13570" width="6.88671875" customWidth="1"/>
    <col min="13571" max="13571" width="8.21875" bestFit="1" customWidth="1"/>
    <col min="13572" max="13600" width="11.44140625" customWidth="1"/>
    <col min="13821" max="13821" width="4.109375" customWidth="1"/>
    <col min="13822" max="13823" width="6.88671875" customWidth="1"/>
    <col min="13824" max="13824" width="36.88671875" customWidth="1"/>
    <col min="13825" max="13825" width="39.21875" customWidth="1"/>
    <col min="13826" max="13826" width="6.88671875" customWidth="1"/>
    <col min="13827" max="13827" width="8.21875" bestFit="1" customWidth="1"/>
    <col min="13828" max="13856" width="11.44140625" customWidth="1"/>
    <col min="14077" max="14077" width="4.109375" customWidth="1"/>
    <col min="14078" max="14079" width="6.88671875" customWidth="1"/>
    <col min="14080" max="14080" width="36.88671875" customWidth="1"/>
    <col min="14081" max="14081" width="39.21875" customWidth="1"/>
    <col min="14082" max="14082" width="6.88671875" customWidth="1"/>
    <col min="14083" max="14083" width="8.21875" bestFit="1" customWidth="1"/>
    <col min="14084" max="14112" width="11.44140625" customWidth="1"/>
    <col min="14333" max="14333" width="4.109375" customWidth="1"/>
    <col min="14334" max="14335" width="6.88671875" customWidth="1"/>
    <col min="14336" max="14336" width="36.88671875" customWidth="1"/>
    <col min="14337" max="14337" width="39.21875" customWidth="1"/>
    <col min="14338" max="14338" width="6.88671875" customWidth="1"/>
    <col min="14339" max="14339" width="8.21875" bestFit="1" customWidth="1"/>
    <col min="14340" max="14368" width="11.44140625" customWidth="1"/>
    <col min="14589" max="14589" width="4.109375" customWidth="1"/>
    <col min="14590" max="14591" width="6.88671875" customWidth="1"/>
    <col min="14592" max="14592" width="36.88671875" customWidth="1"/>
    <col min="14593" max="14593" width="39.21875" customWidth="1"/>
    <col min="14594" max="14594" width="6.88671875" customWidth="1"/>
    <col min="14595" max="14595" width="8.21875" bestFit="1" customWidth="1"/>
    <col min="14596" max="14624" width="11.44140625" customWidth="1"/>
    <col min="14845" max="14845" width="4.109375" customWidth="1"/>
    <col min="14846" max="14847" width="6.88671875" customWidth="1"/>
    <col min="14848" max="14848" width="36.88671875" customWidth="1"/>
    <col min="14849" max="14849" width="39.21875" customWidth="1"/>
    <col min="14850" max="14850" width="6.88671875" customWidth="1"/>
    <col min="14851" max="14851" width="8.21875" bestFit="1" customWidth="1"/>
    <col min="14852" max="14880" width="11.44140625" customWidth="1"/>
    <col min="15101" max="15101" width="4.109375" customWidth="1"/>
    <col min="15102" max="15103" width="6.88671875" customWidth="1"/>
    <col min="15104" max="15104" width="36.88671875" customWidth="1"/>
    <col min="15105" max="15105" width="39.21875" customWidth="1"/>
    <col min="15106" max="15106" width="6.88671875" customWidth="1"/>
    <col min="15107" max="15107" width="8.21875" bestFit="1" customWidth="1"/>
    <col min="15108" max="15136" width="11.44140625" customWidth="1"/>
    <col min="15357" max="15357" width="4.109375" customWidth="1"/>
    <col min="15358" max="15359" width="6.88671875" customWidth="1"/>
    <col min="15360" max="15360" width="36.88671875" customWidth="1"/>
    <col min="15361" max="15361" width="39.21875" customWidth="1"/>
    <col min="15362" max="15362" width="6.88671875" customWidth="1"/>
    <col min="15363" max="15363" width="8.21875" bestFit="1" customWidth="1"/>
    <col min="15364" max="15392" width="11.44140625" customWidth="1"/>
    <col min="15613" max="15613" width="4.109375" customWidth="1"/>
    <col min="15614" max="15615" width="6.88671875" customWidth="1"/>
    <col min="15616" max="15616" width="36.88671875" customWidth="1"/>
    <col min="15617" max="15617" width="39.21875" customWidth="1"/>
    <col min="15618" max="15618" width="6.88671875" customWidth="1"/>
    <col min="15619" max="15619" width="8.21875" bestFit="1" customWidth="1"/>
    <col min="15620" max="15648" width="11.44140625" customWidth="1"/>
    <col min="15869" max="15869" width="4.109375" customWidth="1"/>
    <col min="15870" max="15871" width="6.88671875" customWidth="1"/>
    <col min="15872" max="15872" width="36.88671875" customWidth="1"/>
    <col min="15873" max="15873" width="39.21875" customWidth="1"/>
    <col min="15874" max="15874" width="6.88671875" customWidth="1"/>
    <col min="15875" max="15875" width="8.21875" bestFit="1" customWidth="1"/>
    <col min="15876" max="15904" width="11.44140625" customWidth="1"/>
    <col min="16125" max="16125" width="4.109375" customWidth="1"/>
    <col min="16126" max="16127" width="6.88671875" customWidth="1"/>
    <col min="16128" max="16128" width="36.88671875" customWidth="1"/>
    <col min="16129" max="16129" width="39.21875" customWidth="1"/>
    <col min="16130" max="16130" width="6.88671875" customWidth="1"/>
    <col min="16131" max="16131" width="8.21875" bestFit="1" customWidth="1"/>
    <col min="16132" max="16160" width="11.44140625" customWidth="1"/>
  </cols>
  <sheetData>
    <row r="1" spans="1:36" ht="18.75" thickBot="1" x14ac:dyDescent="0.25">
      <c r="A1" s="186"/>
      <c r="B1" s="178"/>
      <c r="C1" s="179" t="s">
        <v>649</v>
      </c>
      <c r="D1" s="180"/>
      <c r="E1" s="291"/>
      <c r="F1" s="182"/>
      <c r="G1" s="182"/>
      <c r="H1" s="182"/>
      <c r="I1" s="182"/>
      <c r="J1" s="183"/>
      <c r="K1" s="183"/>
      <c r="L1" s="272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73" t="s">
        <v>595</v>
      </c>
      <c r="D2" s="189" t="s">
        <v>141</v>
      </c>
      <c r="E2" s="893" t="s">
        <v>650</v>
      </c>
      <c r="F2" s="189" t="s">
        <v>142</v>
      </c>
      <c r="G2" s="189" t="s">
        <v>190</v>
      </c>
      <c r="H2" s="211" t="str">
        <f>'TITLE PAGE'!D14</f>
        <v>2016-17</v>
      </c>
      <c r="I2" s="275" t="str">
        <f>'WRZ summary'!E3</f>
        <v>For info 2017-18</v>
      </c>
      <c r="J2" s="275" t="str">
        <f>'WRZ summary'!F3</f>
        <v>For info 2018-19</v>
      </c>
      <c r="K2" s="27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15" customHeight="1" x14ac:dyDescent="0.2">
      <c r="A3" s="292"/>
      <c r="B3" s="954" t="s">
        <v>191</v>
      </c>
      <c r="C3" s="836" t="s">
        <v>651</v>
      </c>
      <c r="D3" s="858" t="s">
        <v>652</v>
      </c>
      <c r="E3" s="838" t="s">
        <v>653</v>
      </c>
      <c r="F3" s="839" t="s">
        <v>75</v>
      </c>
      <c r="G3" s="839">
        <v>2</v>
      </c>
      <c r="H3" s="516">
        <f>'3. BL Demand'!H3+SUM('6. Preferred (Scenario Yr)'!H45)</f>
        <v>0.60200735787345239</v>
      </c>
      <c r="I3" s="320">
        <f>'3. BL Demand'!I3+SUM('6. Preferred (Scenario Yr)'!I45)</f>
        <v>0.60480188335619955</v>
      </c>
      <c r="J3" s="320">
        <f>'3. BL Demand'!J3+SUM('6. Preferred (Scenario Yr)'!J45)</f>
        <v>0.60545775367452459</v>
      </c>
      <c r="K3" s="320">
        <f>'3. BL Demand'!K3+SUM('6. Preferred (Scenario Yr)'!K45)</f>
        <v>0.60634326678718664</v>
      </c>
      <c r="L3" s="840">
        <f>'3. BL Demand'!L3+SUM('6. Preferred (Scenario Yr)'!L45)</f>
        <v>0.60556311649444639</v>
      </c>
      <c r="M3" s="840">
        <f>'3. BL Demand'!M3+SUM('6. Preferred (Scenario Yr)'!M45)</f>
        <v>0.60841287015981327</v>
      </c>
      <c r="N3" s="840">
        <f>'3. BL Demand'!N3+SUM('6. Preferred (Scenario Yr)'!N45)</f>
        <v>0.61014860556189154</v>
      </c>
      <c r="O3" s="840">
        <f>'3. BL Demand'!O3+SUM('6. Preferred (Scenario Yr)'!O45)</f>
        <v>0.61167753141558978</v>
      </c>
      <c r="P3" s="840">
        <f>'3. BL Demand'!P3+SUM('6. Preferred (Scenario Yr)'!P45)</f>
        <v>0.61100839627169679</v>
      </c>
      <c r="Q3" s="840">
        <f>'3. BL Demand'!Q3+SUM('6. Preferred (Scenario Yr)'!Q45)</f>
        <v>0.61304742530292589</v>
      </c>
      <c r="R3" s="840">
        <f>'3. BL Demand'!R3+SUM('6. Preferred (Scenario Yr)'!R45)</f>
        <v>0.61339235795473301</v>
      </c>
      <c r="S3" s="840">
        <f>'3. BL Demand'!S3+SUM('6. Preferred (Scenario Yr)'!S45)</f>
        <v>0.61369393949058448</v>
      </c>
      <c r="T3" s="840">
        <f>'3. BL Demand'!T3+SUM('6. Preferred (Scenario Yr)'!T45)</f>
        <v>0.61231574602925909</v>
      </c>
      <c r="U3" s="840">
        <f>'3. BL Demand'!U3+SUM('6. Preferred (Scenario Yr)'!U45)</f>
        <v>0.61419452605286728</v>
      </c>
      <c r="V3" s="840">
        <f>'3. BL Demand'!V3+SUM('6. Preferred (Scenario Yr)'!V45)</f>
        <v>0.61452081918710166</v>
      </c>
      <c r="W3" s="840">
        <f>'3. BL Demand'!W3+SUM('6. Preferred (Scenario Yr)'!W45)</f>
        <v>0.61487035808752077</v>
      </c>
      <c r="X3" s="840">
        <f>'3. BL Demand'!X3+SUM('6. Preferred (Scenario Yr)'!X45)</f>
        <v>0.61350514197049144</v>
      </c>
      <c r="Y3" s="840">
        <f>'3. BL Demand'!Y3+SUM('6. Preferred (Scenario Yr)'!Y45)</f>
        <v>0.61534841775008853</v>
      </c>
      <c r="Z3" s="840">
        <f>'3. BL Demand'!Z3+SUM('6. Preferred (Scenario Yr)'!Z45)</f>
        <v>0.61542974380871729</v>
      </c>
      <c r="AA3" s="840">
        <f>'3. BL Demand'!AA3+SUM('6. Preferred (Scenario Yr)'!AA45)</f>
        <v>0.61543427874374801</v>
      </c>
      <c r="AB3" s="840">
        <f>'3. BL Demand'!AB3+SUM('6. Preferred (Scenario Yr)'!AB45)</f>
        <v>0.61366589612880151</v>
      </c>
      <c r="AC3" s="840">
        <f>'3. BL Demand'!AC3+SUM('6. Preferred (Scenario Yr)'!AC45)</f>
        <v>0.61540253356206176</v>
      </c>
      <c r="AD3" s="840">
        <f>'3. BL Demand'!AD3+SUM('6. Preferred (Scenario Yr)'!AD45)</f>
        <v>0.61554381221837429</v>
      </c>
      <c r="AE3" s="840">
        <f>'3. BL Demand'!AE3+SUM('6. Preferred (Scenario Yr)'!AE45)</f>
        <v>0.61569660856940411</v>
      </c>
      <c r="AF3" s="840">
        <f>'3. BL Demand'!AF3+SUM('6. Preferred (Scenario Yr)'!AF45)</f>
        <v>0.61419920718690268</v>
      </c>
      <c r="AG3" s="840">
        <f>'3. BL Demand'!AG3+SUM('6. Preferred (Scenario Yr)'!AG45)</f>
        <v>0.61604102849127906</v>
      </c>
      <c r="AH3" s="840">
        <f>'3. BL Demand'!AH3+SUM('6. Preferred (Scenario Yr)'!AH45)</f>
        <v>0.61623314792986472</v>
      </c>
      <c r="AI3" s="840">
        <f>'3. BL Demand'!AI3+SUM('6. Preferred (Scenario Yr)'!AI45)</f>
        <v>0.61643278853392669</v>
      </c>
      <c r="AJ3" s="841">
        <f>'3. BL Demand'!AJ3+SUM('6. Preferred (Scenario Yr)'!AJ45)</f>
        <v>0.61497784587805515</v>
      </c>
    </row>
    <row r="4" spans="1:36" x14ac:dyDescent="0.2">
      <c r="A4" s="292"/>
      <c r="B4" s="955"/>
      <c r="C4" s="496" t="s">
        <v>654</v>
      </c>
      <c r="D4" s="722" t="s">
        <v>655</v>
      </c>
      <c r="E4" s="829" t="s">
        <v>653</v>
      </c>
      <c r="F4" s="491" t="s">
        <v>75</v>
      </c>
      <c r="G4" s="491">
        <v>2</v>
      </c>
      <c r="H4" s="492">
        <f>'3. BL Demand'!H4+'6. Preferred (Scenario Yr)'!H48</f>
        <v>3.2398621266379303E-2</v>
      </c>
      <c r="I4" s="319">
        <f>'3. BL Demand'!I4+'6. Preferred (Scenario Yr)'!I48</f>
        <v>3.2398621266379303E-2</v>
      </c>
      <c r="J4" s="319">
        <f>'3. BL Demand'!J4+'6. Preferred (Scenario Yr)'!J48</f>
        <v>3.2398621266379303E-2</v>
      </c>
      <c r="K4" s="319">
        <f>'3. BL Demand'!K4+'6. Preferred (Scenario Yr)'!K48</f>
        <v>3.2398621266379303E-2</v>
      </c>
      <c r="L4" s="445">
        <f>'3. BL Demand'!L4+'6. Preferred (Scenario Yr)'!L48</f>
        <v>3.2398621266379303E-2</v>
      </c>
      <c r="M4" s="445">
        <f>'3. BL Demand'!M4+'6. Preferred (Scenario Yr)'!M48</f>
        <v>3.2398621266379303E-2</v>
      </c>
      <c r="N4" s="445">
        <f>'3. BL Demand'!N4+'6. Preferred (Scenario Yr)'!N48</f>
        <v>3.2398621266379303E-2</v>
      </c>
      <c r="O4" s="445">
        <f>'3. BL Demand'!O4+'6. Preferred (Scenario Yr)'!O48</f>
        <v>3.2398621266379303E-2</v>
      </c>
      <c r="P4" s="445">
        <f>'3. BL Demand'!P4+'6. Preferred (Scenario Yr)'!P48</f>
        <v>3.2398621266379303E-2</v>
      </c>
      <c r="Q4" s="445">
        <f>'3. BL Demand'!Q4+'6. Preferred (Scenario Yr)'!Q48</f>
        <v>3.2398621266379303E-2</v>
      </c>
      <c r="R4" s="445">
        <f>'3. BL Demand'!R4+'6. Preferred (Scenario Yr)'!R48</f>
        <v>3.2398621266379303E-2</v>
      </c>
      <c r="S4" s="445">
        <f>'3. BL Demand'!S4+'6. Preferred (Scenario Yr)'!S48</f>
        <v>3.2398621266379303E-2</v>
      </c>
      <c r="T4" s="445">
        <f>'3. BL Demand'!T4+'6. Preferred (Scenario Yr)'!T48</f>
        <v>3.2398621266379303E-2</v>
      </c>
      <c r="U4" s="445">
        <f>'3. BL Demand'!U4+'6. Preferred (Scenario Yr)'!U48</f>
        <v>3.2398621266379303E-2</v>
      </c>
      <c r="V4" s="445">
        <f>'3. BL Demand'!V4+'6. Preferred (Scenario Yr)'!V48</f>
        <v>3.2398621266379303E-2</v>
      </c>
      <c r="W4" s="445">
        <f>'3. BL Demand'!W4+'6. Preferred (Scenario Yr)'!W48</f>
        <v>3.2398621266379303E-2</v>
      </c>
      <c r="X4" s="445">
        <f>'3. BL Demand'!X4+'6. Preferred (Scenario Yr)'!X48</f>
        <v>3.2398621266379303E-2</v>
      </c>
      <c r="Y4" s="445">
        <f>'3. BL Demand'!Y4+'6. Preferred (Scenario Yr)'!Y48</f>
        <v>3.2398621266379303E-2</v>
      </c>
      <c r="Z4" s="445">
        <f>'3. BL Demand'!Z4+'6. Preferred (Scenario Yr)'!Z48</f>
        <v>3.2398621266379303E-2</v>
      </c>
      <c r="AA4" s="445">
        <f>'3. BL Demand'!AA4+'6. Preferred (Scenario Yr)'!AA48</f>
        <v>3.2398621266379303E-2</v>
      </c>
      <c r="AB4" s="445">
        <f>'3. BL Demand'!AB4+'6. Preferred (Scenario Yr)'!AB48</f>
        <v>3.2398621266379303E-2</v>
      </c>
      <c r="AC4" s="445">
        <f>'3. BL Demand'!AC4+'6. Preferred (Scenario Yr)'!AC48</f>
        <v>3.2398621266379303E-2</v>
      </c>
      <c r="AD4" s="445">
        <f>'3. BL Demand'!AD4+'6. Preferred (Scenario Yr)'!AD48</f>
        <v>3.2398621266379303E-2</v>
      </c>
      <c r="AE4" s="445">
        <f>'3. BL Demand'!AE4+'6. Preferred (Scenario Yr)'!AE48</f>
        <v>3.2398621266379303E-2</v>
      </c>
      <c r="AF4" s="445">
        <f>'3. BL Demand'!AF4+'6. Preferred (Scenario Yr)'!AF48</f>
        <v>3.2398621266379303E-2</v>
      </c>
      <c r="AG4" s="445">
        <f>'3. BL Demand'!AG4+'6. Preferred (Scenario Yr)'!AG48</f>
        <v>3.2398621266379303E-2</v>
      </c>
      <c r="AH4" s="445">
        <f>'3. BL Demand'!AH4+'6. Preferred (Scenario Yr)'!AH48</f>
        <v>3.2398621266379303E-2</v>
      </c>
      <c r="AI4" s="445">
        <f>'3. BL Demand'!AI4+'6. Preferred (Scenario Yr)'!AI48</f>
        <v>3.2398621266379303E-2</v>
      </c>
      <c r="AJ4" s="497">
        <f>'3. BL Demand'!AJ4+'6. Preferred (Scenario Yr)'!AJ48</f>
        <v>3.2398621266379303E-2</v>
      </c>
    </row>
    <row r="5" spans="1:36" x14ac:dyDescent="0.2">
      <c r="A5" s="292"/>
      <c r="B5" s="955"/>
      <c r="C5" s="496" t="s">
        <v>656</v>
      </c>
      <c r="D5" s="722" t="s">
        <v>657</v>
      </c>
      <c r="E5" s="829" t="s">
        <v>653</v>
      </c>
      <c r="F5" s="491" t="s">
        <v>75</v>
      </c>
      <c r="G5" s="491">
        <v>2</v>
      </c>
      <c r="H5" s="492">
        <f>'3. BL Demand'!H5+'6. Preferred (Scenario Yr)'!H51+'6. Preferred (Scenario Yr)'!H67</f>
        <v>0.47386904876390235</v>
      </c>
      <c r="I5" s="319">
        <f>'3. BL Demand'!I5+'6. Preferred (Scenario Yr)'!I51+'6. Preferred (Scenario Yr)'!I67</f>
        <v>0.48800193191426222</v>
      </c>
      <c r="J5" s="319">
        <f>'3. BL Demand'!J5+'6. Preferred (Scenario Yr)'!J51+'6. Preferred (Scenario Yr)'!J67</f>
        <v>0.50232269472251589</v>
      </c>
      <c r="K5" s="319">
        <f>'3. BL Demand'!K5+'6. Preferred (Scenario Yr)'!K51+'6. Preferred (Scenario Yr)'!K67</f>
        <v>0.51715405417907268</v>
      </c>
      <c r="L5" s="445">
        <f>'3. BL Demand'!L5+'6. Preferred (Scenario Yr)'!L51+'6. Preferred (Scenario Yr)'!L67</f>
        <v>0.53096362097970384</v>
      </c>
      <c r="M5" s="445">
        <f>'3. BL Demand'!M5+'6. Preferred (Scenario Yr)'!M51+'6. Preferred (Scenario Yr)'!M67</f>
        <v>0.54550099695173437</v>
      </c>
      <c r="N5" s="445">
        <f>'3. BL Demand'!N5+'6. Preferred (Scenario Yr)'!N51+'6. Preferred (Scenario Yr)'!N67</f>
        <v>0.56008465076092429</v>
      </c>
      <c r="O5" s="445">
        <f>'3. BL Demand'!O5+'6. Preferred (Scenario Yr)'!O51+'6. Preferred (Scenario Yr)'!O67</f>
        <v>0.57448998374417204</v>
      </c>
      <c r="P5" s="445">
        <f>'3. BL Demand'!P5+'6. Preferred (Scenario Yr)'!P51+'6. Preferred (Scenario Yr)'!P67</f>
        <v>0.58876925284016945</v>
      </c>
      <c r="Q5" s="445">
        <f>'3. BL Demand'!Q5+'6. Preferred (Scenario Yr)'!Q51+'6. Preferred (Scenario Yr)'!Q67</f>
        <v>0.60300177197731031</v>
      </c>
      <c r="R5" s="445">
        <f>'3. BL Demand'!R5+'6. Preferred (Scenario Yr)'!R51+'6. Preferred (Scenario Yr)'!R67</f>
        <v>0.61654949364990674</v>
      </c>
      <c r="S5" s="445">
        <f>'3. BL Demand'!S5+'6. Preferred (Scenario Yr)'!S51+'6. Preferred (Scenario Yr)'!S67</f>
        <v>0.6300748524511488</v>
      </c>
      <c r="T5" s="445">
        <f>'3. BL Demand'!T5+'6. Preferred (Scenario Yr)'!T51+'6. Preferred (Scenario Yr)'!T67</f>
        <v>0.64343744783290724</v>
      </c>
      <c r="U5" s="445">
        <f>'3. BL Demand'!U5+'6. Preferred (Scenario Yr)'!U51+'6. Preferred (Scenario Yr)'!U67</f>
        <v>1.0783273642456055</v>
      </c>
      <c r="V5" s="445">
        <f>'3. BL Demand'!V5+'6. Preferred (Scenario Yr)'!V51+'6. Preferred (Scenario Yr)'!V67</f>
        <v>1.0894899368094708</v>
      </c>
      <c r="W5" s="445">
        <f>'3. BL Demand'!W5+'6. Preferred (Scenario Yr)'!W51+'6. Preferred (Scenario Yr)'!W67</f>
        <v>1.0900657493382715</v>
      </c>
      <c r="X5" s="445">
        <f>'3. BL Demand'!X5+'6. Preferred (Scenario Yr)'!X51+'6. Preferred (Scenario Yr)'!X67</f>
        <v>1.0906151404155935</v>
      </c>
      <c r="Y5" s="445">
        <f>'3. BL Demand'!Y5+'6. Preferred (Scenario Yr)'!Y51+'6. Preferred (Scenario Yr)'!Y67</f>
        <v>1.0912405720256535</v>
      </c>
      <c r="Z5" s="445">
        <f>'3. BL Demand'!Z5+'6. Preferred (Scenario Yr)'!Z51+'6. Preferred (Scenario Yr)'!Z67</f>
        <v>1.0973067001176366</v>
      </c>
      <c r="AA5" s="445">
        <f>'3. BL Demand'!AA5+'6. Preferred (Scenario Yr)'!AA51+'6. Preferred (Scenario Yr)'!AA67</f>
        <v>1.0985236216375036</v>
      </c>
      <c r="AB5" s="445">
        <f>'3. BL Demand'!AB5+'6. Preferred (Scenario Yr)'!AB51+'6. Preferred (Scenario Yr)'!AB67</f>
        <v>1.0909604162119835</v>
      </c>
      <c r="AC5" s="445">
        <f>'3. BL Demand'!AC5+'6. Preferred (Scenario Yr)'!AC51+'6. Preferred (Scenario Yr)'!AC67</f>
        <v>1.0923131413109306</v>
      </c>
      <c r="AD5" s="445">
        <f>'3. BL Demand'!AD5+'6. Preferred (Scenario Yr)'!AD51+'6. Preferred (Scenario Yr)'!AD67</f>
        <v>1.1034057935450408</v>
      </c>
      <c r="AE5" s="445">
        <f>'3. BL Demand'!AE5+'6. Preferred (Scenario Yr)'!AE51+'6. Preferred (Scenario Yr)'!AE67</f>
        <v>1.1046978785287911</v>
      </c>
      <c r="AF5" s="445">
        <f>'3. BL Demand'!AF5+'6. Preferred (Scenario Yr)'!AF51+'6. Preferred (Scenario Yr)'!AF67</f>
        <v>1.1068671918832789</v>
      </c>
      <c r="AG5" s="445">
        <f>'3. BL Demand'!AG5+'6. Preferred (Scenario Yr)'!AG51+'6. Preferred (Scenario Yr)'!AG67</f>
        <v>1.1080259677730564</v>
      </c>
      <c r="AH5" s="445">
        <f>'3. BL Demand'!AH5+'6. Preferred (Scenario Yr)'!AH51+'6. Preferred (Scenario Yr)'!AH67</f>
        <v>1.1092595329711403</v>
      </c>
      <c r="AI5" s="445">
        <f>'3. BL Demand'!AI5+'6. Preferred (Scenario Yr)'!AI51+'6. Preferred (Scenario Yr)'!AI67</f>
        <v>1.1204585770273576</v>
      </c>
      <c r="AJ5" s="497">
        <f>'3. BL Demand'!AJ5+'6. Preferred (Scenario Yr)'!AJ51+'6. Preferred (Scenario Yr)'!AJ67</f>
        <v>1.1164219133294966</v>
      </c>
    </row>
    <row r="6" spans="1:36" x14ac:dyDescent="0.2">
      <c r="A6" s="292"/>
      <c r="B6" s="955"/>
      <c r="C6" s="496" t="s">
        <v>658</v>
      </c>
      <c r="D6" s="722" t="s">
        <v>659</v>
      </c>
      <c r="E6" s="829" t="s">
        <v>653</v>
      </c>
      <c r="F6" s="491" t="s">
        <v>75</v>
      </c>
      <c r="G6" s="491">
        <v>2</v>
      </c>
      <c r="H6" s="492">
        <f>'3. BL Demand'!H6+'6. Preferred (Scenario Yr)'!H55+'6. Preferred (Scenario Yr)'!H70</f>
        <v>0.622797547092651</v>
      </c>
      <c r="I6" s="319">
        <f>'3. BL Demand'!I6+'6. Preferred (Scenario Yr)'!I55+'6. Preferred (Scenario Yr)'!I70</f>
        <v>0.60858431431796289</v>
      </c>
      <c r="J6" s="319">
        <f>'3. BL Demand'!J6+'6. Preferred (Scenario Yr)'!J55+'6. Preferred (Scenario Yr)'!J70</f>
        <v>0.59477910300903925</v>
      </c>
      <c r="K6" s="319">
        <f>'3. BL Demand'!K6+'6. Preferred (Scenario Yr)'!K55+'6. Preferred (Scenario Yr)'!K70</f>
        <v>0.58162956201828642</v>
      </c>
      <c r="L6" s="445">
        <f>'3. BL Demand'!L6+'6. Preferred (Scenario Yr)'!L55+'6. Preferred (Scenario Yr)'!L70</f>
        <v>0.56842339541830134</v>
      </c>
      <c r="M6" s="445">
        <f>'3. BL Demand'!M6+'6. Preferred (Scenario Yr)'!M55+'6. Preferred (Scenario Yr)'!M70</f>
        <v>0.55552119200333883</v>
      </c>
      <c r="N6" s="445">
        <f>'3. BL Demand'!N6+'6. Preferred (Scenario Yr)'!N55+'6. Preferred (Scenario Yr)'!N70</f>
        <v>0.54311084358396222</v>
      </c>
      <c r="O6" s="445">
        <f>'3. BL Demand'!O6+'6. Preferred (Scenario Yr)'!O55+'6. Preferred (Scenario Yr)'!O70</f>
        <v>0.53100022683999093</v>
      </c>
      <c r="P6" s="445">
        <f>'3. BL Demand'!P6+'6. Preferred (Scenario Yr)'!P55+'6. Preferred (Scenario Yr)'!P70</f>
        <v>0.5192045649518795</v>
      </c>
      <c r="Q6" s="445">
        <f>'3. BL Demand'!Q6+'6. Preferred (Scenario Yr)'!Q55+'6. Preferred (Scenario Yr)'!Q70</f>
        <v>0.50777371492915124</v>
      </c>
      <c r="R6" s="445">
        <f>'3. BL Demand'!R6+'6. Preferred (Scenario Yr)'!R55+'6. Preferred (Scenario Yr)'!R70</f>
        <v>0.49690554422806199</v>
      </c>
      <c r="S6" s="445">
        <f>'3. BL Demand'!S6+'6. Preferred (Scenario Yr)'!S55+'6. Preferred (Scenario Yr)'!S70</f>
        <v>0.48634404144489773</v>
      </c>
      <c r="T6" s="445">
        <f>'3. BL Demand'!T6+'6. Preferred (Scenario Yr)'!T55+'6. Preferred (Scenario Yr)'!T70</f>
        <v>0.47599050470285675</v>
      </c>
      <c r="U6" s="445">
        <f>'3. BL Demand'!U6+'6. Preferred (Scenario Yr)'!U55+'6. Preferred (Scenario Yr)'!U70</f>
        <v>0</v>
      </c>
      <c r="V6" s="445">
        <f>'3. BL Demand'!V6+'6. Preferred (Scenario Yr)'!V55+'6. Preferred (Scenario Yr)'!V70</f>
        <v>0</v>
      </c>
      <c r="W6" s="445">
        <f>'3. BL Demand'!W6+'6. Preferred (Scenario Yr)'!W55+'6. Preferred (Scenario Yr)'!W70</f>
        <v>0</v>
      </c>
      <c r="X6" s="445">
        <f>'3. BL Demand'!X6+'6. Preferred (Scenario Yr)'!X55+'6. Preferred (Scenario Yr)'!X70</f>
        <v>0</v>
      </c>
      <c r="Y6" s="445">
        <f>'3. BL Demand'!Y6+'6. Preferred (Scenario Yr)'!Y55+'6. Preferred (Scenario Yr)'!Y70</f>
        <v>0</v>
      </c>
      <c r="Z6" s="445">
        <f>'3. BL Demand'!Z6+'6. Preferred (Scenario Yr)'!Z55+'6. Preferred (Scenario Yr)'!Z70</f>
        <v>0</v>
      </c>
      <c r="AA6" s="445">
        <f>'3. BL Demand'!AA6+'6. Preferred (Scenario Yr)'!AA55+'6. Preferred (Scenario Yr)'!AA70</f>
        <v>0</v>
      </c>
      <c r="AB6" s="445">
        <f>'3. BL Demand'!AB6+'6. Preferred (Scenario Yr)'!AB55+'6. Preferred (Scenario Yr)'!AB70</f>
        <v>0</v>
      </c>
      <c r="AC6" s="445">
        <f>'3. BL Demand'!AC6+'6. Preferred (Scenario Yr)'!AC55+'6. Preferred (Scenario Yr)'!AC70</f>
        <v>0</v>
      </c>
      <c r="AD6" s="445">
        <f>'3. BL Demand'!AD6+'6. Preferred (Scenario Yr)'!AD55+'6. Preferred (Scenario Yr)'!AD70</f>
        <v>0</v>
      </c>
      <c r="AE6" s="445">
        <f>'3. BL Demand'!AE6+'6. Preferred (Scenario Yr)'!AE55+'6. Preferred (Scenario Yr)'!AE70</f>
        <v>0</v>
      </c>
      <c r="AF6" s="445">
        <f>'3. BL Demand'!AF6+'6. Preferred (Scenario Yr)'!AF55+'6. Preferred (Scenario Yr)'!AF70</f>
        <v>0</v>
      </c>
      <c r="AG6" s="445">
        <f>'3. BL Demand'!AG6+'6. Preferred (Scenario Yr)'!AG55+'6. Preferred (Scenario Yr)'!AG70</f>
        <v>0</v>
      </c>
      <c r="AH6" s="445">
        <f>'3. BL Demand'!AH6+'6. Preferred (Scenario Yr)'!AH55+'6. Preferred (Scenario Yr)'!AH70</f>
        <v>0</v>
      </c>
      <c r="AI6" s="445">
        <f>'3. BL Demand'!AI6+'6. Preferred (Scenario Yr)'!AI55+'6. Preferred (Scenario Yr)'!AI70</f>
        <v>0</v>
      </c>
      <c r="AJ6" s="497">
        <f>'3. BL Demand'!AJ6+'6. Preferred (Scenario Yr)'!AJ55+'6. Preferred (Scenario Yr)'!AJ70</f>
        <v>0</v>
      </c>
    </row>
    <row r="7" spans="1:36" x14ac:dyDescent="0.2">
      <c r="A7" s="292"/>
      <c r="B7" s="955"/>
      <c r="C7" s="496" t="s">
        <v>660</v>
      </c>
      <c r="D7" s="722" t="s">
        <v>201</v>
      </c>
      <c r="E7" s="848" t="s">
        <v>661</v>
      </c>
      <c r="F7" s="491" t="s">
        <v>75</v>
      </c>
      <c r="G7" s="491">
        <v>2</v>
      </c>
      <c r="H7" s="492">
        <f t="shared" ref="H7:AJ7" si="0">H3-H32</f>
        <v>0.59372949182449408</v>
      </c>
      <c r="I7" s="319">
        <f t="shared" si="0"/>
        <v>0.59652401730724125</v>
      </c>
      <c r="J7" s="319">
        <f t="shared" si="0"/>
        <v>0.59717988762556629</v>
      </c>
      <c r="K7" s="319">
        <f t="shared" si="0"/>
        <v>0.59806540073822834</v>
      </c>
      <c r="L7" s="445">
        <f t="shared" si="0"/>
        <v>0.59728525044548808</v>
      </c>
      <c r="M7" s="445">
        <f t="shared" si="0"/>
        <v>0.60013500411085496</v>
      </c>
      <c r="N7" s="445">
        <f t="shared" si="0"/>
        <v>0.60187073951293324</v>
      </c>
      <c r="O7" s="445">
        <f t="shared" si="0"/>
        <v>0.60339966536663148</v>
      </c>
      <c r="P7" s="445">
        <f t="shared" si="0"/>
        <v>0.60273053022273848</v>
      </c>
      <c r="Q7" s="445">
        <f t="shared" si="0"/>
        <v>0.60476955925396758</v>
      </c>
      <c r="R7" s="445">
        <f t="shared" si="0"/>
        <v>0.60511449190577471</v>
      </c>
      <c r="S7" s="445">
        <f t="shared" si="0"/>
        <v>0.60541607344162618</v>
      </c>
      <c r="T7" s="445">
        <f t="shared" si="0"/>
        <v>0.60403787998030078</v>
      </c>
      <c r="U7" s="445">
        <f t="shared" si="0"/>
        <v>0.60591666000390898</v>
      </c>
      <c r="V7" s="445">
        <f t="shared" si="0"/>
        <v>0.60624295313814336</v>
      </c>
      <c r="W7" s="445">
        <f t="shared" si="0"/>
        <v>0.60659249203856247</v>
      </c>
      <c r="X7" s="445">
        <f t="shared" si="0"/>
        <v>0.60522727592153314</v>
      </c>
      <c r="Y7" s="445">
        <f t="shared" si="0"/>
        <v>0.60707055170113022</v>
      </c>
      <c r="Z7" s="445">
        <f t="shared" si="0"/>
        <v>0.60715187775975898</v>
      </c>
      <c r="AA7" s="445">
        <f t="shared" si="0"/>
        <v>0.6071564126947897</v>
      </c>
      <c r="AB7" s="445">
        <f t="shared" si="0"/>
        <v>0.60538803007984321</v>
      </c>
      <c r="AC7" s="445">
        <f t="shared" si="0"/>
        <v>0.60712466751310346</v>
      </c>
      <c r="AD7" s="445">
        <f t="shared" si="0"/>
        <v>0.60726594616941598</v>
      </c>
      <c r="AE7" s="445">
        <f t="shared" si="0"/>
        <v>0.60741874252044581</v>
      </c>
      <c r="AF7" s="445">
        <f t="shared" si="0"/>
        <v>0.60592134113794438</v>
      </c>
      <c r="AG7" s="445">
        <f t="shared" si="0"/>
        <v>0.60776316244232076</v>
      </c>
      <c r="AH7" s="445">
        <f t="shared" si="0"/>
        <v>0.60795528188090642</v>
      </c>
      <c r="AI7" s="445">
        <f t="shared" si="0"/>
        <v>0.60815492248496839</v>
      </c>
      <c r="AJ7" s="497">
        <f t="shared" si="0"/>
        <v>0.60669997982909685</v>
      </c>
    </row>
    <row r="8" spans="1:36" x14ac:dyDescent="0.2">
      <c r="A8" s="292"/>
      <c r="B8" s="955"/>
      <c r="C8" s="496" t="s">
        <v>662</v>
      </c>
      <c r="D8" s="722" t="s">
        <v>204</v>
      </c>
      <c r="E8" s="848" t="s">
        <v>663</v>
      </c>
      <c r="F8" s="491" t="s">
        <v>75</v>
      </c>
      <c r="G8" s="491">
        <v>2</v>
      </c>
      <c r="H8" s="492">
        <f t="shared" ref="H8:AJ8" si="1">H4-H33</f>
        <v>3.1267204631752449E-2</v>
      </c>
      <c r="I8" s="319">
        <f t="shared" si="1"/>
        <v>3.1267204631752449E-2</v>
      </c>
      <c r="J8" s="319">
        <f t="shared" si="1"/>
        <v>3.1267204631752449E-2</v>
      </c>
      <c r="K8" s="319">
        <f t="shared" si="1"/>
        <v>3.1267204631752449E-2</v>
      </c>
      <c r="L8" s="445">
        <f t="shared" si="1"/>
        <v>3.1267204631752449E-2</v>
      </c>
      <c r="M8" s="445">
        <f t="shared" si="1"/>
        <v>3.1267204631752449E-2</v>
      </c>
      <c r="N8" s="445">
        <f t="shared" si="1"/>
        <v>3.1267204631752449E-2</v>
      </c>
      <c r="O8" s="445">
        <f t="shared" si="1"/>
        <v>3.1267204631752449E-2</v>
      </c>
      <c r="P8" s="445">
        <f t="shared" si="1"/>
        <v>3.1267204631752449E-2</v>
      </c>
      <c r="Q8" s="445">
        <f t="shared" si="1"/>
        <v>3.1267204631752449E-2</v>
      </c>
      <c r="R8" s="445">
        <f t="shared" si="1"/>
        <v>3.1267204631752449E-2</v>
      </c>
      <c r="S8" s="445">
        <f t="shared" si="1"/>
        <v>3.1267204631752449E-2</v>
      </c>
      <c r="T8" s="445">
        <f t="shared" si="1"/>
        <v>3.1267204631752449E-2</v>
      </c>
      <c r="U8" s="445">
        <f t="shared" si="1"/>
        <v>3.1267204631752449E-2</v>
      </c>
      <c r="V8" s="445">
        <f t="shared" si="1"/>
        <v>3.1267204631752449E-2</v>
      </c>
      <c r="W8" s="445">
        <f t="shared" si="1"/>
        <v>3.1267204631752449E-2</v>
      </c>
      <c r="X8" s="445">
        <f t="shared" si="1"/>
        <v>3.1267204631752449E-2</v>
      </c>
      <c r="Y8" s="445">
        <f t="shared" si="1"/>
        <v>3.1267204631752449E-2</v>
      </c>
      <c r="Z8" s="445">
        <f t="shared" si="1"/>
        <v>3.1267204631752449E-2</v>
      </c>
      <c r="AA8" s="445">
        <f t="shared" si="1"/>
        <v>3.1267204631752449E-2</v>
      </c>
      <c r="AB8" s="445">
        <f t="shared" si="1"/>
        <v>3.1267204631752449E-2</v>
      </c>
      <c r="AC8" s="445">
        <f t="shared" si="1"/>
        <v>3.1267204631752449E-2</v>
      </c>
      <c r="AD8" s="445">
        <f t="shared" si="1"/>
        <v>3.1267204631752449E-2</v>
      </c>
      <c r="AE8" s="445">
        <f t="shared" si="1"/>
        <v>3.1267204631752449E-2</v>
      </c>
      <c r="AF8" s="445">
        <f t="shared" si="1"/>
        <v>3.1267204631752449E-2</v>
      </c>
      <c r="AG8" s="445">
        <f t="shared" si="1"/>
        <v>3.1267204631752449E-2</v>
      </c>
      <c r="AH8" s="445">
        <f t="shared" si="1"/>
        <v>3.1267204631752449E-2</v>
      </c>
      <c r="AI8" s="445">
        <f t="shared" si="1"/>
        <v>3.1267204631752449E-2</v>
      </c>
      <c r="AJ8" s="497">
        <f t="shared" si="1"/>
        <v>3.1267204631752449E-2</v>
      </c>
    </row>
    <row r="9" spans="1:36" x14ac:dyDescent="0.2">
      <c r="A9" s="292"/>
      <c r="B9" s="955"/>
      <c r="C9" s="496" t="s">
        <v>83</v>
      </c>
      <c r="D9" s="722" t="s">
        <v>206</v>
      </c>
      <c r="E9" s="848" t="s">
        <v>664</v>
      </c>
      <c r="F9" s="491" t="s">
        <v>75</v>
      </c>
      <c r="G9" s="491">
        <v>2</v>
      </c>
      <c r="H9" s="492">
        <f t="shared" ref="H9:AJ9" si="2">H5-H34</f>
        <v>0.42929601906220349</v>
      </c>
      <c r="I9" s="319">
        <f t="shared" si="2"/>
        <v>0.44276990306938258</v>
      </c>
      <c r="J9" s="319">
        <f t="shared" si="2"/>
        <v>0.4564322355629295</v>
      </c>
      <c r="K9" s="319">
        <f t="shared" si="2"/>
        <v>0.47060573198282624</v>
      </c>
      <c r="L9" s="445">
        <f t="shared" si="2"/>
        <v>0.4837855209460431</v>
      </c>
      <c r="M9" s="445">
        <f t="shared" si="2"/>
        <v>0.49770578819129158</v>
      </c>
      <c r="N9" s="445">
        <f t="shared" si="2"/>
        <v>0.51168448454547699</v>
      </c>
      <c r="O9" s="445">
        <f t="shared" si="2"/>
        <v>0.52549704636172934</v>
      </c>
      <c r="P9" s="445">
        <f t="shared" si="2"/>
        <v>0.5391954890995666</v>
      </c>
      <c r="Q9" s="445">
        <f t="shared" si="2"/>
        <v>0.55285865293868619</v>
      </c>
      <c r="R9" s="445">
        <f t="shared" si="2"/>
        <v>0.56584854698671938</v>
      </c>
      <c r="S9" s="445">
        <f t="shared" si="2"/>
        <v>0.57882711438922763</v>
      </c>
      <c r="T9" s="445">
        <f t="shared" si="2"/>
        <v>0.5916540124150248</v>
      </c>
      <c r="U9" s="445">
        <f t="shared" si="2"/>
        <v>0.98975112191785042</v>
      </c>
      <c r="V9" s="445">
        <f t="shared" si="2"/>
        <v>1.0003832807070108</v>
      </c>
      <c r="W9" s="445">
        <f t="shared" si="2"/>
        <v>1.001068726097468</v>
      </c>
      <c r="X9" s="445">
        <f t="shared" si="2"/>
        <v>1.0017267014062412</v>
      </c>
      <c r="Y9" s="445">
        <f t="shared" si="2"/>
        <v>1.0024597008306515</v>
      </c>
      <c r="Z9" s="445">
        <f t="shared" si="2"/>
        <v>1.0086321315087068</v>
      </c>
      <c r="AA9" s="445">
        <f t="shared" si="2"/>
        <v>1.0099543775591078</v>
      </c>
      <c r="AB9" s="445">
        <f t="shared" si="2"/>
        <v>1.0024955225294507</v>
      </c>
      <c r="AC9" s="445">
        <f t="shared" si="2"/>
        <v>1.0039516561801922</v>
      </c>
      <c r="AD9" s="445">
        <f t="shared" si="2"/>
        <v>1.0151467931386366</v>
      </c>
      <c r="AE9" s="445">
        <f t="shared" si="2"/>
        <v>1.0165404570228713</v>
      </c>
      <c r="AF9" s="445">
        <f t="shared" si="2"/>
        <v>1.0188101900920643</v>
      </c>
      <c r="AG9" s="445">
        <f t="shared" si="2"/>
        <v>1.0200325589466577</v>
      </c>
      <c r="AH9" s="445">
        <f t="shared" si="2"/>
        <v>1.0213286057618449</v>
      </c>
      <c r="AI9" s="445">
        <f t="shared" si="2"/>
        <v>1.032589033579677</v>
      </c>
      <c r="AJ9" s="497">
        <f t="shared" si="2"/>
        <v>1.0286126737393388</v>
      </c>
    </row>
    <row r="10" spans="1:36" x14ac:dyDescent="0.2">
      <c r="A10" s="292"/>
      <c r="B10" s="955"/>
      <c r="C10" s="496" t="s">
        <v>80</v>
      </c>
      <c r="D10" s="722" t="s">
        <v>208</v>
      </c>
      <c r="E10" s="848" t="s">
        <v>665</v>
      </c>
      <c r="F10" s="491" t="s">
        <v>75</v>
      </c>
      <c r="G10" s="491">
        <v>2</v>
      </c>
      <c r="H10" s="492">
        <f t="shared" ref="H10:AJ10" si="3">H6-H35</f>
        <v>0.57346036204781781</v>
      </c>
      <c r="I10" s="319">
        <f t="shared" si="3"/>
        <v>0.56003243393544122</v>
      </c>
      <c r="J10" s="319">
        <f t="shared" si="3"/>
        <v>0.54701192408014665</v>
      </c>
      <c r="K10" s="319">
        <f t="shared" si="3"/>
        <v>0.53464648304648554</v>
      </c>
      <c r="L10" s="445">
        <f t="shared" si="3"/>
        <v>0.52219315760048191</v>
      </c>
      <c r="M10" s="445">
        <f t="shared" si="3"/>
        <v>0.51002982972468713</v>
      </c>
      <c r="N10" s="445">
        <f t="shared" si="3"/>
        <v>0.49834468148664629</v>
      </c>
      <c r="O10" s="445">
        <f t="shared" si="3"/>
        <v>0.48694583249279522</v>
      </c>
      <c r="P10" s="445">
        <f t="shared" si="3"/>
        <v>0.47584877259032804</v>
      </c>
      <c r="Q10" s="445">
        <f t="shared" si="3"/>
        <v>0.46510360035675302</v>
      </c>
      <c r="R10" s="445">
        <f t="shared" si="3"/>
        <v>0.45490867144457314</v>
      </c>
      <c r="S10" s="445">
        <f t="shared" si="3"/>
        <v>0.44500796644367452</v>
      </c>
      <c r="T10" s="445">
        <f t="shared" si="3"/>
        <v>0.43530300122492444</v>
      </c>
      <c r="U10" s="445">
        <f t="shared" si="3"/>
        <v>0</v>
      </c>
      <c r="V10" s="445">
        <f t="shared" si="3"/>
        <v>0</v>
      </c>
      <c r="W10" s="445">
        <f t="shared" si="3"/>
        <v>0</v>
      </c>
      <c r="X10" s="445">
        <f t="shared" si="3"/>
        <v>0</v>
      </c>
      <c r="Y10" s="445">
        <f t="shared" si="3"/>
        <v>0</v>
      </c>
      <c r="Z10" s="445">
        <f t="shared" si="3"/>
        <v>0</v>
      </c>
      <c r="AA10" s="445">
        <f t="shared" si="3"/>
        <v>0</v>
      </c>
      <c r="AB10" s="445">
        <f t="shared" si="3"/>
        <v>0</v>
      </c>
      <c r="AC10" s="445">
        <f t="shared" si="3"/>
        <v>0</v>
      </c>
      <c r="AD10" s="445">
        <f t="shared" si="3"/>
        <v>0</v>
      </c>
      <c r="AE10" s="445">
        <f t="shared" si="3"/>
        <v>0</v>
      </c>
      <c r="AF10" s="445">
        <f t="shared" si="3"/>
        <v>0</v>
      </c>
      <c r="AG10" s="445">
        <f t="shared" si="3"/>
        <v>0</v>
      </c>
      <c r="AH10" s="445">
        <f t="shared" si="3"/>
        <v>0</v>
      </c>
      <c r="AI10" s="445">
        <f t="shared" si="3"/>
        <v>0</v>
      </c>
      <c r="AJ10" s="497">
        <f t="shared" si="3"/>
        <v>0</v>
      </c>
    </row>
    <row r="11" spans="1:36" x14ac:dyDescent="0.2">
      <c r="A11" s="292"/>
      <c r="B11" s="955"/>
      <c r="C11" s="508" t="s">
        <v>666</v>
      </c>
      <c r="D11" s="723" t="s">
        <v>211</v>
      </c>
      <c r="E11" s="894" t="s">
        <v>667</v>
      </c>
      <c r="F11" s="895" t="s">
        <v>668</v>
      </c>
      <c r="G11" s="895">
        <v>1</v>
      </c>
      <c r="H11" s="507" t="s">
        <v>123</v>
      </c>
      <c r="I11" s="896" t="s">
        <v>123</v>
      </c>
      <c r="J11" s="896" t="s">
        <v>123</v>
      </c>
      <c r="K11" s="896" t="s">
        <v>123</v>
      </c>
      <c r="L11" s="724" t="s">
        <v>123</v>
      </c>
      <c r="M11" s="724" t="s">
        <v>123</v>
      </c>
      <c r="N11" s="724" t="s">
        <v>123</v>
      </c>
      <c r="O11" s="724" t="s">
        <v>123</v>
      </c>
      <c r="P11" s="724" t="s">
        <v>123</v>
      </c>
      <c r="Q11" s="724" t="s">
        <v>123</v>
      </c>
      <c r="R11" s="724" t="s">
        <v>123</v>
      </c>
      <c r="S11" s="724" t="s">
        <v>123</v>
      </c>
      <c r="T11" s="724" t="s">
        <v>123</v>
      </c>
      <c r="U11" s="724" t="s">
        <v>123</v>
      </c>
      <c r="V11" s="724" t="s">
        <v>123</v>
      </c>
      <c r="W11" s="724" t="s">
        <v>123</v>
      </c>
      <c r="X11" s="724" t="s">
        <v>123</v>
      </c>
      <c r="Y11" s="724" t="s">
        <v>123</v>
      </c>
      <c r="Z11" s="724" t="s">
        <v>123</v>
      </c>
      <c r="AA11" s="724" t="s">
        <v>123</v>
      </c>
      <c r="AB11" s="724" t="s">
        <v>123</v>
      </c>
      <c r="AC11" s="724" t="s">
        <v>123</v>
      </c>
      <c r="AD11" s="724" t="s">
        <v>123</v>
      </c>
      <c r="AE11" s="724" t="s">
        <v>123</v>
      </c>
      <c r="AF11" s="724" t="s">
        <v>123</v>
      </c>
      <c r="AG11" s="724" t="s">
        <v>123</v>
      </c>
      <c r="AH11" s="724" t="s">
        <v>123</v>
      </c>
      <c r="AI11" s="724" t="s">
        <v>123</v>
      </c>
      <c r="AJ11" s="509" t="s">
        <v>123</v>
      </c>
    </row>
    <row r="12" spans="1:36" ht="15.75" thickBot="1" x14ac:dyDescent="0.25">
      <c r="A12" s="292"/>
      <c r="B12" s="955"/>
      <c r="C12" s="850" t="s">
        <v>669</v>
      </c>
      <c r="D12" s="851" t="s">
        <v>214</v>
      </c>
      <c r="E12" s="897" t="s">
        <v>667</v>
      </c>
      <c r="F12" s="898" t="s">
        <v>123</v>
      </c>
      <c r="G12" s="898">
        <v>1</v>
      </c>
      <c r="H12" s="854" t="s">
        <v>643</v>
      </c>
      <c r="I12" s="899" t="s">
        <v>123</v>
      </c>
      <c r="J12" s="899" t="s">
        <v>123</v>
      </c>
      <c r="K12" s="899" t="s">
        <v>123</v>
      </c>
      <c r="L12" s="856" t="s">
        <v>123</v>
      </c>
      <c r="M12" s="856" t="s">
        <v>123</v>
      </c>
      <c r="N12" s="856" t="s">
        <v>123</v>
      </c>
      <c r="O12" s="856" t="s">
        <v>123</v>
      </c>
      <c r="P12" s="856" t="s">
        <v>123</v>
      </c>
      <c r="Q12" s="856" t="s">
        <v>123</v>
      </c>
      <c r="R12" s="856" t="s">
        <v>123</v>
      </c>
      <c r="S12" s="856" t="s">
        <v>123</v>
      </c>
      <c r="T12" s="856" t="s">
        <v>123</v>
      </c>
      <c r="U12" s="856" t="s">
        <v>123</v>
      </c>
      <c r="V12" s="856" t="s">
        <v>123</v>
      </c>
      <c r="W12" s="856" t="s">
        <v>123</v>
      </c>
      <c r="X12" s="856" t="s">
        <v>123</v>
      </c>
      <c r="Y12" s="856" t="s">
        <v>123</v>
      </c>
      <c r="Z12" s="856" t="s">
        <v>123</v>
      </c>
      <c r="AA12" s="856" t="s">
        <v>123</v>
      </c>
      <c r="AB12" s="856" t="s">
        <v>123</v>
      </c>
      <c r="AC12" s="856" t="s">
        <v>123</v>
      </c>
      <c r="AD12" s="856" t="s">
        <v>123</v>
      </c>
      <c r="AE12" s="856" t="s">
        <v>123</v>
      </c>
      <c r="AF12" s="856" t="s">
        <v>123</v>
      </c>
      <c r="AG12" s="856" t="s">
        <v>123</v>
      </c>
      <c r="AH12" s="856" t="s">
        <v>123</v>
      </c>
      <c r="AI12" s="856" t="s">
        <v>123</v>
      </c>
      <c r="AJ12" s="857" t="s">
        <v>123</v>
      </c>
    </row>
    <row r="13" spans="1:36" ht="15" customHeight="1" x14ac:dyDescent="0.2">
      <c r="A13" s="292"/>
      <c r="B13" s="954" t="s">
        <v>215</v>
      </c>
      <c r="C13" s="836" t="s">
        <v>670</v>
      </c>
      <c r="D13" s="858" t="s">
        <v>217</v>
      </c>
      <c r="E13" s="859" t="s">
        <v>671</v>
      </c>
      <c r="F13" s="524" t="s">
        <v>219</v>
      </c>
      <c r="G13" s="524">
        <v>1</v>
      </c>
      <c r="H13" s="860">
        <v>123.1</v>
      </c>
      <c r="I13" s="900">
        <v>123.1</v>
      </c>
      <c r="J13" s="900">
        <v>123.1</v>
      </c>
      <c r="K13" s="900">
        <v>123.1</v>
      </c>
      <c r="L13" s="862">
        <v>123.1</v>
      </c>
      <c r="M13" s="862">
        <v>123.1</v>
      </c>
      <c r="N13" s="862">
        <v>123.1</v>
      </c>
      <c r="O13" s="862">
        <v>123.1</v>
      </c>
      <c r="P13" s="862">
        <v>123.1</v>
      </c>
      <c r="Q13" s="862">
        <v>123.1</v>
      </c>
      <c r="R13" s="862">
        <v>123.1</v>
      </c>
      <c r="S13" s="862">
        <v>123.1</v>
      </c>
      <c r="T13" s="862">
        <v>123.1</v>
      </c>
      <c r="U13" s="862">
        <v>123.1</v>
      </c>
      <c r="V13" s="862">
        <v>123.1</v>
      </c>
      <c r="W13" s="862">
        <v>123.1</v>
      </c>
      <c r="X13" s="862">
        <v>123.1</v>
      </c>
      <c r="Y13" s="862">
        <v>123.1</v>
      </c>
      <c r="Z13" s="862">
        <v>123.1</v>
      </c>
      <c r="AA13" s="862">
        <v>123.1</v>
      </c>
      <c r="AB13" s="862">
        <v>123.1</v>
      </c>
      <c r="AC13" s="862">
        <v>123.1</v>
      </c>
      <c r="AD13" s="862">
        <v>123.1</v>
      </c>
      <c r="AE13" s="862">
        <v>123.1</v>
      </c>
      <c r="AF13" s="862">
        <v>123.1</v>
      </c>
      <c r="AG13" s="862">
        <v>123.1</v>
      </c>
      <c r="AH13" s="862">
        <v>123.1</v>
      </c>
      <c r="AI13" s="862">
        <v>123.1</v>
      </c>
      <c r="AJ13" s="454">
        <v>123.1</v>
      </c>
    </row>
    <row r="14" spans="1:36" x14ac:dyDescent="0.2">
      <c r="A14" s="292"/>
      <c r="B14" s="955"/>
      <c r="C14" s="494" t="s">
        <v>672</v>
      </c>
      <c r="D14" s="486" t="s">
        <v>221</v>
      </c>
      <c r="E14" s="901" t="s">
        <v>673</v>
      </c>
      <c r="F14" s="863" t="s">
        <v>219</v>
      </c>
      <c r="G14" s="863">
        <v>1</v>
      </c>
      <c r="H14" s="507">
        <v>27.693202991380577</v>
      </c>
      <c r="I14" s="902">
        <v>26.888289519693785</v>
      </c>
      <c r="J14" s="902">
        <v>26.125167237641168</v>
      </c>
      <c r="K14" s="902">
        <v>25.399425833501123</v>
      </c>
      <c r="L14" s="725">
        <v>24.711035054302325</v>
      </c>
      <c r="M14" s="725">
        <v>24.055087020546814</v>
      </c>
      <c r="N14" s="725">
        <v>23.429302980451045</v>
      </c>
      <c r="O14" s="725">
        <v>22.83136393259554</v>
      </c>
      <c r="P14" s="725">
        <v>22.258989845322926</v>
      </c>
      <c r="Q14" s="727">
        <v>21.709016813550292</v>
      </c>
      <c r="R14" s="727">
        <v>21.176976559226901</v>
      </c>
      <c r="S14" s="727">
        <v>20.661509347263127</v>
      </c>
      <c r="T14" s="727">
        <v>20.163333586108063</v>
      </c>
      <c r="U14" s="727">
        <v>20.108644460907612</v>
      </c>
      <c r="V14" s="727">
        <v>20.104576035158079</v>
      </c>
      <c r="W14" s="727">
        <v>20.09775168700709</v>
      </c>
      <c r="X14" s="727">
        <v>20.090597972687661</v>
      </c>
      <c r="Y14" s="727">
        <v>20.082204260090705</v>
      </c>
      <c r="Z14" s="727">
        <v>20.074830789489834</v>
      </c>
      <c r="AA14" s="727">
        <v>20.06837356598913</v>
      </c>
      <c r="AB14" s="727">
        <v>20.062060309013798</v>
      </c>
      <c r="AC14" s="727">
        <v>20.055121418269358</v>
      </c>
      <c r="AD14" s="727">
        <v>20.048781367993374</v>
      </c>
      <c r="AE14" s="727">
        <v>20.039668764303084</v>
      </c>
      <c r="AF14" s="727">
        <v>20.030253439780658</v>
      </c>
      <c r="AG14" s="727">
        <v>20.019966917682879</v>
      </c>
      <c r="AH14" s="727">
        <v>20.008670738394695</v>
      </c>
      <c r="AI14" s="727">
        <v>19.996417513438406</v>
      </c>
      <c r="AJ14" s="443">
        <v>19.98314271594209</v>
      </c>
    </row>
    <row r="15" spans="1:36" x14ac:dyDescent="0.2">
      <c r="A15" s="292"/>
      <c r="B15" s="955"/>
      <c r="C15" s="494" t="s">
        <v>674</v>
      </c>
      <c r="D15" s="486" t="s">
        <v>223</v>
      </c>
      <c r="E15" s="901" t="s">
        <v>673</v>
      </c>
      <c r="F15" s="863" t="s">
        <v>219</v>
      </c>
      <c r="G15" s="863">
        <v>1</v>
      </c>
      <c r="H15" s="507">
        <v>52.354327238032369</v>
      </c>
      <c r="I15" s="902">
        <v>53.330703420606227</v>
      </c>
      <c r="J15" s="902">
        <v>54.302045724522806</v>
      </c>
      <c r="K15" s="902">
        <v>55.268656866799255</v>
      </c>
      <c r="L15" s="725">
        <v>56.236531845704711</v>
      </c>
      <c r="M15" s="725">
        <v>57.224676408677269</v>
      </c>
      <c r="N15" s="725">
        <v>58.21315461906093</v>
      </c>
      <c r="O15" s="725">
        <v>59.20434475375518</v>
      </c>
      <c r="P15" s="725">
        <v>60.200299142033735</v>
      </c>
      <c r="Q15" s="727">
        <v>61.199349002947272</v>
      </c>
      <c r="R15" s="727">
        <v>62.186923941972047</v>
      </c>
      <c r="S15" s="727">
        <v>63.176464464642358</v>
      </c>
      <c r="T15" s="727">
        <v>64.174941504956607</v>
      </c>
      <c r="U15" s="727">
        <v>66.433896818575619</v>
      </c>
      <c r="V15" s="727">
        <v>66.544786336872747</v>
      </c>
      <c r="W15" s="727">
        <v>66.646627074470985</v>
      </c>
      <c r="X15" s="727">
        <v>66.74743770059959</v>
      </c>
      <c r="Y15" s="727">
        <v>66.844188843108626</v>
      </c>
      <c r="Z15" s="727">
        <v>66.94440230160744</v>
      </c>
      <c r="AA15" s="727">
        <v>67.047757035228045</v>
      </c>
      <c r="AB15" s="727">
        <v>67.152082877821897</v>
      </c>
      <c r="AC15" s="727">
        <v>67.254405352267895</v>
      </c>
      <c r="AD15" s="727">
        <v>67.358833955172997</v>
      </c>
      <c r="AE15" s="727">
        <v>67.454038894202114</v>
      </c>
      <c r="AF15" s="727">
        <v>67.548303872426814</v>
      </c>
      <c r="AG15" s="727">
        <v>67.639709201883505</v>
      </c>
      <c r="AH15" s="727">
        <v>67.727776230668667</v>
      </c>
      <c r="AI15" s="727">
        <v>67.812670553016034</v>
      </c>
      <c r="AJ15" s="443">
        <v>67.89416088278719</v>
      </c>
    </row>
    <row r="16" spans="1:36" x14ac:dyDescent="0.2">
      <c r="A16" s="292"/>
      <c r="B16" s="955"/>
      <c r="C16" s="494" t="s">
        <v>675</v>
      </c>
      <c r="D16" s="486" t="s">
        <v>225</v>
      </c>
      <c r="E16" s="901" t="s">
        <v>673</v>
      </c>
      <c r="F16" s="863" t="s">
        <v>219</v>
      </c>
      <c r="G16" s="863">
        <v>1</v>
      </c>
      <c r="H16" s="507">
        <v>15.297637648168397</v>
      </c>
      <c r="I16" s="902">
        <v>15.211036158483621</v>
      </c>
      <c r="J16" s="902">
        <v>15.127315864537762</v>
      </c>
      <c r="K16" s="902">
        <v>15.046133990419184</v>
      </c>
      <c r="L16" s="725">
        <v>14.968585679986306</v>
      </c>
      <c r="M16" s="725">
        <v>14.897873400206917</v>
      </c>
      <c r="N16" s="725">
        <v>14.830141769764788</v>
      </c>
      <c r="O16" s="725">
        <v>14.765659456579611</v>
      </c>
      <c r="P16" s="725">
        <v>14.704587376933912</v>
      </c>
      <c r="Q16" s="727">
        <v>14.646227499729513</v>
      </c>
      <c r="R16" s="727">
        <v>14.587363130725667</v>
      </c>
      <c r="S16" s="727">
        <v>14.53028291148923</v>
      </c>
      <c r="T16" s="727">
        <v>14.47641460580709</v>
      </c>
      <c r="U16" s="727">
        <v>14.77932696759718</v>
      </c>
      <c r="V16" s="727">
        <v>14.684508165586616</v>
      </c>
      <c r="W16" s="727">
        <v>14.587342890453531</v>
      </c>
      <c r="X16" s="727">
        <v>14.489619809739565</v>
      </c>
      <c r="Y16" s="727">
        <v>14.390691545435072</v>
      </c>
      <c r="Z16" s="727">
        <v>14.292185084811797</v>
      </c>
      <c r="AA16" s="727">
        <v>14.194013145305821</v>
      </c>
      <c r="AB16" s="727">
        <v>14.09567983555314</v>
      </c>
      <c r="AC16" s="727">
        <v>13.996584232408193</v>
      </c>
      <c r="AD16" s="727">
        <v>13.897584326251012</v>
      </c>
      <c r="AE16" s="727">
        <v>13.796350877719195</v>
      </c>
      <c r="AF16" s="727">
        <v>13.69461227069575</v>
      </c>
      <c r="AG16" s="727">
        <v>13.591987199191303</v>
      </c>
      <c r="AH16" s="727">
        <v>13.488395118772898</v>
      </c>
      <c r="AI16" s="727">
        <v>13.383886079222284</v>
      </c>
      <c r="AJ16" s="443">
        <v>13.278431337072918</v>
      </c>
    </row>
    <row r="17" spans="1:36" x14ac:dyDescent="0.2">
      <c r="A17" s="292"/>
      <c r="B17" s="955"/>
      <c r="C17" s="494" t="s">
        <v>676</v>
      </c>
      <c r="D17" s="486" t="s">
        <v>227</v>
      </c>
      <c r="E17" s="901" t="s">
        <v>673</v>
      </c>
      <c r="F17" s="863" t="s">
        <v>219</v>
      </c>
      <c r="G17" s="863">
        <v>1</v>
      </c>
      <c r="H17" s="507">
        <v>12.074473975126445</v>
      </c>
      <c r="I17" s="902">
        <v>12.083454880332091</v>
      </c>
      <c r="J17" s="902">
        <v>12.091472434365176</v>
      </c>
      <c r="K17" s="902">
        <v>12.098583937197542</v>
      </c>
      <c r="L17" s="725">
        <v>12.106023127720285</v>
      </c>
      <c r="M17" s="725">
        <v>12.117598481089573</v>
      </c>
      <c r="N17" s="725">
        <v>12.129226283101499</v>
      </c>
      <c r="O17" s="725">
        <v>12.14135945168981</v>
      </c>
      <c r="P17" s="725">
        <v>12.154358090481651</v>
      </c>
      <c r="Q17" s="727">
        <v>12.167827037992211</v>
      </c>
      <c r="R17" s="727">
        <v>12.178856500658158</v>
      </c>
      <c r="S17" s="727">
        <v>12.190073196122558</v>
      </c>
      <c r="T17" s="727">
        <v>12.202784837315942</v>
      </c>
      <c r="U17" s="727">
        <v>12.526037353346284</v>
      </c>
      <c r="V17" s="727">
        <v>12.536762789832942</v>
      </c>
      <c r="W17" s="727">
        <v>12.545758220614474</v>
      </c>
      <c r="X17" s="727">
        <v>12.554535856236306</v>
      </c>
      <c r="Y17" s="727">
        <v>12.562526669403722</v>
      </c>
      <c r="Z17" s="727">
        <v>12.571144837743777</v>
      </c>
      <c r="AA17" s="727">
        <v>12.580328383433335</v>
      </c>
      <c r="AB17" s="727">
        <v>12.589667004711155</v>
      </c>
      <c r="AC17" s="727">
        <v>12.598604978275588</v>
      </c>
      <c r="AD17" s="727">
        <v>12.607912267824538</v>
      </c>
      <c r="AE17" s="727">
        <v>12.615468835313315</v>
      </c>
      <c r="AF17" s="727">
        <v>12.622826736210014</v>
      </c>
      <c r="AG17" s="727">
        <v>12.62962782196028</v>
      </c>
      <c r="AH17" s="727">
        <v>12.635783964800979</v>
      </c>
      <c r="AI17" s="727">
        <v>12.64132742822216</v>
      </c>
      <c r="AJ17" s="443">
        <v>12.646216453613356</v>
      </c>
    </row>
    <row r="18" spans="1:36" x14ac:dyDescent="0.2">
      <c r="A18" s="292"/>
      <c r="B18" s="955"/>
      <c r="C18" s="494" t="s">
        <v>677</v>
      </c>
      <c r="D18" s="486" t="s">
        <v>229</v>
      </c>
      <c r="E18" s="901" t="s">
        <v>673</v>
      </c>
      <c r="F18" s="863" t="s">
        <v>219</v>
      </c>
      <c r="G18" s="863">
        <v>1</v>
      </c>
      <c r="H18" s="507">
        <v>14.264307377171793</v>
      </c>
      <c r="I18" s="902">
        <v>14.187421516547452</v>
      </c>
      <c r="J18" s="902">
        <v>14.116087269761955</v>
      </c>
      <c r="K18" s="902">
        <v>14.04970248818363</v>
      </c>
      <c r="L18" s="725">
        <v>13.990330687071975</v>
      </c>
      <c r="M18" s="725">
        <v>13.936484393573039</v>
      </c>
      <c r="N18" s="725">
        <v>13.887784537593376</v>
      </c>
      <c r="O18" s="725">
        <v>13.844246574127531</v>
      </c>
      <c r="P18" s="725">
        <v>13.805748553288542</v>
      </c>
      <c r="Q18" s="727">
        <v>13.771496836093059</v>
      </c>
      <c r="R18" s="727">
        <v>13.741393506293159</v>
      </c>
      <c r="S18" s="727">
        <v>13.714152475715998</v>
      </c>
      <c r="T18" s="727">
        <v>13.69100281412789</v>
      </c>
      <c r="U18" s="727">
        <v>13.278542004680666</v>
      </c>
      <c r="V18" s="727">
        <v>13.289178622259319</v>
      </c>
      <c r="W18" s="727">
        <v>13.29819094283704</v>
      </c>
      <c r="X18" s="727">
        <v>13.307177020911457</v>
      </c>
      <c r="Y18" s="727">
        <v>13.315528887837907</v>
      </c>
      <c r="Z18" s="727">
        <v>13.324740813034632</v>
      </c>
      <c r="AA18" s="727">
        <v>13.334742610932928</v>
      </c>
      <c r="AB18" s="727">
        <v>13.344788193616559</v>
      </c>
      <c r="AC18" s="727">
        <v>13.354601304299992</v>
      </c>
      <c r="AD18" s="727">
        <v>13.364993698940991</v>
      </c>
      <c r="AE18" s="727">
        <v>13.373713730570534</v>
      </c>
      <c r="AF18" s="727">
        <v>13.38240240293098</v>
      </c>
      <c r="AG18" s="727">
        <v>13.390675934614418</v>
      </c>
      <c r="AH18" s="727">
        <v>13.398436850405918</v>
      </c>
      <c r="AI18" s="727">
        <v>13.405715400889536</v>
      </c>
      <c r="AJ18" s="443">
        <v>13.412463428240599</v>
      </c>
    </row>
    <row r="19" spans="1:36" x14ac:dyDescent="0.2">
      <c r="A19" s="292"/>
      <c r="B19" s="955"/>
      <c r="C19" s="494" t="s">
        <v>678</v>
      </c>
      <c r="D19" s="486" t="s">
        <v>231</v>
      </c>
      <c r="E19" s="901" t="s">
        <v>673</v>
      </c>
      <c r="F19" s="863" t="s">
        <v>219</v>
      </c>
      <c r="G19" s="863">
        <v>1</v>
      </c>
      <c r="H19" s="507">
        <v>1.3882835675571668</v>
      </c>
      <c r="I19" s="902">
        <v>1.4304984862612602</v>
      </c>
      <c r="J19" s="902">
        <v>1.4722352782853869</v>
      </c>
      <c r="K19" s="902">
        <v>1.5135828939327431</v>
      </c>
      <c r="L19" s="725">
        <v>1.5546869181917922</v>
      </c>
      <c r="M19" s="725">
        <v>1.5958431762596705</v>
      </c>
      <c r="N19" s="725">
        <v>1.6368088531273133</v>
      </c>
      <c r="O19" s="725">
        <v>1.6776683143065871</v>
      </c>
      <c r="P19" s="725">
        <v>1.7184814099085952</v>
      </c>
      <c r="Q19" s="727">
        <v>1.7592476547165297</v>
      </c>
      <c r="R19" s="727">
        <v>1.7999489666173931</v>
      </c>
      <c r="S19" s="727">
        <v>1.8406639796926458</v>
      </c>
      <c r="T19" s="727">
        <v>1.8814877583011926</v>
      </c>
      <c r="U19" s="727">
        <v>1.9557396218934802</v>
      </c>
      <c r="V19" s="727">
        <v>1.9955517226237534</v>
      </c>
      <c r="W19" s="727">
        <v>2.0347345725068764</v>
      </c>
      <c r="X19" s="727">
        <v>2.0735251155189256</v>
      </c>
      <c r="Y19" s="727">
        <v>2.1118946469698399</v>
      </c>
      <c r="Z19" s="727">
        <v>2.1499002556569264</v>
      </c>
      <c r="AA19" s="727">
        <v>2.1875192765774982</v>
      </c>
      <c r="AB19" s="727">
        <v>2.2246859029797332</v>
      </c>
      <c r="AC19" s="727">
        <v>2.2614092549474467</v>
      </c>
      <c r="AD19" s="727">
        <v>2.2976924104783056</v>
      </c>
      <c r="AE19" s="727">
        <v>2.333511898607604</v>
      </c>
      <c r="AF19" s="727">
        <v>2.3688846476302818</v>
      </c>
      <c r="AG19" s="727">
        <v>2.4038077620902607</v>
      </c>
      <c r="AH19" s="727">
        <v>2.4382838003479144</v>
      </c>
      <c r="AI19" s="727">
        <v>2.472314719164709</v>
      </c>
      <c r="AJ19" s="443">
        <v>2.5059049067907906</v>
      </c>
    </row>
    <row r="20" spans="1:36" x14ac:dyDescent="0.2">
      <c r="A20" s="292"/>
      <c r="B20" s="955"/>
      <c r="C20" s="494" t="s">
        <v>833</v>
      </c>
      <c r="D20" s="486" t="s">
        <v>830</v>
      </c>
      <c r="E20" s="901" t="s">
        <v>673</v>
      </c>
      <c r="F20" s="863" t="s">
        <v>219</v>
      </c>
      <c r="G20" s="863">
        <v>1</v>
      </c>
      <c r="H20" s="507">
        <v>2.7767202563268256E-2</v>
      </c>
      <c r="I20" s="902">
        <v>-3.1403981924455593E-2</v>
      </c>
      <c r="J20" s="902">
        <v>-0.13432380911424957</v>
      </c>
      <c r="K20" s="902">
        <v>-0.27608601003348099</v>
      </c>
      <c r="L20" s="725">
        <v>-0.4671933129773862</v>
      </c>
      <c r="M20" s="725">
        <v>-0.72756288035330385</v>
      </c>
      <c r="N20" s="725">
        <v>-1.0264190430989686</v>
      </c>
      <c r="O20" s="725">
        <v>-1.3646424830542543</v>
      </c>
      <c r="P20" s="725">
        <v>-1.7424644179693587</v>
      </c>
      <c r="Q20" s="727">
        <v>-2.1531648450288969</v>
      </c>
      <c r="R20" s="727">
        <v>-2.5714626054933234</v>
      </c>
      <c r="S20" s="727">
        <v>-3.0131463749259382</v>
      </c>
      <c r="T20" s="727">
        <v>-3.4899651066167934</v>
      </c>
      <c r="U20" s="727">
        <v>-5.9821872270008498</v>
      </c>
      <c r="V20" s="727">
        <v>-6.0553636723334421</v>
      </c>
      <c r="W20" s="727">
        <v>-6.1104053878899833</v>
      </c>
      <c r="X20" s="727">
        <v>-6.1628934756935223</v>
      </c>
      <c r="Y20" s="727">
        <v>-6.2070348528458794</v>
      </c>
      <c r="Z20" s="727">
        <v>-6.2572040823444013</v>
      </c>
      <c r="AA20" s="727">
        <v>-6.3127340174667665</v>
      </c>
      <c r="AB20" s="727">
        <v>-6.3689641236962871</v>
      </c>
      <c r="AC20" s="727">
        <v>-6.420726540468479</v>
      </c>
      <c r="AD20" s="727">
        <v>-6.4757980266612094</v>
      </c>
      <c r="AE20" s="727">
        <v>-6.5127530007158612</v>
      </c>
      <c r="AF20" s="727">
        <v>-6.547283369674517</v>
      </c>
      <c r="AG20" s="727">
        <v>-6.5757748374226708</v>
      </c>
      <c r="AH20" s="727">
        <v>-6.5973467033910822</v>
      </c>
      <c r="AI20" s="727">
        <v>-6.6123316939531094</v>
      </c>
      <c r="AJ20" s="443">
        <v>-6.620319724446972</v>
      </c>
    </row>
    <row r="21" spans="1:36" x14ac:dyDescent="0.2">
      <c r="A21" s="292"/>
      <c r="B21" s="955"/>
      <c r="C21" s="496" t="s">
        <v>679</v>
      </c>
      <c r="D21" s="722" t="s">
        <v>233</v>
      </c>
      <c r="E21" s="848" t="s">
        <v>680</v>
      </c>
      <c r="F21" s="863" t="s">
        <v>219</v>
      </c>
      <c r="G21" s="863">
        <v>1</v>
      </c>
      <c r="H21" s="507">
        <f>ROUND((H10*1000000)/(H57*1000),1)</f>
        <v>140.5</v>
      </c>
      <c r="I21" s="902">
        <f t="shared" ref="I21:T21" si="4">ROUND((I10*1000000)/(I57*1000),1)</f>
        <v>140.30000000000001</v>
      </c>
      <c r="J21" s="902">
        <f t="shared" si="4"/>
        <v>140.19999999999999</v>
      </c>
      <c r="K21" s="902">
        <f t="shared" si="4"/>
        <v>140.1</v>
      </c>
      <c r="L21" s="444">
        <f t="shared" si="4"/>
        <v>139.80000000000001</v>
      </c>
      <c r="M21" s="444">
        <f t="shared" si="4"/>
        <v>139.69999999999999</v>
      </c>
      <c r="N21" s="444">
        <f t="shared" si="4"/>
        <v>139.69999999999999</v>
      </c>
      <c r="O21" s="444">
        <f t="shared" si="4"/>
        <v>139.69999999999999</v>
      </c>
      <c r="P21" s="444">
        <f t="shared" si="4"/>
        <v>139.6</v>
      </c>
      <c r="Q21" s="444">
        <f t="shared" si="4"/>
        <v>139.6</v>
      </c>
      <c r="R21" s="444">
        <f t="shared" si="4"/>
        <v>139.6</v>
      </c>
      <c r="S21" s="444">
        <f t="shared" si="4"/>
        <v>139.6</v>
      </c>
      <c r="T21" s="444">
        <f t="shared" si="4"/>
        <v>139.6</v>
      </c>
      <c r="U21" s="444" t="s">
        <v>643</v>
      </c>
      <c r="V21" s="444" t="s">
        <v>643</v>
      </c>
      <c r="W21" s="444" t="s">
        <v>643</v>
      </c>
      <c r="X21" s="444" t="s">
        <v>643</v>
      </c>
      <c r="Y21" s="444" t="s">
        <v>643</v>
      </c>
      <c r="Z21" s="444" t="s">
        <v>643</v>
      </c>
      <c r="AA21" s="444" t="s">
        <v>643</v>
      </c>
      <c r="AB21" s="444" t="s">
        <v>643</v>
      </c>
      <c r="AC21" s="444" t="s">
        <v>643</v>
      </c>
      <c r="AD21" s="444" t="s">
        <v>643</v>
      </c>
      <c r="AE21" s="444" t="s">
        <v>643</v>
      </c>
      <c r="AF21" s="444" t="s">
        <v>643</v>
      </c>
      <c r="AG21" s="444" t="s">
        <v>643</v>
      </c>
      <c r="AH21" s="444" t="s">
        <v>643</v>
      </c>
      <c r="AI21" s="444" t="s">
        <v>643</v>
      </c>
      <c r="AJ21" s="864" t="s">
        <v>643</v>
      </c>
    </row>
    <row r="22" spans="1:36" x14ac:dyDescent="0.2">
      <c r="A22" s="292"/>
      <c r="B22" s="955"/>
      <c r="C22" s="494" t="s">
        <v>681</v>
      </c>
      <c r="D22" s="784" t="s">
        <v>236</v>
      </c>
      <c r="E22" s="901" t="s">
        <v>673</v>
      </c>
      <c r="F22" s="863" t="s">
        <v>219</v>
      </c>
      <c r="G22" s="863">
        <v>1</v>
      </c>
      <c r="H22" s="507">
        <v>31.494034841385062</v>
      </c>
      <c r="I22" s="902">
        <v>30.735866615318805</v>
      </c>
      <c r="J22" s="902">
        <v>29.968534826771592</v>
      </c>
      <c r="K22" s="902">
        <v>29.192680788126673</v>
      </c>
      <c r="L22" s="725">
        <v>28.415271317148328</v>
      </c>
      <c r="M22" s="725">
        <v>27.650220888198461</v>
      </c>
      <c r="N22" s="725">
        <v>26.880479786532383</v>
      </c>
      <c r="O22" s="725">
        <v>26.10766503466845</v>
      </c>
      <c r="P22" s="725">
        <v>25.332970785338574</v>
      </c>
      <c r="Q22" s="727">
        <v>24.55507799697364</v>
      </c>
      <c r="R22" s="727">
        <v>23.764240677372861</v>
      </c>
      <c r="S22" s="727">
        <v>22.970353854355</v>
      </c>
      <c r="T22" s="727">
        <v>22.177114075364923</v>
      </c>
      <c r="U22" s="727" t="s">
        <v>643</v>
      </c>
      <c r="V22" s="727" t="s">
        <v>643</v>
      </c>
      <c r="W22" s="727" t="s">
        <v>643</v>
      </c>
      <c r="X22" s="727" t="s">
        <v>643</v>
      </c>
      <c r="Y22" s="727" t="s">
        <v>643</v>
      </c>
      <c r="Z22" s="727" t="s">
        <v>643</v>
      </c>
      <c r="AA22" s="727" t="s">
        <v>643</v>
      </c>
      <c r="AB22" s="727" t="s">
        <v>643</v>
      </c>
      <c r="AC22" s="727" t="s">
        <v>643</v>
      </c>
      <c r="AD22" s="727" t="s">
        <v>643</v>
      </c>
      <c r="AE22" s="727" t="s">
        <v>643</v>
      </c>
      <c r="AF22" s="727" t="s">
        <v>643</v>
      </c>
      <c r="AG22" s="727" t="s">
        <v>643</v>
      </c>
      <c r="AH22" s="727" t="s">
        <v>643</v>
      </c>
      <c r="AI22" s="727" t="s">
        <v>643</v>
      </c>
      <c r="AJ22" s="443" t="s">
        <v>643</v>
      </c>
    </row>
    <row r="23" spans="1:36" x14ac:dyDescent="0.2">
      <c r="A23" s="292"/>
      <c r="B23" s="955"/>
      <c r="C23" s="494" t="s">
        <v>682</v>
      </c>
      <c r="D23" s="784" t="s">
        <v>238</v>
      </c>
      <c r="E23" s="901" t="s">
        <v>673</v>
      </c>
      <c r="F23" s="863" t="s">
        <v>219</v>
      </c>
      <c r="G23" s="863">
        <v>1</v>
      </c>
      <c r="H23" s="507">
        <v>59.021488661746631</v>
      </c>
      <c r="I23" s="902">
        <v>59.989058311928602</v>
      </c>
      <c r="J23" s="902">
        <v>60.94690623015078</v>
      </c>
      <c r="K23" s="902">
        <v>61.894761542718804</v>
      </c>
      <c r="L23" s="725">
        <v>62.846390635779329</v>
      </c>
      <c r="M23" s="725">
        <v>63.834105698606024</v>
      </c>
      <c r="N23" s="725">
        <v>64.821296510257085</v>
      </c>
      <c r="O23" s="725">
        <v>65.811519977206615</v>
      </c>
      <c r="P23" s="725">
        <v>66.807903294541688</v>
      </c>
      <c r="Q23" s="727">
        <v>67.807224134340231</v>
      </c>
      <c r="R23" s="727">
        <v>68.781227232842383</v>
      </c>
      <c r="S23" s="727">
        <v>69.755742308634623</v>
      </c>
      <c r="T23" s="727">
        <v>70.742255855684377</v>
      </c>
      <c r="U23" s="727" t="s">
        <v>643</v>
      </c>
      <c r="V23" s="727" t="s">
        <v>643</v>
      </c>
      <c r="W23" s="727" t="s">
        <v>643</v>
      </c>
      <c r="X23" s="727" t="s">
        <v>643</v>
      </c>
      <c r="Y23" s="727" t="s">
        <v>643</v>
      </c>
      <c r="Z23" s="727" t="s">
        <v>643</v>
      </c>
      <c r="AA23" s="727" t="s">
        <v>643</v>
      </c>
      <c r="AB23" s="727" t="s">
        <v>643</v>
      </c>
      <c r="AC23" s="727" t="s">
        <v>643</v>
      </c>
      <c r="AD23" s="727" t="s">
        <v>643</v>
      </c>
      <c r="AE23" s="727" t="s">
        <v>643</v>
      </c>
      <c r="AF23" s="727" t="s">
        <v>643</v>
      </c>
      <c r="AG23" s="727" t="s">
        <v>643</v>
      </c>
      <c r="AH23" s="727" t="s">
        <v>643</v>
      </c>
      <c r="AI23" s="727" t="s">
        <v>643</v>
      </c>
      <c r="AJ23" s="443" t="s">
        <v>643</v>
      </c>
    </row>
    <row r="24" spans="1:36" x14ac:dyDescent="0.2">
      <c r="A24" s="292"/>
      <c r="B24" s="955"/>
      <c r="C24" s="494" t="s">
        <v>683</v>
      </c>
      <c r="D24" s="784" t="s">
        <v>240</v>
      </c>
      <c r="E24" s="901" t="s">
        <v>673</v>
      </c>
      <c r="F24" s="863" t="s">
        <v>219</v>
      </c>
      <c r="G24" s="863">
        <v>1</v>
      </c>
      <c r="H24" s="507">
        <v>16.943356808159908</v>
      </c>
      <c r="I24" s="902">
        <v>16.871294909000234</v>
      </c>
      <c r="J24" s="902">
        <v>16.795350821399165</v>
      </c>
      <c r="K24" s="902">
        <v>16.71566249054667</v>
      </c>
      <c r="L24" s="725">
        <v>16.636077825832022</v>
      </c>
      <c r="M24" s="725">
        <v>16.564959394048699</v>
      </c>
      <c r="N24" s="725">
        <v>16.492479726375191</v>
      </c>
      <c r="O24" s="725">
        <v>16.41958278981604</v>
      </c>
      <c r="P24" s="725">
        <v>16.347036060204541</v>
      </c>
      <c r="Q24" s="727">
        <v>16.27402440537082</v>
      </c>
      <c r="R24" s="727">
        <v>16.193899870306883</v>
      </c>
      <c r="S24" s="727">
        <v>16.113010275664266</v>
      </c>
      <c r="T24" s="727">
        <v>16.033985324455195</v>
      </c>
      <c r="U24" s="727" t="s">
        <v>643</v>
      </c>
      <c r="V24" s="727" t="s">
        <v>643</v>
      </c>
      <c r="W24" s="727" t="s">
        <v>643</v>
      </c>
      <c r="X24" s="727" t="s">
        <v>643</v>
      </c>
      <c r="Y24" s="727" t="s">
        <v>643</v>
      </c>
      <c r="Z24" s="727" t="s">
        <v>643</v>
      </c>
      <c r="AA24" s="727" t="s">
        <v>643</v>
      </c>
      <c r="AB24" s="727" t="s">
        <v>643</v>
      </c>
      <c r="AC24" s="727" t="s">
        <v>643</v>
      </c>
      <c r="AD24" s="727" t="s">
        <v>643</v>
      </c>
      <c r="AE24" s="727" t="s">
        <v>643</v>
      </c>
      <c r="AF24" s="727" t="s">
        <v>643</v>
      </c>
      <c r="AG24" s="727" t="s">
        <v>643</v>
      </c>
      <c r="AH24" s="727" t="s">
        <v>643</v>
      </c>
      <c r="AI24" s="727" t="s">
        <v>643</v>
      </c>
      <c r="AJ24" s="443" t="s">
        <v>643</v>
      </c>
    </row>
    <row r="25" spans="1:36" x14ac:dyDescent="0.2">
      <c r="A25" s="292"/>
      <c r="B25" s="955"/>
      <c r="C25" s="494" t="s">
        <v>684</v>
      </c>
      <c r="D25" s="784" t="s">
        <v>242</v>
      </c>
      <c r="E25" s="901" t="s">
        <v>673</v>
      </c>
      <c r="F25" s="863" t="s">
        <v>219</v>
      </c>
      <c r="G25" s="863">
        <v>1</v>
      </c>
      <c r="H25" s="507">
        <v>13.41701939992714</v>
      </c>
      <c r="I25" s="902">
        <v>13.430678426001734</v>
      </c>
      <c r="J25" s="902">
        <v>13.44148388274453</v>
      </c>
      <c r="K25" s="902">
        <v>13.449501396806056</v>
      </c>
      <c r="L25" s="725">
        <v>13.457799060788306</v>
      </c>
      <c r="M25" s="725">
        <v>13.473183626782106</v>
      </c>
      <c r="N25" s="725">
        <v>13.487735036829465</v>
      </c>
      <c r="O25" s="725">
        <v>13.502216385450859</v>
      </c>
      <c r="P25" s="725">
        <v>13.517261750128338</v>
      </c>
      <c r="Q25" s="727">
        <v>13.532203428925422</v>
      </c>
      <c r="R25" s="727">
        <v>13.541481238212276</v>
      </c>
      <c r="S25" s="727">
        <v>13.550337599988836</v>
      </c>
      <c r="T25" s="727">
        <v>13.560989905016815</v>
      </c>
      <c r="U25" s="727" t="s">
        <v>643</v>
      </c>
      <c r="V25" s="727" t="s">
        <v>643</v>
      </c>
      <c r="W25" s="727" t="s">
        <v>643</v>
      </c>
      <c r="X25" s="727" t="s">
        <v>643</v>
      </c>
      <c r="Y25" s="727" t="s">
        <v>643</v>
      </c>
      <c r="Z25" s="727" t="s">
        <v>643</v>
      </c>
      <c r="AA25" s="727" t="s">
        <v>643</v>
      </c>
      <c r="AB25" s="727" t="s">
        <v>643</v>
      </c>
      <c r="AC25" s="727" t="s">
        <v>643</v>
      </c>
      <c r="AD25" s="727" t="s">
        <v>643</v>
      </c>
      <c r="AE25" s="727" t="s">
        <v>643</v>
      </c>
      <c r="AF25" s="727" t="s">
        <v>643</v>
      </c>
      <c r="AG25" s="727" t="s">
        <v>643</v>
      </c>
      <c r="AH25" s="727" t="s">
        <v>643</v>
      </c>
      <c r="AI25" s="727" t="s">
        <v>643</v>
      </c>
      <c r="AJ25" s="443" t="s">
        <v>643</v>
      </c>
    </row>
    <row r="26" spans="1:36" x14ac:dyDescent="0.2">
      <c r="A26" s="292"/>
      <c r="B26" s="955"/>
      <c r="C26" s="494" t="s">
        <v>685</v>
      </c>
      <c r="D26" s="784" t="s">
        <v>244</v>
      </c>
      <c r="E26" s="901" t="s">
        <v>673</v>
      </c>
      <c r="F26" s="863" t="s">
        <v>219</v>
      </c>
      <c r="G26" s="863">
        <v>1</v>
      </c>
      <c r="H26" s="507">
        <v>18.179841317900809</v>
      </c>
      <c r="I26" s="902">
        <v>18.212073618523192</v>
      </c>
      <c r="J26" s="902">
        <v>18.240482196661315</v>
      </c>
      <c r="K26" s="902">
        <v>18.2651475126295</v>
      </c>
      <c r="L26" s="725">
        <v>18.290230862624778</v>
      </c>
      <c r="M26" s="725">
        <v>18.324991116453422</v>
      </c>
      <c r="N26" s="725">
        <v>18.358669958318607</v>
      </c>
      <c r="O26" s="725">
        <v>18.392304394326842</v>
      </c>
      <c r="P26" s="725">
        <v>18.426758699189648</v>
      </c>
      <c r="Q26" s="727">
        <v>18.461123835859958</v>
      </c>
      <c r="R26" s="727">
        <v>18.487808436851886</v>
      </c>
      <c r="S26" s="727">
        <v>18.513957765015785</v>
      </c>
      <c r="T26" s="727">
        <v>18.542602545648222</v>
      </c>
      <c r="U26" s="727" t="s">
        <v>643</v>
      </c>
      <c r="V26" s="727" t="s">
        <v>643</v>
      </c>
      <c r="W26" s="727" t="s">
        <v>643</v>
      </c>
      <c r="X26" s="727" t="s">
        <v>643</v>
      </c>
      <c r="Y26" s="727" t="s">
        <v>643</v>
      </c>
      <c r="Z26" s="727" t="s">
        <v>643</v>
      </c>
      <c r="AA26" s="727" t="s">
        <v>643</v>
      </c>
      <c r="AB26" s="727" t="s">
        <v>643</v>
      </c>
      <c r="AC26" s="727" t="s">
        <v>643</v>
      </c>
      <c r="AD26" s="727" t="s">
        <v>643</v>
      </c>
      <c r="AE26" s="727" t="s">
        <v>643</v>
      </c>
      <c r="AF26" s="727" t="s">
        <v>643</v>
      </c>
      <c r="AG26" s="727" t="s">
        <v>643</v>
      </c>
      <c r="AH26" s="727" t="s">
        <v>643</v>
      </c>
      <c r="AI26" s="727" t="s">
        <v>643</v>
      </c>
      <c r="AJ26" s="443" t="s">
        <v>643</v>
      </c>
    </row>
    <row r="27" spans="1:36" x14ac:dyDescent="0.2">
      <c r="A27" s="292"/>
      <c r="B27" s="955"/>
      <c r="C27" s="494" t="s">
        <v>834</v>
      </c>
      <c r="D27" s="784" t="s">
        <v>246</v>
      </c>
      <c r="E27" s="901" t="s">
        <v>673</v>
      </c>
      <c r="F27" s="863" t="s">
        <v>219</v>
      </c>
      <c r="G27" s="863">
        <v>1</v>
      </c>
      <c r="H27" s="507">
        <v>1.4367958328710966</v>
      </c>
      <c r="I27" s="902">
        <v>1.4847073209719197</v>
      </c>
      <c r="J27" s="902">
        <v>1.53223138361929</v>
      </c>
      <c r="K27" s="902">
        <v>1.5793820845578863</v>
      </c>
      <c r="L27" s="725">
        <v>1.6264830782488022</v>
      </c>
      <c r="M27" s="725">
        <v>1.6742259986442116</v>
      </c>
      <c r="N27" s="725">
        <v>1.7217872514277501</v>
      </c>
      <c r="O27" s="725">
        <v>1.7692438026875821</v>
      </c>
      <c r="P27" s="725">
        <v>1.8166562882058286</v>
      </c>
      <c r="Q27" s="727">
        <v>1.8639558205536746</v>
      </c>
      <c r="R27" s="727">
        <v>1.9106092252739699</v>
      </c>
      <c r="S27" s="727">
        <v>1.9571317799039896</v>
      </c>
      <c r="T27" s="727">
        <v>2.0037298189705299</v>
      </c>
      <c r="U27" s="727" t="s">
        <v>643</v>
      </c>
      <c r="V27" s="727" t="s">
        <v>643</v>
      </c>
      <c r="W27" s="727" t="s">
        <v>643</v>
      </c>
      <c r="X27" s="727" t="s">
        <v>643</v>
      </c>
      <c r="Y27" s="727" t="s">
        <v>643</v>
      </c>
      <c r="Z27" s="727" t="s">
        <v>643</v>
      </c>
      <c r="AA27" s="727" t="s">
        <v>643</v>
      </c>
      <c r="AB27" s="727" t="s">
        <v>643</v>
      </c>
      <c r="AC27" s="727" t="s">
        <v>643</v>
      </c>
      <c r="AD27" s="727" t="s">
        <v>643</v>
      </c>
      <c r="AE27" s="727" t="s">
        <v>643</v>
      </c>
      <c r="AF27" s="727" t="s">
        <v>643</v>
      </c>
      <c r="AG27" s="727" t="s">
        <v>643</v>
      </c>
      <c r="AH27" s="727" t="s">
        <v>643</v>
      </c>
      <c r="AI27" s="727" t="s">
        <v>643</v>
      </c>
      <c r="AJ27" s="443" t="s">
        <v>643</v>
      </c>
    </row>
    <row r="28" spans="1:36" x14ac:dyDescent="0.2">
      <c r="A28" s="292"/>
      <c r="B28" s="955"/>
      <c r="C28" s="494" t="s">
        <v>686</v>
      </c>
      <c r="D28" s="486" t="s">
        <v>832</v>
      </c>
      <c r="E28" s="901" t="s">
        <v>673</v>
      </c>
      <c r="F28" s="863" t="s">
        <v>219</v>
      </c>
      <c r="G28" s="863">
        <v>1</v>
      </c>
      <c r="H28" s="507">
        <v>7.4631380093705957E-3</v>
      </c>
      <c r="I28" s="902">
        <v>-0.42367920174447704</v>
      </c>
      <c r="J28" s="902">
        <v>-0.72498934134668502</v>
      </c>
      <c r="K28" s="902">
        <v>-0.99713581538560447</v>
      </c>
      <c r="L28" s="725">
        <v>-1.4722527804215417</v>
      </c>
      <c r="M28" s="725">
        <v>-1.8216867227329203</v>
      </c>
      <c r="N28" s="725">
        <v>-2.0624482697404858</v>
      </c>
      <c r="O28" s="725">
        <v>-2.3025323841564216</v>
      </c>
      <c r="P28" s="725">
        <v>-2.6485868776086079</v>
      </c>
      <c r="Q28" s="727">
        <v>-2.8936096220237744</v>
      </c>
      <c r="R28" s="727">
        <v>-3.0792666808602576</v>
      </c>
      <c r="S28" s="727">
        <v>-3.2605335835625056</v>
      </c>
      <c r="T28" s="727">
        <v>-3.4606775251400563</v>
      </c>
      <c r="U28" s="727" t="s">
        <v>643</v>
      </c>
      <c r="V28" s="727" t="s">
        <v>643</v>
      </c>
      <c r="W28" s="727" t="s">
        <v>643</v>
      </c>
      <c r="X28" s="727" t="s">
        <v>643</v>
      </c>
      <c r="Y28" s="727" t="s">
        <v>643</v>
      </c>
      <c r="Z28" s="727" t="s">
        <v>643</v>
      </c>
      <c r="AA28" s="727" t="s">
        <v>643</v>
      </c>
      <c r="AB28" s="727" t="s">
        <v>643</v>
      </c>
      <c r="AC28" s="727" t="s">
        <v>643</v>
      </c>
      <c r="AD28" s="727" t="s">
        <v>643</v>
      </c>
      <c r="AE28" s="727" t="s">
        <v>643</v>
      </c>
      <c r="AF28" s="727" t="s">
        <v>643</v>
      </c>
      <c r="AG28" s="727" t="s">
        <v>643</v>
      </c>
      <c r="AH28" s="727" t="s">
        <v>643</v>
      </c>
      <c r="AI28" s="727" t="s">
        <v>643</v>
      </c>
      <c r="AJ28" s="443" t="s">
        <v>643</v>
      </c>
    </row>
    <row r="29" spans="1:36" x14ac:dyDescent="0.2">
      <c r="A29" s="292"/>
      <c r="B29" s="955"/>
      <c r="C29" s="496" t="s">
        <v>687</v>
      </c>
      <c r="D29" s="722" t="s">
        <v>248</v>
      </c>
      <c r="E29" s="848" t="s">
        <v>688</v>
      </c>
      <c r="F29" s="863" t="s">
        <v>219</v>
      </c>
      <c r="G29" s="863">
        <v>1</v>
      </c>
      <c r="H29" s="507">
        <f t="shared" ref="H29:AJ29" si="5">((H9+H10)*1000000)/((H56+H57)*1000)</f>
        <v>132.46541976464636</v>
      </c>
      <c r="I29" s="902">
        <f t="shared" si="5"/>
        <v>131.95092150409724</v>
      </c>
      <c r="J29" s="902">
        <f t="shared" si="5"/>
        <v>131.47166500016209</v>
      </c>
      <c r="K29" s="902">
        <f t="shared" si="5"/>
        <v>131.1038313270592</v>
      </c>
      <c r="L29" s="444">
        <f t="shared" si="5"/>
        <v>130.60785878702768</v>
      </c>
      <c r="M29" s="444">
        <f t="shared" si="5"/>
        <v>130.28058253131783</v>
      </c>
      <c r="N29" s="444">
        <f t="shared" si="5"/>
        <v>130.02036711318738</v>
      </c>
      <c r="O29" s="444">
        <f t="shared" si="5"/>
        <v>129.79157445054528</v>
      </c>
      <c r="P29" s="444">
        <f t="shared" si="5"/>
        <v>129.6150313480058</v>
      </c>
      <c r="Q29" s="444">
        <f t="shared" si="5"/>
        <v>129.49426617079521</v>
      </c>
      <c r="R29" s="444">
        <f t="shared" si="5"/>
        <v>129.38619631756879</v>
      </c>
      <c r="S29" s="444">
        <f t="shared" si="5"/>
        <v>129.31537974060896</v>
      </c>
      <c r="T29" s="444">
        <f t="shared" si="5"/>
        <v>129.30134306896767</v>
      </c>
      <c r="U29" s="444">
        <f t="shared" si="5"/>
        <v>124.22648270215188</v>
      </c>
      <c r="V29" s="444">
        <f t="shared" si="5"/>
        <v>125.20093296846572</v>
      </c>
      <c r="W29" s="444">
        <f t="shared" si="5"/>
        <v>124.92491488847406</v>
      </c>
      <c r="X29" s="444">
        <f t="shared" si="5"/>
        <v>124.65736889353455</v>
      </c>
      <c r="Y29" s="444">
        <f t="shared" si="5"/>
        <v>124.39222550027033</v>
      </c>
      <c r="Z29" s="444">
        <f t="shared" si="5"/>
        <v>124.84009966756207</v>
      </c>
      <c r="AA29" s="444">
        <f t="shared" si="5"/>
        <v>124.72454507951916</v>
      </c>
      <c r="AB29" s="444">
        <f t="shared" si="5"/>
        <v>123.52216380131935</v>
      </c>
      <c r="AC29" s="444">
        <f t="shared" si="5"/>
        <v>123.42791843195316</v>
      </c>
      <c r="AD29" s="444">
        <f t="shared" si="5"/>
        <v>124.56274432953884</v>
      </c>
      <c r="AE29" s="444">
        <f t="shared" si="5"/>
        <v>124.45234245504429</v>
      </c>
      <c r="AF29" s="444">
        <f t="shared" si="5"/>
        <v>124.4630527212294</v>
      </c>
      <c r="AG29" s="444">
        <f t="shared" si="5"/>
        <v>124.34687817977181</v>
      </c>
      <c r="AH29" s="444">
        <f t="shared" si="5"/>
        <v>124.23751183423693</v>
      </c>
      <c r="AI29" s="444">
        <f t="shared" si="5"/>
        <v>125.33629032963539</v>
      </c>
      <c r="AJ29" s="864">
        <f t="shared" si="5"/>
        <v>124.58111122707315</v>
      </c>
    </row>
    <row r="30" spans="1:36" x14ac:dyDescent="0.2">
      <c r="A30" s="292"/>
      <c r="B30" s="955"/>
      <c r="C30" s="496" t="s">
        <v>689</v>
      </c>
      <c r="D30" s="722" t="s">
        <v>251</v>
      </c>
      <c r="E30" s="829" t="s">
        <v>653</v>
      </c>
      <c r="F30" s="491" t="s">
        <v>75</v>
      </c>
      <c r="G30" s="491">
        <v>1</v>
      </c>
      <c r="H30" s="507">
        <f>'3. BL Demand'!H30+'6. Preferred (Scenario Yr)'!H58</f>
        <v>8.4208102364267789E-2</v>
      </c>
      <c r="I30" s="902">
        <f>'3. BL Demand'!I30+'6. Preferred (Scenario Yr)'!I58</f>
        <v>8.4208102364267789E-2</v>
      </c>
      <c r="J30" s="902">
        <f>'3. BL Demand'!J30+'6. Preferred (Scenario Yr)'!J58</f>
        <v>8.4208102364267789E-2</v>
      </c>
      <c r="K30" s="902">
        <f>'3. BL Demand'!K30+'6. Preferred (Scenario Yr)'!K58</f>
        <v>8.4208102364267789E-2</v>
      </c>
      <c r="L30" s="444">
        <f>'3. BL Demand'!L30+'6. Preferred (Scenario Yr)'!L58</f>
        <v>8.4208102364267789E-2</v>
      </c>
      <c r="M30" s="444">
        <f>'3. BL Demand'!M30+'6. Preferred (Scenario Yr)'!M58</f>
        <v>8.4208102364267789E-2</v>
      </c>
      <c r="N30" s="444">
        <f>'3. BL Demand'!N30+'6. Preferred (Scenario Yr)'!N58</f>
        <v>8.4208102364267789E-2</v>
      </c>
      <c r="O30" s="444">
        <f>'3. BL Demand'!O30+'6. Preferred (Scenario Yr)'!O58</f>
        <v>8.4208102364267789E-2</v>
      </c>
      <c r="P30" s="444">
        <f>'3. BL Demand'!P30+'6. Preferred (Scenario Yr)'!P58</f>
        <v>8.4208102364267789E-2</v>
      </c>
      <c r="Q30" s="444">
        <f>'3. BL Demand'!Q30+'6. Preferred (Scenario Yr)'!Q58</f>
        <v>8.4208102364267789E-2</v>
      </c>
      <c r="R30" s="444">
        <f>'3. BL Demand'!R30+'6. Preferred (Scenario Yr)'!R58</f>
        <v>8.4208102364267789E-2</v>
      </c>
      <c r="S30" s="444">
        <f>'3. BL Demand'!S30+'6. Preferred (Scenario Yr)'!S58</f>
        <v>8.4208102364267789E-2</v>
      </c>
      <c r="T30" s="444">
        <f>'3. BL Demand'!T30+'6. Preferred (Scenario Yr)'!T58</f>
        <v>8.4208102364267789E-2</v>
      </c>
      <c r="U30" s="444">
        <f>'3. BL Demand'!U30+'6. Preferred (Scenario Yr)'!U58</f>
        <v>8.4208102364267789E-2</v>
      </c>
      <c r="V30" s="444">
        <f>'3. BL Demand'!V30+'6. Preferred (Scenario Yr)'!V58</f>
        <v>8.4208102364267789E-2</v>
      </c>
      <c r="W30" s="444">
        <f>'3. BL Demand'!W30+'6. Preferred (Scenario Yr)'!W58</f>
        <v>8.4208102364267789E-2</v>
      </c>
      <c r="X30" s="444">
        <f>'3. BL Demand'!X30+'6. Preferred (Scenario Yr)'!X58</f>
        <v>8.4208102364267789E-2</v>
      </c>
      <c r="Y30" s="444">
        <f>'3. BL Demand'!Y30+'6. Preferred (Scenario Yr)'!Y58</f>
        <v>8.4208102364267789E-2</v>
      </c>
      <c r="Z30" s="444">
        <f>'3. BL Demand'!Z30+'6. Preferred (Scenario Yr)'!Z58</f>
        <v>8.4208102364267789E-2</v>
      </c>
      <c r="AA30" s="444">
        <f>'3. BL Demand'!AA30+'6. Preferred (Scenario Yr)'!AA58</f>
        <v>8.4208102364267789E-2</v>
      </c>
      <c r="AB30" s="444">
        <f>'3. BL Demand'!AB30+'6. Preferred (Scenario Yr)'!AB58</f>
        <v>8.4208102364267789E-2</v>
      </c>
      <c r="AC30" s="444">
        <f>'3. BL Demand'!AC30+'6. Preferred (Scenario Yr)'!AC58</f>
        <v>8.4208102364267789E-2</v>
      </c>
      <c r="AD30" s="444">
        <f>'3. BL Demand'!AD30+'6. Preferred (Scenario Yr)'!AD58</f>
        <v>8.4208102364267789E-2</v>
      </c>
      <c r="AE30" s="444">
        <f>'3. BL Demand'!AE30+'6. Preferred (Scenario Yr)'!AE58</f>
        <v>8.4208102364267789E-2</v>
      </c>
      <c r="AF30" s="444">
        <f>'3. BL Demand'!AF30+'6. Preferred (Scenario Yr)'!AF58</f>
        <v>8.4208102364267789E-2</v>
      </c>
      <c r="AG30" s="444">
        <f>'3. BL Demand'!AG30+'6. Preferred (Scenario Yr)'!AG58</f>
        <v>8.4208102364267789E-2</v>
      </c>
      <c r="AH30" s="444">
        <f>'3. BL Demand'!AH30+'6. Preferred (Scenario Yr)'!AH58</f>
        <v>8.4208102364267789E-2</v>
      </c>
      <c r="AI30" s="444">
        <f>'3. BL Demand'!AI30+'6. Preferred (Scenario Yr)'!AI58</f>
        <v>8.4208102364267789E-2</v>
      </c>
      <c r="AJ30" s="864">
        <f>'3. BL Demand'!AJ30+'6. Preferred (Scenario Yr)'!AJ58</f>
        <v>8.4208102364267789E-2</v>
      </c>
    </row>
    <row r="31" spans="1:36" ht="15.75" thickBot="1" x14ac:dyDescent="0.25">
      <c r="A31" s="292"/>
      <c r="B31" s="956"/>
      <c r="C31" s="831" t="s">
        <v>690</v>
      </c>
      <c r="D31" s="869" t="s">
        <v>253</v>
      </c>
      <c r="E31" s="833" t="s">
        <v>653</v>
      </c>
      <c r="F31" s="834" t="s">
        <v>75</v>
      </c>
      <c r="G31" s="834">
        <v>1</v>
      </c>
      <c r="H31" s="854">
        <f>'3. BL Demand'!H31+'6. Preferred (Scenario Yr)'!H34</f>
        <v>1.0448505921707589E-2</v>
      </c>
      <c r="I31" s="903">
        <f>'3. BL Demand'!I31+'6. Preferred (Scenario Yr)'!I34</f>
        <v>1.0448505921707589E-2</v>
      </c>
      <c r="J31" s="903">
        <f>'3. BL Demand'!J31+'6. Preferred (Scenario Yr)'!J34</f>
        <v>1.0448505921707589E-2</v>
      </c>
      <c r="K31" s="903">
        <f>'3. BL Demand'!K31+'6. Preferred (Scenario Yr)'!K34</f>
        <v>1.0448505921707589E-2</v>
      </c>
      <c r="L31" s="904">
        <f>'3. BL Demand'!L31+'6. Preferred (Scenario Yr)'!L34</f>
        <v>1.0448505921707589E-2</v>
      </c>
      <c r="M31" s="904">
        <f>'3. BL Demand'!M31+'6. Preferred (Scenario Yr)'!M34</f>
        <v>1.0448505921707589E-2</v>
      </c>
      <c r="N31" s="904">
        <f>'3. BL Demand'!N31+'6. Preferred (Scenario Yr)'!N34</f>
        <v>1.0448505921707589E-2</v>
      </c>
      <c r="O31" s="904">
        <f>'3. BL Demand'!O31+'6. Preferred (Scenario Yr)'!O34</f>
        <v>1.0448505921707589E-2</v>
      </c>
      <c r="P31" s="904">
        <f>'3. BL Demand'!P31+'6. Preferred (Scenario Yr)'!P34</f>
        <v>1.0448505921707589E-2</v>
      </c>
      <c r="Q31" s="904">
        <f>'3. BL Demand'!Q31+'6. Preferred (Scenario Yr)'!Q34</f>
        <v>1.0448505921707589E-2</v>
      </c>
      <c r="R31" s="904">
        <f>'3. BL Demand'!R31+'6. Preferred (Scenario Yr)'!R34</f>
        <v>1.0448505921707589E-2</v>
      </c>
      <c r="S31" s="904">
        <f>'3. BL Demand'!S31+'6. Preferred (Scenario Yr)'!S34</f>
        <v>1.0448505921707589E-2</v>
      </c>
      <c r="T31" s="904">
        <f>'3. BL Demand'!T31+'6. Preferred (Scenario Yr)'!T34</f>
        <v>1.0448505921707589E-2</v>
      </c>
      <c r="U31" s="904">
        <f>'3. BL Demand'!U31+'6. Preferred (Scenario Yr)'!U34</f>
        <v>1.0448505921707589E-2</v>
      </c>
      <c r="V31" s="904">
        <f>'3. BL Demand'!V31+'6. Preferred (Scenario Yr)'!V34</f>
        <v>1.0448505921707589E-2</v>
      </c>
      <c r="W31" s="904">
        <f>'3. BL Demand'!W31+'6. Preferred (Scenario Yr)'!W34</f>
        <v>1.0448505921707589E-2</v>
      </c>
      <c r="X31" s="904">
        <f>'3. BL Demand'!X31+'6. Preferred (Scenario Yr)'!X34</f>
        <v>1.0448505921707589E-2</v>
      </c>
      <c r="Y31" s="904">
        <f>'3. BL Demand'!Y31+'6. Preferred (Scenario Yr)'!Y34</f>
        <v>1.0448505921707589E-2</v>
      </c>
      <c r="Z31" s="904">
        <f>'3. BL Demand'!Z31+'6. Preferred (Scenario Yr)'!Z34</f>
        <v>1.0448505921707589E-2</v>
      </c>
      <c r="AA31" s="904">
        <f>'3. BL Demand'!AA31+'6. Preferred (Scenario Yr)'!AA34</f>
        <v>1.0448505921707589E-2</v>
      </c>
      <c r="AB31" s="904">
        <f>'3. BL Demand'!AB31+'6. Preferred (Scenario Yr)'!AB34</f>
        <v>1.0448505921707589E-2</v>
      </c>
      <c r="AC31" s="904">
        <f>'3. BL Demand'!AC31+'6. Preferred (Scenario Yr)'!AC34</f>
        <v>1.0448505921707589E-2</v>
      </c>
      <c r="AD31" s="904">
        <f>'3. BL Demand'!AD31+'6. Preferred (Scenario Yr)'!AD34</f>
        <v>1.0448505921707589E-2</v>
      </c>
      <c r="AE31" s="904">
        <f>'3. BL Demand'!AE31+'6. Preferred (Scenario Yr)'!AE34</f>
        <v>1.0448505921707589E-2</v>
      </c>
      <c r="AF31" s="904">
        <f>'3. BL Demand'!AF31+'6. Preferred (Scenario Yr)'!AF34</f>
        <v>1.0448505921707589E-2</v>
      </c>
      <c r="AG31" s="904">
        <f>'3. BL Demand'!AG31+'6. Preferred (Scenario Yr)'!AG34</f>
        <v>1.0448505921707589E-2</v>
      </c>
      <c r="AH31" s="904">
        <f>'3. BL Demand'!AH31+'6. Preferred (Scenario Yr)'!AH34</f>
        <v>1.0448505921707589E-2</v>
      </c>
      <c r="AI31" s="904">
        <f>'3. BL Demand'!AI31+'6. Preferred (Scenario Yr)'!AI34</f>
        <v>1.0448505921707589E-2</v>
      </c>
      <c r="AJ31" s="905">
        <f>'3. BL Demand'!AJ31+'6. Preferred (Scenario Yr)'!AJ34</f>
        <v>1.0448505921707589E-2</v>
      </c>
    </row>
    <row r="32" spans="1:36" ht="15" customHeight="1" x14ac:dyDescent="0.2">
      <c r="A32" s="292"/>
      <c r="B32" s="957" t="s">
        <v>254</v>
      </c>
      <c r="C32" s="836" t="s">
        <v>691</v>
      </c>
      <c r="D32" s="858" t="s">
        <v>256</v>
      </c>
      <c r="E32" s="838" t="s">
        <v>653</v>
      </c>
      <c r="F32" s="839" t="s">
        <v>75</v>
      </c>
      <c r="G32" s="839">
        <v>2</v>
      </c>
      <c r="H32" s="516">
        <f>'3. BL Demand'!H32+'6. Preferred (Scenario Yr)'!H61</f>
        <v>8.2778660489583114E-3</v>
      </c>
      <c r="I32" s="320">
        <f>'3. BL Demand'!I32+'6. Preferred (Scenario Yr)'!I61</f>
        <v>8.2778660489583114E-3</v>
      </c>
      <c r="J32" s="320">
        <f>'3. BL Demand'!J32+'6. Preferred (Scenario Yr)'!J61</f>
        <v>8.2778660489583114E-3</v>
      </c>
      <c r="K32" s="320">
        <f>'3. BL Demand'!K32+'6. Preferred (Scenario Yr)'!K61</f>
        <v>8.2778660489583114E-3</v>
      </c>
      <c r="L32" s="840">
        <f>'3. BL Demand'!L32+'6. Preferred (Scenario Yr)'!L61</f>
        <v>8.2778660489583114E-3</v>
      </c>
      <c r="M32" s="840">
        <f>'3. BL Demand'!M32+'6. Preferred (Scenario Yr)'!M61</f>
        <v>8.2778660489583114E-3</v>
      </c>
      <c r="N32" s="840">
        <f>'3. BL Demand'!N32+'6. Preferred (Scenario Yr)'!N61</f>
        <v>8.2778660489583114E-3</v>
      </c>
      <c r="O32" s="840">
        <f>'3. BL Demand'!O32+'6. Preferred (Scenario Yr)'!O61</f>
        <v>8.2778660489583114E-3</v>
      </c>
      <c r="P32" s="840">
        <f>'3. BL Demand'!P32+'6. Preferred (Scenario Yr)'!P61</f>
        <v>8.2778660489583114E-3</v>
      </c>
      <c r="Q32" s="840">
        <f>'3. BL Demand'!Q32+'6. Preferred (Scenario Yr)'!Q61</f>
        <v>8.2778660489583114E-3</v>
      </c>
      <c r="R32" s="840">
        <f>'3. BL Demand'!R32+'6. Preferred (Scenario Yr)'!R61</f>
        <v>8.2778660489583114E-3</v>
      </c>
      <c r="S32" s="840">
        <f>'3. BL Demand'!S32+'6. Preferred (Scenario Yr)'!S61</f>
        <v>8.2778660489583114E-3</v>
      </c>
      <c r="T32" s="840">
        <f>'3. BL Demand'!T32+'6. Preferred (Scenario Yr)'!T61</f>
        <v>8.2778660489583114E-3</v>
      </c>
      <c r="U32" s="840">
        <f>'3. BL Demand'!U32+'6. Preferred (Scenario Yr)'!U61</f>
        <v>8.2778660489583114E-3</v>
      </c>
      <c r="V32" s="840">
        <f>'3. BL Demand'!V32+'6. Preferred (Scenario Yr)'!V61</f>
        <v>8.2778660489583114E-3</v>
      </c>
      <c r="W32" s="840">
        <f>'3. BL Demand'!W32+'6. Preferred (Scenario Yr)'!W61</f>
        <v>8.2778660489583114E-3</v>
      </c>
      <c r="X32" s="840">
        <f>'3. BL Demand'!X32+'6. Preferred (Scenario Yr)'!X61</f>
        <v>8.2778660489583114E-3</v>
      </c>
      <c r="Y32" s="840">
        <f>'3. BL Demand'!Y32+'6. Preferred (Scenario Yr)'!Y61</f>
        <v>8.2778660489583114E-3</v>
      </c>
      <c r="Z32" s="840">
        <f>'3. BL Demand'!Z32+'6. Preferred (Scenario Yr)'!Z61</f>
        <v>8.2778660489583114E-3</v>
      </c>
      <c r="AA32" s="840">
        <f>'3. BL Demand'!AA32+'6. Preferred (Scenario Yr)'!AA61</f>
        <v>8.2778660489583114E-3</v>
      </c>
      <c r="AB32" s="840">
        <f>'3. BL Demand'!AB32+'6. Preferred (Scenario Yr)'!AB61</f>
        <v>8.2778660489583114E-3</v>
      </c>
      <c r="AC32" s="840">
        <f>'3. BL Demand'!AC32+'6. Preferred (Scenario Yr)'!AC61</f>
        <v>8.2778660489583114E-3</v>
      </c>
      <c r="AD32" s="840">
        <f>'3. BL Demand'!AD32+'6. Preferred (Scenario Yr)'!AD61</f>
        <v>8.2778660489583114E-3</v>
      </c>
      <c r="AE32" s="840">
        <f>'3. BL Demand'!AE32+'6. Preferred (Scenario Yr)'!AE61</f>
        <v>8.2778660489583114E-3</v>
      </c>
      <c r="AF32" s="840">
        <f>'3. BL Demand'!AF32+'6. Preferred (Scenario Yr)'!AF61</f>
        <v>8.2778660489583114E-3</v>
      </c>
      <c r="AG32" s="840">
        <f>'3. BL Demand'!AG32+'6. Preferred (Scenario Yr)'!AG61</f>
        <v>8.2778660489583114E-3</v>
      </c>
      <c r="AH32" s="840">
        <f>'3. BL Demand'!AH32+'6. Preferred (Scenario Yr)'!AH61</f>
        <v>8.2778660489583114E-3</v>
      </c>
      <c r="AI32" s="840">
        <f>'3. BL Demand'!AI32+'6. Preferred (Scenario Yr)'!AI61</f>
        <v>8.2778660489583114E-3</v>
      </c>
      <c r="AJ32" s="841">
        <f>'3. BL Demand'!AJ32+'6. Preferred (Scenario Yr)'!AJ61</f>
        <v>8.2778660489583114E-3</v>
      </c>
    </row>
    <row r="33" spans="1:36" x14ac:dyDescent="0.2">
      <c r="A33" s="292"/>
      <c r="B33" s="958"/>
      <c r="C33" s="496" t="s">
        <v>692</v>
      </c>
      <c r="D33" s="722" t="s">
        <v>258</v>
      </c>
      <c r="E33" s="829" t="s">
        <v>653</v>
      </c>
      <c r="F33" s="491" t="s">
        <v>75</v>
      </c>
      <c r="G33" s="491">
        <v>2</v>
      </c>
      <c r="H33" s="492">
        <f>'3. BL Demand'!H33+'6. Preferred (Scenario Yr)'!H64</f>
        <v>1.131416634626857E-3</v>
      </c>
      <c r="I33" s="319">
        <f>'3. BL Demand'!I33+'6. Preferred (Scenario Yr)'!I64</f>
        <v>1.131416634626857E-3</v>
      </c>
      <c r="J33" s="319">
        <f>'3. BL Demand'!J33+'6. Preferred (Scenario Yr)'!J64</f>
        <v>1.131416634626857E-3</v>
      </c>
      <c r="K33" s="319">
        <f>'3. BL Demand'!K33+'6. Preferred (Scenario Yr)'!K64</f>
        <v>1.131416634626857E-3</v>
      </c>
      <c r="L33" s="445">
        <f>'3. BL Demand'!L33+'6. Preferred (Scenario Yr)'!L64</f>
        <v>1.131416634626857E-3</v>
      </c>
      <c r="M33" s="445">
        <f>'3. BL Demand'!M33+'6. Preferred (Scenario Yr)'!M64</f>
        <v>1.131416634626857E-3</v>
      </c>
      <c r="N33" s="445">
        <f>'3. BL Demand'!N33+'6. Preferred (Scenario Yr)'!N64</f>
        <v>1.131416634626857E-3</v>
      </c>
      <c r="O33" s="445">
        <f>'3. BL Demand'!O33+'6. Preferred (Scenario Yr)'!O64</f>
        <v>1.131416634626857E-3</v>
      </c>
      <c r="P33" s="445">
        <f>'3. BL Demand'!P33+'6. Preferred (Scenario Yr)'!P64</f>
        <v>1.131416634626857E-3</v>
      </c>
      <c r="Q33" s="445">
        <f>'3. BL Demand'!Q33+'6. Preferred (Scenario Yr)'!Q64</f>
        <v>1.131416634626857E-3</v>
      </c>
      <c r="R33" s="445">
        <f>'3. BL Demand'!R33+'6. Preferred (Scenario Yr)'!R64</f>
        <v>1.131416634626857E-3</v>
      </c>
      <c r="S33" s="445">
        <f>'3. BL Demand'!S33+'6. Preferred (Scenario Yr)'!S64</f>
        <v>1.131416634626857E-3</v>
      </c>
      <c r="T33" s="445">
        <f>'3. BL Demand'!T33+'6. Preferred (Scenario Yr)'!T64</f>
        <v>1.131416634626857E-3</v>
      </c>
      <c r="U33" s="445">
        <f>'3. BL Demand'!U33+'6. Preferred (Scenario Yr)'!U64</f>
        <v>1.131416634626857E-3</v>
      </c>
      <c r="V33" s="445">
        <f>'3. BL Demand'!V33+'6. Preferred (Scenario Yr)'!V64</f>
        <v>1.131416634626857E-3</v>
      </c>
      <c r="W33" s="445">
        <f>'3. BL Demand'!W33+'6. Preferred (Scenario Yr)'!W64</f>
        <v>1.131416634626857E-3</v>
      </c>
      <c r="X33" s="445">
        <f>'3. BL Demand'!X33+'6. Preferred (Scenario Yr)'!X64</f>
        <v>1.131416634626857E-3</v>
      </c>
      <c r="Y33" s="445">
        <f>'3. BL Demand'!Y33+'6. Preferred (Scenario Yr)'!Y64</f>
        <v>1.131416634626857E-3</v>
      </c>
      <c r="Z33" s="445">
        <f>'3. BL Demand'!Z33+'6. Preferred (Scenario Yr)'!Z64</f>
        <v>1.131416634626857E-3</v>
      </c>
      <c r="AA33" s="445">
        <f>'3. BL Demand'!AA33+'6. Preferred (Scenario Yr)'!AA64</f>
        <v>1.131416634626857E-3</v>
      </c>
      <c r="AB33" s="445">
        <f>'3. BL Demand'!AB33+'6. Preferred (Scenario Yr)'!AB64</f>
        <v>1.131416634626857E-3</v>
      </c>
      <c r="AC33" s="445">
        <f>'3. BL Demand'!AC33+'6. Preferred (Scenario Yr)'!AC64</f>
        <v>1.131416634626857E-3</v>
      </c>
      <c r="AD33" s="445">
        <f>'3. BL Demand'!AD33+'6. Preferred (Scenario Yr)'!AD64</f>
        <v>1.131416634626857E-3</v>
      </c>
      <c r="AE33" s="445">
        <f>'3. BL Demand'!AE33+'6. Preferred (Scenario Yr)'!AE64</f>
        <v>1.131416634626857E-3</v>
      </c>
      <c r="AF33" s="445">
        <f>'3. BL Demand'!AF33+'6. Preferred (Scenario Yr)'!AF64</f>
        <v>1.131416634626857E-3</v>
      </c>
      <c r="AG33" s="445">
        <f>'3. BL Demand'!AG33+'6. Preferred (Scenario Yr)'!AG64</f>
        <v>1.131416634626857E-3</v>
      </c>
      <c r="AH33" s="445">
        <f>'3. BL Demand'!AH33+'6. Preferred (Scenario Yr)'!AH64</f>
        <v>1.131416634626857E-3</v>
      </c>
      <c r="AI33" s="445">
        <f>'3. BL Demand'!AI33+'6. Preferred (Scenario Yr)'!AI64</f>
        <v>1.131416634626857E-3</v>
      </c>
      <c r="AJ33" s="497">
        <f>'3. BL Demand'!AJ33+'6. Preferred (Scenario Yr)'!AJ64</f>
        <v>1.131416634626857E-3</v>
      </c>
    </row>
    <row r="34" spans="1:36" x14ac:dyDescent="0.2">
      <c r="A34" s="292"/>
      <c r="B34" s="958"/>
      <c r="C34" s="496" t="s">
        <v>693</v>
      </c>
      <c r="D34" s="722" t="s">
        <v>260</v>
      </c>
      <c r="E34" s="829" t="s">
        <v>653</v>
      </c>
      <c r="F34" s="491" t="s">
        <v>75</v>
      </c>
      <c r="G34" s="491">
        <v>2</v>
      </c>
      <c r="H34" s="492">
        <f>'3. BL Demand'!H34+'6. Preferred (Scenario Yr)'!H67</f>
        <v>4.457302970169888E-2</v>
      </c>
      <c r="I34" s="319">
        <f>'3. BL Demand'!I34+'6. Preferred (Scenario Yr)'!I67</f>
        <v>4.5232028844879625E-2</v>
      </c>
      <c r="J34" s="319">
        <f>'3. BL Demand'!J34+'6. Preferred (Scenario Yr)'!J67</f>
        <v>4.5890459159586394E-2</v>
      </c>
      <c r="K34" s="319">
        <f>'3. BL Demand'!K34+'6. Preferred (Scenario Yr)'!K67</f>
        <v>4.6548322196246453E-2</v>
      </c>
      <c r="L34" s="445">
        <f>'3. BL Demand'!L34+'6. Preferred (Scenario Yr)'!L67</f>
        <v>4.7178100033660728E-2</v>
      </c>
      <c r="M34" s="445">
        <f>'3. BL Demand'!M34+'6. Preferred (Scenario Yr)'!M67</f>
        <v>4.7795208760442812E-2</v>
      </c>
      <c r="N34" s="445">
        <f>'3. BL Demand'!N34+'6. Preferred (Scenario Yr)'!N67</f>
        <v>4.84001662154473E-2</v>
      </c>
      <c r="O34" s="445">
        <f>'3. BL Demand'!O34+'6. Preferred (Scenario Yr)'!O67</f>
        <v>4.8992937382442751E-2</v>
      </c>
      <c r="P34" s="445">
        <f>'3. BL Demand'!P34+'6. Preferred (Scenario Yr)'!P67</f>
        <v>4.9573763740602891E-2</v>
      </c>
      <c r="Q34" s="445">
        <f>'3. BL Demand'!Q34+'6. Preferred (Scenario Yr)'!Q67</f>
        <v>5.0143119038624159E-2</v>
      </c>
      <c r="R34" s="445">
        <f>'3. BL Demand'!R34+'6. Preferred (Scenario Yr)'!R67</f>
        <v>5.0700946663187405E-2</v>
      </c>
      <c r="S34" s="445">
        <f>'3. BL Demand'!S34+'6. Preferred (Scenario Yr)'!S67</f>
        <v>5.1247738061921171E-2</v>
      </c>
      <c r="T34" s="445">
        <f>'3. BL Demand'!T34+'6. Preferred (Scenario Yr)'!T67</f>
        <v>5.1783435417882433E-2</v>
      </c>
      <c r="U34" s="445">
        <f>'3. BL Demand'!U34+'6. Preferred (Scenario Yr)'!U67</f>
        <v>8.8576242327755045E-2</v>
      </c>
      <c r="V34" s="445">
        <f>'3. BL Demand'!V34+'6. Preferred (Scenario Yr)'!V67</f>
        <v>8.9106656102460102E-2</v>
      </c>
      <c r="W34" s="445">
        <f>'3. BL Demand'!W34+'6. Preferred (Scenario Yr)'!W67</f>
        <v>8.8997023240803469E-2</v>
      </c>
      <c r="X34" s="445">
        <f>'3. BL Demand'!X34+'6. Preferred (Scenario Yr)'!X67</f>
        <v>8.8888439009352171E-2</v>
      </c>
      <c r="Y34" s="445">
        <f>'3. BL Demand'!Y34+'6. Preferred (Scenario Yr)'!Y67</f>
        <v>8.8780871195002081E-2</v>
      </c>
      <c r="Z34" s="445">
        <f>'3. BL Demand'!Z34+'6. Preferred (Scenario Yr)'!Z67</f>
        <v>8.8674568608929819E-2</v>
      </c>
      <c r="AA34" s="445">
        <f>'3. BL Demand'!AA34+'6. Preferred (Scenario Yr)'!AA67</f>
        <v>8.8569244078395754E-2</v>
      </c>
      <c r="AB34" s="445">
        <f>'3. BL Demand'!AB34+'6. Preferred (Scenario Yr)'!AB67</f>
        <v>8.8464893682532741E-2</v>
      </c>
      <c r="AC34" s="445">
        <f>'3. BL Demand'!AC34+'6. Preferred (Scenario Yr)'!AC67</f>
        <v>8.8361485130738493E-2</v>
      </c>
      <c r="AD34" s="445">
        <f>'3. BL Demand'!AD34+'6. Preferred (Scenario Yr)'!AD67</f>
        <v>8.8259000406403998E-2</v>
      </c>
      <c r="AE34" s="445">
        <f>'3. BL Demand'!AE34+'6. Preferred (Scenario Yr)'!AE67</f>
        <v>8.8157421505919667E-2</v>
      </c>
      <c r="AF34" s="445">
        <f>'3. BL Demand'!AF34+'6. Preferred (Scenario Yr)'!AF67</f>
        <v>8.8057001791214493E-2</v>
      </c>
      <c r="AG34" s="445">
        <f>'3. BL Demand'!AG34+'6. Preferred (Scenario Yr)'!AG67</f>
        <v>8.799340882639882E-2</v>
      </c>
      <c r="AH34" s="445">
        <f>'3. BL Demand'!AH34+'6. Preferred (Scenario Yr)'!AH67</f>
        <v>8.7930927209295309E-2</v>
      </c>
      <c r="AI34" s="445">
        <f>'3. BL Demand'!AI34+'6. Preferred (Scenario Yr)'!AI67</f>
        <v>8.7869543447680692E-2</v>
      </c>
      <c r="AJ34" s="497">
        <f>'3. BL Demand'!AJ34+'6. Preferred (Scenario Yr)'!AJ67</f>
        <v>8.7809239590157684E-2</v>
      </c>
    </row>
    <row r="35" spans="1:36" x14ac:dyDescent="0.2">
      <c r="A35" s="292"/>
      <c r="B35" s="958"/>
      <c r="C35" s="496" t="s">
        <v>694</v>
      </c>
      <c r="D35" s="722" t="s">
        <v>262</v>
      </c>
      <c r="E35" s="829" t="s">
        <v>653</v>
      </c>
      <c r="F35" s="491" t="s">
        <v>75</v>
      </c>
      <c r="G35" s="491">
        <v>2</v>
      </c>
      <c r="H35" s="492">
        <f>'3. BL Demand'!H35+'6. Preferred (Scenario Yr)'!H70</f>
        <v>4.9337185044833212E-2</v>
      </c>
      <c r="I35" s="319">
        <f>'3. BL Demand'!I35+'6. Preferred (Scenario Yr)'!I70</f>
        <v>4.8551880382521666E-2</v>
      </c>
      <c r="J35" s="319">
        <f>'3. BL Demand'!J35+'6. Preferred (Scenario Yr)'!J70</f>
        <v>4.7767178928892595E-2</v>
      </c>
      <c r="K35" s="319">
        <f>'3. BL Demand'!K35+'6. Preferred (Scenario Yr)'!K70</f>
        <v>4.6983078971800908E-2</v>
      </c>
      <c r="L35" s="445">
        <f>'3. BL Demand'!L35+'6. Preferred (Scenario Yr)'!L70</f>
        <v>4.6230237817819458E-2</v>
      </c>
      <c r="M35" s="445">
        <f>'3. BL Demand'!M35+'6. Preferred (Scenario Yr)'!M70</f>
        <v>4.5491362278651713E-2</v>
      </c>
      <c r="N35" s="445">
        <f>'3. BL Demand'!N35+'6. Preferred (Scenario Yr)'!N70</f>
        <v>4.4766162097315952E-2</v>
      </c>
      <c r="O35" s="445">
        <f>'3. BL Demand'!O35+'6. Preferred (Scenario Yr)'!O70</f>
        <v>4.4054394347195741E-2</v>
      </c>
      <c r="P35" s="445">
        <f>'3. BL Demand'!P35+'6. Preferred (Scenario Yr)'!P70</f>
        <v>4.3355792361551453E-2</v>
      </c>
      <c r="Q35" s="445">
        <f>'3. BL Demand'!Q35+'6. Preferred (Scenario Yr)'!Q70</f>
        <v>4.26701145723982E-2</v>
      </c>
      <c r="R35" s="445">
        <f>'3. BL Demand'!R35+'6. Preferred (Scenario Yr)'!R70</f>
        <v>4.1996872783488848E-2</v>
      </c>
      <c r="S35" s="445">
        <f>'3. BL Demand'!S35+'6. Preferred (Scenario Yr)'!S70</f>
        <v>4.133607500122323E-2</v>
      </c>
      <c r="T35" s="445">
        <f>'3. BL Demand'!T35+'6. Preferred (Scenario Yr)'!T70</f>
        <v>4.0687503477932326E-2</v>
      </c>
      <c r="U35" s="445">
        <f>'3. BL Demand'!U35+'6. Preferred (Scenario Yr)'!U70</f>
        <v>0</v>
      </c>
      <c r="V35" s="445">
        <f>'3. BL Demand'!V35+'6. Preferred (Scenario Yr)'!V70</f>
        <v>0</v>
      </c>
      <c r="W35" s="445">
        <f>'3. BL Demand'!W35+'6. Preferred (Scenario Yr)'!W70</f>
        <v>0</v>
      </c>
      <c r="X35" s="445">
        <f>'3. BL Demand'!X35+'6. Preferred (Scenario Yr)'!X70</f>
        <v>0</v>
      </c>
      <c r="Y35" s="445">
        <f>'3. BL Demand'!Y35+'6. Preferred (Scenario Yr)'!Y70</f>
        <v>0</v>
      </c>
      <c r="Z35" s="445">
        <f>'3. BL Demand'!Z35+'6. Preferred (Scenario Yr)'!Z70</f>
        <v>0</v>
      </c>
      <c r="AA35" s="445">
        <f>'3. BL Demand'!AA35+'6. Preferred (Scenario Yr)'!AA70</f>
        <v>0</v>
      </c>
      <c r="AB35" s="445">
        <f>'3. BL Demand'!AB35+'6. Preferred (Scenario Yr)'!AB70</f>
        <v>0</v>
      </c>
      <c r="AC35" s="445">
        <f>'3. BL Demand'!AC35+'6. Preferred (Scenario Yr)'!AC70</f>
        <v>0</v>
      </c>
      <c r="AD35" s="445">
        <f>'3. BL Demand'!AD35+'6. Preferred (Scenario Yr)'!AD70</f>
        <v>0</v>
      </c>
      <c r="AE35" s="445">
        <f>'3. BL Demand'!AE35+'6. Preferred (Scenario Yr)'!AE70</f>
        <v>0</v>
      </c>
      <c r="AF35" s="445">
        <f>'3. BL Demand'!AF35+'6. Preferred (Scenario Yr)'!AF70</f>
        <v>0</v>
      </c>
      <c r="AG35" s="445">
        <f>'3. BL Demand'!AG35+'6. Preferred (Scenario Yr)'!AG70</f>
        <v>0</v>
      </c>
      <c r="AH35" s="445">
        <f>'3. BL Demand'!AH35+'6. Preferred (Scenario Yr)'!AH70</f>
        <v>0</v>
      </c>
      <c r="AI35" s="445">
        <f>'3. BL Demand'!AI35+'6. Preferred (Scenario Yr)'!AI70</f>
        <v>0</v>
      </c>
      <c r="AJ35" s="497">
        <f>'3. BL Demand'!AJ35+'6. Preferred (Scenario Yr)'!AJ70</f>
        <v>0</v>
      </c>
    </row>
    <row r="36" spans="1:36" x14ac:dyDescent="0.2">
      <c r="A36" s="292"/>
      <c r="B36" s="958"/>
      <c r="C36" s="496" t="s">
        <v>695</v>
      </c>
      <c r="D36" s="722" t="s">
        <v>264</v>
      </c>
      <c r="E36" s="829" t="s">
        <v>653</v>
      </c>
      <c r="F36" s="491" t="s">
        <v>75</v>
      </c>
      <c r="G36" s="491">
        <v>2</v>
      </c>
      <c r="H36" s="492">
        <f>'3. BL Demand'!H36+'6. Preferred (Scenario Yr)'!H73</f>
        <v>8.2778660489583114E-3</v>
      </c>
      <c r="I36" s="319">
        <f>'3. BL Demand'!I36+'6. Preferred (Scenario Yr)'!I73</f>
        <v>8.2778660489583114E-3</v>
      </c>
      <c r="J36" s="319">
        <f>'3. BL Demand'!J36+'6. Preferred (Scenario Yr)'!J73</f>
        <v>8.2778660489583114E-3</v>
      </c>
      <c r="K36" s="319">
        <f>'3. BL Demand'!K36+'6. Preferred (Scenario Yr)'!K73</f>
        <v>8.2778660489583114E-3</v>
      </c>
      <c r="L36" s="445">
        <f>'3. BL Demand'!L36+'6. Preferred (Scenario Yr)'!L73</f>
        <v>8.2778660489583114E-3</v>
      </c>
      <c r="M36" s="445">
        <f>'3. BL Demand'!M36+'6. Preferred (Scenario Yr)'!M73</f>
        <v>8.2778660489583114E-3</v>
      </c>
      <c r="N36" s="445">
        <f>'3. BL Demand'!N36+'6. Preferred (Scenario Yr)'!N73</f>
        <v>8.2778660489583114E-3</v>
      </c>
      <c r="O36" s="445">
        <f>'3. BL Demand'!O36+'6. Preferred (Scenario Yr)'!O73</f>
        <v>8.2778660489583114E-3</v>
      </c>
      <c r="P36" s="445">
        <f>'3. BL Demand'!P36+'6. Preferred (Scenario Yr)'!P73</f>
        <v>8.2778660489583114E-3</v>
      </c>
      <c r="Q36" s="445">
        <f>'3. BL Demand'!Q36+'6. Preferred (Scenario Yr)'!Q73</f>
        <v>8.2778660489583114E-3</v>
      </c>
      <c r="R36" s="445">
        <f>'3. BL Demand'!R36+'6. Preferred (Scenario Yr)'!R73</f>
        <v>8.2778660489583114E-3</v>
      </c>
      <c r="S36" s="445">
        <f>'3. BL Demand'!S36+'6. Preferred (Scenario Yr)'!S73</f>
        <v>8.2778660489583114E-3</v>
      </c>
      <c r="T36" s="445">
        <f>'3. BL Demand'!T36+'6. Preferred (Scenario Yr)'!T73</f>
        <v>8.2778660489583114E-3</v>
      </c>
      <c r="U36" s="445">
        <f>'3. BL Demand'!U36+'6. Preferred (Scenario Yr)'!U73</f>
        <v>8.2778660489583114E-3</v>
      </c>
      <c r="V36" s="445">
        <f>'3. BL Demand'!V36+'6. Preferred (Scenario Yr)'!V73</f>
        <v>8.2778660489583114E-3</v>
      </c>
      <c r="W36" s="445">
        <f>'3. BL Demand'!W36+'6. Preferred (Scenario Yr)'!W73</f>
        <v>8.2778660489583114E-3</v>
      </c>
      <c r="X36" s="445">
        <f>'3. BL Demand'!X36+'6. Preferred (Scenario Yr)'!X73</f>
        <v>8.2778660489583114E-3</v>
      </c>
      <c r="Y36" s="445">
        <f>'3. BL Demand'!Y36+'6. Preferred (Scenario Yr)'!Y73</f>
        <v>8.2778660489583114E-3</v>
      </c>
      <c r="Z36" s="445">
        <f>'3. BL Demand'!Z36+'6. Preferred (Scenario Yr)'!Z73</f>
        <v>8.2778660489583114E-3</v>
      </c>
      <c r="AA36" s="445">
        <f>'3. BL Demand'!AA36+'6. Preferred (Scenario Yr)'!AA73</f>
        <v>8.2778660489583114E-3</v>
      </c>
      <c r="AB36" s="445">
        <f>'3. BL Demand'!AB36+'6. Preferred (Scenario Yr)'!AB73</f>
        <v>8.2778660489583114E-3</v>
      </c>
      <c r="AC36" s="445">
        <f>'3. BL Demand'!AC36+'6. Preferred (Scenario Yr)'!AC73</f>
        <v>8.2778660489583114E-3</v>
      </c>
      <c r="AD36" s="445">
        <f>'3. BL Demand'!AD36+'6. Preferred (Scenario Yr)'!AD73</f>
        <v>8.2778660489583114E-3</v>
      </c>
      <c r="AE36" s="445">
        <f>'3. BL Demand'!AE36+'6. Preferred (Scenario Yr)'!AE73</f>
        <v>8.2778660489583114E-3</v>
      </c>
      <c r="AF36" s="445">
        <f>'3. BL Demand'!AF36+'6. Preferred (Scenario Yr)'!AF73</f>
        <v>8.2778660489583114E-3</v>
      </c>
      <c r="AG36" s="445">
        <f>'3. BL Demand'!AG36+'6. Preferred (Scenario Yr)'!AG73</f>
        <v>8.2778660489583114E-3</v>
      </c>
      <c r="AH36" s="445">
        <f>'3. BL Demand'!AH36+'6. Preferred (Scenario Yr)'!AH73</f>
        <v>8.2778660489583114E-3</v>
      </c>
      <c r="AI36" s="445">
        <f>'3. BL Demand'!AI36+'6. Preferred (Scenario Yr)'!AI73</f>
        <v>8.2778660489583114E-3</v>
      </c>
      <c r="AJ36" s="497">
        <f>'3. BL Demand'!AJ36+'6. Preferred (Scenario Yr)'!AJ73</f>
        <v>8.2778660489583114E-3</v>
      </c>
    </row>
    <row r="37" spans="1:36" x14ac:dyDescent="0.2">
      <c r="A37" s="292"/>
      <c r="B37" s="958"/>
      <c r="C37" s="496" t="s">
        <v>696</v>
      </c>
      <c r="D37" s="722" t="s">
        <v>266</v>
      </c>
      <c r="E37" s="829" t="s">
        <v>653</v>
      </c>
      <c r="F37" s="491" t="s">
        <v>75</v>
      </c>
      <c r="G37" s="491">
        <v>2</v>
      </c>
      <c r="H37" s="492">
        <f>'3. BL Demand'!H37+'6. Preferred (Scenario Yr)'!H31</f>
        <v>0.8484026365209244</v>
      </c>
      <c r="I37" s="319">
        <f>'3. BL Demand'!I37+'6. Preferred (Scenario Yr)'!I31</f>
        <v>0.83856879247552529</v>
      </c>
      <c r="J37" s="319">
        <f>'3. BL Demand'!J37+'6. Preferred (Scenario Yr)'!J31</f>
        <v>0.82874675149083732</v>
      </c>
      <c r="K37" s="319">
        <f>'3. BL Demand'!K37+'6. Preferred (Scenario Yr)'!K31</f>
        <v>0.82893629529762114</v>
      </c>
      <c r="L37" s="445">
        <f>'3. BL Demand'!L37+'6. Preferred (Scenario Yr)'!L31</f>
        <v>0.82890451341597626</v>
      </c>
      <c r="M37" s="445">
        <f>'3. BL Demand'!M37+'6. Preferred (Scenario Yr)'!M31</f>
        <v>0.82902628022836189</v>
      </c>
      <c r="N37" s="445">
        <f>'3. BL Demand'!N37+'6. Preferred (Scenario Yr)'!N31</f>
        <v>0.82914652295469327</v>
      </c>
      <c r="O37" s="445">
        <f>'3. BL Demand'!O37+'6. Preferred (Scenario Yr)'!O31</f>
        <v>0.82926551953781802</v>
      </c>
      <c r="P37" s="445">
        <f>'3. BL Demand'!P37+'6. Preferred (Scenario Yr)'!P31</f>
        <v>0.82938329516530218</v>
      </c>
      <c r="Q37" s="445">
        <f>'3. BL Demand'!Q37+'6. Preferred (Scenario Yr)'!Q31</f>
        <v>0.80129961765643409</v>
      </c>
      <c r="R37" s="445">
        <f>'3. BL Demand'!R37+'6. Preferred (Scenario Yr)'!R31</f>
        <v>0.77321503182078022</v>
      </c>
      <c r="S37" s="445">
        <f>'3. BL Demand'!S37+'6. Preferred (Scenario Yr)'!S31</f>
        <v>0.74512903820431209</v>
      </c>
      <c r="T37" s="445">
        <f>'3. BL Demand'!T37+'6. Preferred (Scenario Yr)'!T31</f>
        <v>0.71704191237164172</v>
      </c>
      <c r="U37" s="445">
        <f>'3. BL Demand'!U37+'6. Preferred (Scenario Yr)'!U31</f>
        <v>0.69273660893970135</v>
      </c>
      <c r="V37" s="445">
        <f>'3. BL Demand'!V37+'6. Preferred (Scenario Yr)'!V31</f>
        <v>0.66823619516499633</v>
      </c>
      <c r="W37" s="445">
        <f>'3. BL Demand'!W37+'6. Preferred (Scenario Yr)'!W31</f>
        <v>0.64437582802665294</v>
      </c>
      <c r="X37" s="445">
        <f>'3. BL Demand'!X37+'6. Preferred (Scenario Yr)'!X31</f>
        <v>0.62051441225810411</v>
      </c>
      <c r="Y37" s="445">
        <f>'3. BL Demand'!Y37+'6. Preferred (Scenario Yr)'!Y31</f>
        <v>0.59665198007245412</v>
      </c>
      <c r="Z37" s="445">
        <f>'3. BL Demand'!Z37+'6. Preferred (Scenario Yr)'!Z31</f>
        <v>0.57278828265852666</v>
      </c>
      <c r="AA37" s="445">
        <f>'3. BL Demand'!AA37+'6. Preferred (Scenario Yr)'!AA31</f>
        <v>0.55931060718906067</v>
      </c>
      <c r="AB37" s="445">
        <f>'3. BL Demand'!AB37+'6. Preferred (Scenario Yr)'!AB31</f>
        <v>0.54583195758492364</v>
      </c>
      <c r="AC37" s="445">
        <f>'3. BL Demand'!AC37+'6. Preferred (Scenario Yr)'!AC31</f>
        <v>0.53235236613671788</v>
      </c>
      <c r="AD37" s="445">
        <f>'3. BL Demand'!AD37+'6. Preferred (Scenario Yr)'!AD31</f>
        <v>0.51887185086105236</v>
      </c>
      <c r="AE37" s="445">
        <f>'3. BL Demand'!AE37+'6. Preferred (Scenario Yr)'!AE31</f>
        <v>0.50539042976153681</v>
      </c>
      <c r="AF37" s="445">
        <f>'3. BL Demand'!AF37+'6. Preferred (Scenario Yr)'!AF31</f>
        <v>0.49326614947624203</v>
      </c>
      <c r="AG37" s="445">
        <f>'3. BL Demand'!AG37+'6. Preferred (Scenario Yr)'!AG31</f>
        <v>0.48110504244105773</v>
      </c>
      <c r="AH37" s="445">
        <f>'3. BL Demand'!AH37+'6. Preferred (Scenario Yr)'!AH31</f>
        <v>0.46894282405816123</v>
      </c>
      <c r="AI37" s="445">
        <f>'3. BL Demand'!AI37+'6. Preferred (Scenario Yr)'!AI31</f>
        <v>0.45677950781977589</v>
      </c>
      <c r="AJ37" s="497">
        <f>'3. BL Demand'!AJ37+'6. Preferred (Scenario Yr)'!AJ31</f>
        <v>0.44461511167729884</v>
      </c>
    </row>
    <row r="38" spans="1:36" x14ac:dyDescent="0.2">
      <c r="A38" s="292"/>
      <c r="B38" s="958"/>
      <c r="C38" s="496" t="s">
        <v>89</v>
      </c>
      <c r="D38" s="722" t="s">
        <v>267</v>
      </c>
      <c r="E38" s="868" t="s">
        <v>697</v>
      </c>
      <c r="F38" s="491" t="s">
        <v>75</v>
      </c>
      <c r="G38" s="491">
        <v>2</v>
      </c>
      <c r="H38" s="492">
        <f>SUM(H32:H37)</f>
        <v>0.96</v>
      </c>
      <c r="I38" s="319">
        <f t="shared" ref="I38:AJ38" si="6">SUM(I32:I37)</f>
        <v>0.95003985043547012</v>
      </c>
      <c r="J38" s="319">
        <f t="shared" si="6"/>
        <v>0.94009153831185976</v>
      </c>
      <c r="K38" s="319">
        <f t="shared" si="6"/>
        <v>0.94015484519821202</v>
      </c>
      <c r="L38" s="445">
        <f t="shared" si="6"/>
        <v>0.94</v>
      </c>
      <c r="M38" s="445">
        <f t="shared" si="6"/>
        <v>0.94</v>
      </c>
      <c r="N38" s="445">
        <f t="shared" si="6"/>
        <v>0.94</v>
      </c>
      <c r="O38" s="445">
        <f t="shared" si="6"/>
        <v>0.94</v>
      </c>
      <c r="P38" s="445">
        <f t="shared" si="6"/>
        <v>0.94</v>
      </c>
      <c r="Q38" s="445">
        <f t="shared" si="6"/>
        <v>0.91179999999999994</v>
      </c>
      <c r="R38" s="445">
        <f t="shared" si="6"/>
        <v>0.88359999999999994</v>
      </c>
      <c r="S38" s="445">
        <f t="shared" si="6"/>
        <v>0.85539999999999994</v>
      </c>
      <c r="T38" s="445">
        <f t="shared" si="6"/>
        <v>0.82719999999999994</v>
      </c>
      <c r="U38" s="445">
        <f t="shared" si="6"/>
        <v>0.79899999999999993</v>
      </c>
      <c r="V38" s="445">
        <f t="shared" si="6"/>
        <v>0.77502999999999989</v>
      </c>
      <c r="W38" s="445">
        <f t="shared" si="6"/>
        <v>0.75105999999999984</v>
      </c>
      <c r="X38" s="445">
        <f t="shared" si="6"/>
        <v>0.72708999999999979</v>
      </c>
      <c r="Y38" s="445">
        <f t="shared" si="6"/>
        <v>0.70311999999999975</v>
      </c>
      <c r="Z38" s="445">
        <f t="shared" si="6"/>
        <v>0.67914999999999992</v>
      </c>
      <c r="AA38" s="445">
        <f t="shared" si="6"/>
        <v>0.66556699999999991</v>
      </c>
      <c r="AB38" s="445">
        <f t="shared" si="6"/>
        <v>0.6519839999999999</v>
      </c>
      <c r="AC38" s="445">
        <f t="shared" si="6"/>
        <v>0.63840099999999989</v>
      </c>
      <c r="AD38" s="445">
        <f t="shared" si="6"/>
        <v>0.62481799999999987</v>
      </c>
      <c r="AE38" s="445">
        <f t="shared" si="6"/>
        <v>0.61123499999999997</v>
      </c>
      <c r="AF38" s="445">
        <f t="shared" si="6"/>
        <v>0.5990103</v>
      </c>
      <c r="AG38" s="445">
        <f t="shared" si="6"/>
        <v>0.58678560000000002</v>
      </c>
      <c r="AH38" s="445">
        <f t="shared" si="6"/>
        <v>0.57456090000000004</v>
      </c>
      <c r="AI38" s="445">
        <f t="shared" si="6"/>
        <v>0.56233620000000006</v>
      </c>
      <c r="AJ38" s="497">
        <f t="shared" si="6"/>
        <v>0.55011149999999998</v>
      </c>
    </row>
    <row r="39" spans="1:36" ht="15.75" thickBot="1" x14ac:dyDescent="0.25">
      <c r="A39" s="292"/>
      <c r="B39" s="959"/>
      <c r="C39" s="831" t="s">
        <v>698</v>
      </c>
      <c r="D39" s="869" t="s">
        <v>267</v>
      </c>
      <c r="E39" s="870" t="s">
        <v>699</v>
      </c>
      <c r="F39" s="834" t="s">
        <v>271</v>
      </c>
      <c r="G39" s="834">
        <v>2</v>
      </c>
      <c r="H39" s="506">
        <f>(H38*1000000)/(H53*1000)</f>
        <v>261.71872870127538</v>
      </c>
      <c r="I39" s="835">
        <f t="shared" ref="I39:AJ39" si="7">(I38*1000000)/(I53*1000)</f>
        <v>256.62896967868096</v>
      </c>
      <c r="J39" s="835">
        <f t="shared" si="7"/>
        <v>251.62971462006837</v>
      </c>
      <c r="K39" s="835">
        <f t="shared" si="7"/>
        <v>249.3727572733589</v>
      </c>
      <c r="L39" s="732">
        <f t="shared" si="7"/>
        <v>247.09872855527985</v>
      </c>
      <c r="M39" s="732">
        <f t="shared" si="7"/>
        <v>244.68023222167452</v>
      </c>
      <c r="N39" s="732">
        <f t="shared" si="7"/>
        <v>242.30709132991086</v>
      </c>
      <c r="O39" s="732">
        <f t="shared" si="7"/>
        <v>239.98098923923035</v>
      </c>
      <c r="P39" s="732">
        <f t="shared" si="7"/>
        <v>237.69831973023676</v>
      </c>
      <c r="Q39" s="732">
        <f t="shared" si="7"/>
        <v>228.39851477153908</v>
      </c>
      <c r="R39" s="732">
        <f t="shared" si="7"/>
        <v>219.47872096929726</v>
      </c>
      <c r="S39" s="732">
        <f t="shared" si="7"/>
        <v>210.70721789171569</v>
      </c>
      <c r="T39" s="732">
        <f t="shared" si="7"/>
        <v>202.08034341298773</v>
      </c>
      <c r="U39" s="732">
        <f t="shared" si="7"/>
        <v>193.59455497488435</v>
      </c>
      <c r="V39" s="732">
        <f t="shared" si="7"/>
        <v>186.22802078612256</v>
      </c>
      <c r="W39" s="732">
        <f t="shared" si="7"/>
        <v>178.98336585097431</v>
      </c>
      <c r="X39" s="732">
        <f t="shared" si="7"/>
        <v>171.85751704718004</v>
      </c>
      <c r="Y39" s="732">
        <f t="shared" si="7"/>
        <v>164.8475064734908</v>
      </c>
      <c r="Z39" s="732">
        <f t="shared" si="7"/>
        <v>157.95046686357347</v>
      </c>
      <c r="AA39" s="732">
        <f t="shared" si="7"/>
        <v>153.56012377327173</v>
      </c>
      <c r="AB39" s="732">
        <f t="shared" si="7"/>
        <v>149.20374396760579</v>
      </c>
      <c r="AC39" s="732">
        <f t="shared" si="7"/>
        <v>144.91799448060837</v>
      </c>
      <c r="AD39" s="732">
        <f t="shared" si="7"/>
        <v>140.70113555271391</v>
      </c>
      <c r="AE39" s="732">
        <f t="shared" si="7"/>
        <v>136.55148542319321</v>
      </c>
      <c r="AF39" s="732">
        <f t="shared" si="7"/>
        <v>132.76848018971486</v>
      </c>
      <c r="AG39" s="732">
        <f t="shared" si="7"/>
        <v>129.04478949511878</v>
      </c>
      <c r="AH39" s="732">
        <f t="shared" si="7"/>
        <v>125.37900232968987</v>
      </c>
      <c r="AI39" s="732">
        <f t="shared" si="7"/>
        <v>121.76975305105496</v>
      </c>
      <c r="AJ39" s="733">
        <f t="shared" si="7"/>
        <v>118.21571953526099</v>
      </c>
    </row>
    <row r="40" spans="1:36" ht="15" customHeight="1" x14ac:dyDescent="0.2">
      <c r="A40" s="293"/>
      <c r="B40" s="954" t="s">
        <v>272</v>
      </c>
      <c r="C40" s="484" t="s">
        <v>700</v>
      </c>
      <c r="D40" s="786" t="s">
        <v>701</v>
      </c>
      <c r="E40" s="873" t="s">
        <v>275</v>
      </c>
      <c r="F40" s="515" t="s">
        <v>276</v>
      </c>
      <c r="G40" s="515">
        <v>2</v>
      </c>
      <c r="H40" s="516">
        <v>0.24872</v>
      </c>
      <c r="I40" s="320">
        <v>0.2500374866514925</v>
      </c>
      <c r="J40" s="320">
        <v>0.25135603446387544</v>
      </c>
      <c r="K40" s="320">
        <v>0.25267563851029284</v>
      </c>
      <c r="L40" s="447">
        <v>0.25399629390628259</v>
      </c>
      <c r="M40" s="447">
        <v>0.2553179958092453</v>
      </c>
      <c r="N40" s="447">
        <v>0.25664073941792148</v>
      </c>
      <c r="O40" s="447">
        <v>0.25796451997187769</v>
      </c>
      <c r="P40" s="447">
        <v>0.25928933275100036</v>
      </c>
      <c r="Q40" s="447">
        <v>0.26061517307499865</v>
      </c>
      <c r="R40" s="447">
        <v>0.26194203630291479</v>
      </c>
      <c r="S40" s="447">
        <v>0.26326991783264253</v>
      </c>
      <c r="T40" s="447">
        <v>0.26459881310045325</v>
      </c>
      <c r="U40" s="447">
        <v>0.26592871758052972</v>
      </c>
      <c r="V40" s="447">
        <v>0.26725962678450738</v>
      </c>
      <c r="W40" s="447">
        <v>0.26859153626102245</v>
      </c>
      <c r="X40" s="447">
        <v>0.26992444159526779</v>
      </c>
      <c r="Y40" s="447">
        <v>0.2712583384085554</v>
      </c>
      <c r="Z40" s="447">
        <v>0.27259322235788569</v>
      </c>
      <c r="AA40" s="447">
        <v>0.27392908913552388</v>
      </c>
      <c r="AB40" s="447">
        <v>0.27526593446858272</v>
      </c>
      <c r="AC40" s="447">
        <v>0.27660375411861143</v>
      </c>
      <c r="AD40" s="447">
        <v>0.27794254388119188</v>
      </c>
      <c r="AE40" s="447">
        <v>0.27928229958553985</v>
      </c>
      <c r="AF40" s="447">
        <v>0.28062301709411319</v>
      </c>
      <c r="AG40" s="447">
        <v>0.28196469230222582</v>
      </c>
      <c r="AH40" s="447">
        <v>0.28330732113766732</v>
      </c>
      <c r="AI40" s="447">
        <v>0.28465089956032857</v>
      </c>
      <c r="AJ40" s="448">
        <v>0.28599542356183322</v>
      </c>
    </row>
    <row r="41" spans="1:36" x14ac:dyDescent="0.2">
      <c r="A41" s="293"/>
      <c r="B41" s="960"/>
      <c r="C41" s="493" t="s">
        <v>702</v>
      </c>
      <c r="D41" s="787" t="s">
        <v>703</v>
      </c>
      <c r="E41" s="730" t="s">
        <v>275</v>
      </c>
      <c r="F41" s="517" t="s">
        <v>276</v>
      </c>
      <c r="G41" s="517">
        <v>2</v>
      </c>
      <c r="H41" s="492">
        <v>3.7409999999999999E-2</v>
      </c>
      <c r="I41" s="775">
        <v>3.6792602925733858E-2</v>
      </c>
      <c r="J41" s="775">
        <v>3.6175205851467725E-2</v>
      </c>
      <c r="K41" s="775">
        <v>3.5557808777201584E-2</v>
      </c>
      <c r="L41" s="402">
        <v>3.4940411702935451E-2</v>
      </c>
      <c r="M41" s="402">
        <v>3.432301462866931E-2</v>
      </c>
      <c r="N41" s="402">
        <v>3.3705617554403176E-2</v>
      </c>
      <c r="O41" s="402">
        <v>3.3088220480137036E-2</v>
      </c>
      <c r="P41" s="402">
        <v>3.2470823405870902E-2</v>
      </c>
      <c r="Q41" s="402">
        <v>3.1853426331604769E-2</v>
      </c>
      <c r="R41" s="402">
        <v>3.1236029257338635E-2</v>
      </c>
      <c r="S41" s="402">
        <v>3.0618632183072501E-2</v>
      </c>
      <c r="T41" s="402">
        <v>3.0001235108806371E-2</v>
      </c>
      <c r="U41" s="402">
        <v>2.9383838034540238E-2</v>
      </c>
      <c r="V41" s="402">
        <v>2.8766440960274104E-2</v>
      </c>
      <c r="W41" s="402">
        <v>2.814904388600797E-2</v>
      </c>
      <c r="X41" s="402">
        <v>2.7531646811741837E-2</v>
      </c>
      <c r="Y41" s="402">
        <v>2.6914249737475703E-2</v>
      </c>
      <c r="Z41" s="402">
        <v>2.629685266320957E-2</v>
      </c>
      <c r="AA41" s="402">
        <v>2.5679455588943436E-2</v>
      </c>
      <c r="AB41" s="402">
        <v>2.5062058514677302E-2</v>
      </c>
      <c r="AC41" s="402">
        <v>2.4444661440411172E-2</v>
      </c>
      <c r="AD41" s="402">
        <v>2.3827264366145039E-2</v>
      </c>
      <c r="AE41" s="402">
        <v>2.3209867291878905E-2</v>
      </c>
      <c r="AF41" s="402">
        <v>2.2592470217612771E-2</v>
      </c>
      <c r="AG41" s="402">
        <v>2.1975073143346638E-2</v>
      </c>
      <c r="AH41" s="402">
        <v>2.1357676069080504E-2</v>
      </c>
      <c r="AI41" s="402">
        <v>2.0740278994814371E-2</v>
      </c>
      <c r="AJ41" s="449">
        <v>2.0122881920548237E-2</v>
      </c>
    </row>
    <row r="42" spans="1:36" x14ac:dyDescent="0.2">
      <c r="A42" s="217"/>
      <c r="B42" s="960"/>
      <c r="C42" s="493" t="s">
        <v>704</v>
      </c>
      <c r="D42" s="787" t="s">
        <v>280</v>
      </c>
      <c r="E42" s="730" t="s">
        <v>281</v>
      </c>
      <c r="F42" s="517" t="s">
        <v>276</v>
      </c>
      <c r="G42" s="517">
        <v>2</v>
      </c>
      <c r="H42" s="492">
        <v>8.863E-2</v>
      </c>
      <c r="I42" s="775">
        <v>8.863E-2</v>
      </c>
      <c r="J42" s="775">
        <v>8.863E-2</v>
      </c>
      <c r="K42" s="775">
        <v>8.863E-2</v>
      </c>
      <c r="L42" s="402">
        <v>8.863E-2</v>
      </c>
      <c r="M42" s="402">
        <v>8.863E-2</v>
      </c>
      <c r="N42" s="402">
        <v>8.863E-2</v>
      </c>
      <c r="O42" s="402">
        <v>8.863E-2</v>
      </c>
      <c r="P42" s="402">
        <v>8.863E-2</v>
      </c>
      <c r="Q42" s="402">
        <v>8.863E-2</v>
      </c>
      <c r="R42" s="402">
        <v>8.863E-2</v>
      </c>
      <c r="S42" s="402">
        <v>8.863E-2</v>
      </c>
      <c r="T42" s="402">
        <v>8.863E-2</v>
      </c>
      <c r="U42" s="402">
        <v>8.863E-2</v>
      </c>
      <c r="V42" s="402">
        <v>8.863E-2</v>
      </c>
      <c r="W42" s="402">
        <v>8.863E-2</v>
      </c>
      <c r="X42" s="402">
        <v>8.863E-2</v>
      </c>
      <c r="Y42" s="402">
        <v>8.863E-2</v>
      </c>
      <c r="Z42" s="402">
        <v>8.863E-2</v>
      </c>
      <c r="AA42" s="402">
        <v>8.863E-2</v>
      </c>
      <c r="AB42" s="402">
        <v>8.863E-2</v>
      </c>
      <c r="AC42" s="402">
        <v>8.863E-2</v>
      </c>
      <c r="AD42" s="402">
        <v>8.863E-2</v>
      </c>
      <c r="AE42" s="402">
        <v>8.863E-2</v>
      </c>
      <c r="AF42" s="402">
        <v>8.863E-2</v>
      </c>
      <c r="AG42" s="402">
        <v>8.863E-2</v>
      </c>
      <c r="AH42" s="402">
        <v>8.863E-2</v>
      </c>
      <c r="AI42" s="402">
        <v>8.863E-2</v>
      </c>
      <c r="AJ42" s="449">
        <v>8.863E-2</v>
      </c>
    </row>
    <row r="43" spans="1:36" ht="38.25" x14ac:dyDescent="0.25">
      <c r="A43" s="294"/>
      <c r="B43" s="960"/>
      <c r="C43" s="906" t="s">
        <v>705</v>
      </c>
      <c r="D43" s="907" t="s">
        <v>706</v>
      </c>
      <c r="E43" s="829" t="s">
        <v>707</v>
      </c>
      <c r="F43" s="467" t="s">
        <v>276</v>
      </c>
      <c r="G43" s="908">
        <v>2</v>
      </c>
      <c r="H43" s="492">
        <f>'3. BL Demand'!H43</f>
        <v>1.5175250684931507</v>
      </c>
      <c r="I43" s="775">
        <f>H43+SUM(I44:I49)</f>
        <v>1.5799091772532248</v>
      </c>
      <c r="J43" s="775">
        <f>I43+SUM(J44:J49)</f>
        <v>1.6423086271832248</v>
      </c>
      <c r="K43" s="775">
        <f>J43+SUM(K44:K49)</f>
        <v>1.7047019079152494</v>
      </c>
      <c r="L43" s="445">
        <f>K43+SUM(L44:L49)</f>
        <v>1.7659139094681622</v>
      </c>
      <c r="M43" s="445">
        <f t="shared" ref="M43:AJ43" si="8">L43+SUM(M44:M49)</f>
        <v>1.8301048543415492</v>
      </c>
      <c r="N43" s="445">
        <f t="shared" si="8"/>
        <v>1.893782145952881</v>
      </c>
      <c r="O43" s="445">
        <f t="shared" si="8"/>
        <v>1.9569103091054321</v>
      </c>
      <c r="P43" s="445">
        <f t="shared" si="8"/>
        <v>2.0195382779122695</v>
      </c>
      <c r="Q43" s="445">
        <f t="shared" si="8"/>
        <v>2.0816004588913755</v>
      </c>
      <c r="R43" s="445">
        <f t="shared" si="8"/>
        <v>2.1393844308044692</v>
      </c>
      <c r="S43" s="445">
        <f t="shared" si="8"/>
        <v>2.1966894564948247</v>
      </c>
      <c r="T43" s="445">
        <f t="shared" si="8"/>
        <v>2.2535269252367129</v>
      </c>
      <c r="U43" s="445">
        <f t="shared" si="8"/>
        <v>3.5638986787179014</v>
      </c>
      <c r="V43" s="445">
        <f t="shared" si="8"/>
        <v>3.5977289946467934</v>
      </c>
      <c r="W43" s="445">
        <f t="shared" si="8"/>
        <v>3.6315443332702571</v>
      </c>
      <c r="X43" s="445">
        <f t="shared" si="8"/>
        <v>3.6653451207773551</v>
      </c>
      <c r="Y43" s="445">
        <f t="shared" si="8"/>
        <v>3.6991317673390935</v>
      </c>
      <c r="Z43" s="445">
        <f t="shared" si="8"/>
        <v>3.7329046678539615</v>
      </c>
      <c r="AA43" s="445">
        <f t="shared" si="8"/>
        <v>3.766664202652199</v>
      </c>
      <c r="AB43" s="445">
        <f t="shared" si="8"/>
        <v>3.8014573468657948</v>
      </c>
      <c r="AC43" s="445">
        <f t="shared" si="8"/>
        <v>3.8362375592120364</v>
      </c>
      <c r="AD43" s="445">
        <f t="shared" si="8"/>
        <v>3.8710051980146329</v>
      </c>
      <c r="AE43" s="445">
        <f t="shared" si="8"/>
        <v>3.9057606084802603</v>
      </c>
      <c r="AF43" s="445">
        <f t="shared" si="8"/>
        <v>3.940504123293322</v>
      </c>
      <c r="AG43" s="445">
        <f t="shared" si="8"/>
        <v>3.9752360631786559</v>
      </c>
      <c r="AH43" s="445">
        <f t="shared" si="8"/>
        <v>4.0099567374341563</v>
      </c>
      <c r="AI43" s="445">
        <f t="shared" si="8"/>
        <v>4.0446664444351921</v>
      </c>
      <c r="AJ43" s="497">
        <f t="shared" si="8"/>
        <v>4.0793654721125288</v>
      </c>
    </row>
    <row r="44" spans="1:36" x14ac:dyDescent="0.2">
      <c r="A44" s="219"/>
      <c r="B44" s="960"/>
      <c r="C44" s="493" t="s">
        <v>708</v>
      </c>
      <c r="D44" s="909" t="s">
        <v>709</v>
      </c>
      <c r="E44" s="730" t="s">
        <v>287</v>
      </c>
      <c r="F44" s="517" t="s">
        <v>276</v>
      </c>
      <c r="G44" s="517">
        <v>2</v>
      </c>
      <c r="H44" s="492">
        <f>'3. BL Demand'!H44</f>
        <v>3.5228961102740861E-2</v>
      </c>
      <c r="I44" s="775">
        <f>'3. BL Demand'!I44</f>
        <v>3.5192838591696605E-2</v>
      </c>
      <c r="J44" s="775">
        <f>'3. BL Demand'!J44</f>
        <v>3.5224675930831791E-2</v>
      </c>
      <c r="K44" s="775">
        <f>'3. BL Demand'!K44</f>
        <v>3.5234424628400034E-2</v>
      </c>
      <c r="L44" s="402">
        <v>3.5195026721845213E-2</v>
      </c>
      <c r="M44" s="402">
        <v>3.8676960926986026E-2</v>
      </c>
      <c r="N44" s="402">
        <v>3.8658763217377927E-2</v>
      </c>
      <c r="O44" s="402">
        <v>3.8594073702885735E-2</v>
      </c>
      <c r="P44" s="402">
        <v>3.8567617880316332E-2</v>
      </c>
      <c r="Q44" s="402">
        <v>3.8466379114404106E-2</v>
      </c>
      <c r="R44" s="402">
        <v>3.4653699727019441E-2</v>
      </c>
      <c r="S44" s="402">
        <v>3.462172825133359E-2</v>
      </c>
      <c r="T44" s="402">
        <v>3.4590702423695635E-2</v>
      </c>
      <c r="U44" s="402">
        <v>3.4560585314533855E-2</v>
      </c>
      <c r="V44" s="402">
        <v>3.4531341779573496E-2</v>
      </c>
      <c r="W44" s="402">
        <v>3.4502938357251427E-2</v>
      </c>
      <c r="X44" s="402">
        <v>3.447534317296265E-2</v>
      </c>
      <c r="Y44" s="402">
        <v>3.4448525849577777E-2</v>
      </c>
      <c r="Z44" s="402">
        <v>3.4422457423823855E-2</v>
      </c>
      <c r="AA44" s="402">
        <v>3.4397110268028087E-2</v>
      </c>
      <c r="AB44" s="402">
        <v>3.5414907487225603E-2</v>
      </c>
      <c r="AC44" s="402">
        <v>3.5390383096530399E-2</v>
      </c>
      <c r="AD44" s="402">
        <v>3.5366538241930812E-2</v>
      </c>
      <c r="AE44" s="402">
        <v>3.5343348047876248E-2</v>
      </c>
      <c r="AF44" s="402">
        <v>3.5320788766752688E-2</v>
      </c>
      <c r="AG44" s="402">
        <v>3.5298837718067605E-2</v>
      </c>
      <c r="AH44" s="402">
        <v>3.527747323141614E-2</v>
      </c>
      <c r="AI44" s="402">
        <v>3.525667459298313E-2</v>
      </c>
      <c r="AJ44" s="449">
        <v>3.5236421995303316E-2</v>
      </c>
    </row>
    <row r="45" spans="1:36" x14ac:dyDescent="0.2">
      <c r="A45" s="219"/>
      <c r="B45" s="960"/>
      <c r="C45" s="493" t="s">
        <v>710</v>
      </c>
      <c r="D45" s="909" t="s">
        <v>289</v>
      </c>
      <c r="E45" s="730" t="s">
        <v>290</v>
      </c>
      <c r="F45" s="517" t="s">
        <v>276</v>
      </c>
      <c r="G45" s="517">
        <v>2</v>
      </c>
      <c r="H45" s="492">
        <f>'3. BL Demand'!H45</f>
        <v>2.6999999999999996E-2</v>
      </c>
      <c r="I45" s="775">
        <f>'3. BL Demand'!I45</f>
        <v>2.8115503411046131E-2</v>
      </c>
      <c r="J45" s="775">
        <f>'3. BL Demand'!J45</f>
        <v>2.8078509732678492E-2</v>
      </c>
      <c r="K45" s="775">
        <f>'3. BL Demand'!K45</f>
        <v>2.8042725127030949E-2</v>
      </c>
      <c r="L45" s="402">
        <v>2.6881637980181027E-2</v>
      </c>
      <c r="M45" s="402">
        <v>2.6355320190250411E-2</v>
      </c>
      <c r="N45" s="402">
        <v>2.5840190737041184E-2</v>
      </c>
      <c r="O45" s="402">
        <v>2.5336828165101934E-2</v>
      </c>
      <c r="P45" s="402">
        <v>2.484475679607101E-2</v>
      </c>
      <c r="Q45" s="402">
        <v>2.4362655018537027E-2</v>
      </c>
      <c r="R45" s="402">
        <v>2.3889135859495127E-2</v>
      </c>
      <c r="S45" s="402">
        <v>2.3427048399439911E-2</v>
      </c>
      <c r="T45" s="402">
        <v>2.2975851567418375E-2</v>
      </c>
      <c r="U45" s="402">
        <v>2.2532581152507929E-2</v>
      </c>
      <c r="V45" s="402">
        <v>0</v>
      </c>
      <c r="W45" s="402">
        <v>0</v>
      </c>
      <c r="X45" s="402">
        <v>0</v>
      </c>
      <c r="Y45" s="402">
        <v>0</v>
      </c>
      <c r="Z45" s="402">
        <v>0</v>
      </c>
      <c r="AA45" s="402">
        <v>0</v>
      </c>
      <c r="AB45" s="402">
        <v>0</v>
      </c>
      <c r="AC45" s="402">
        <v>0</v>
      </c>
      <c r="AD45" s="402">
        <v>0</v>
      </c>
      <c r="AE45" s="402">
        <v>0</v>
      </c>
      <c r="AF45" s="402">
        <v>0</v>
      </c>
      <c r="AG45" s="402">
        <v>0</v>
      </c>
      <c r="AH45" s="402">
        <v>0</v>
      </c>
      <c r="AI45" s="402">
        <v>0</v>
      </c>
      <c r="AJ45" s="449">
        <v>0</v>
      </c>
    </row>
    <row r="46" spans="1:36" x14ac:dyDescent="0.2">
      <c r="A46" s="219"/>
      <c r="B46" s="960"/>
      <c r="C46" s="493" t="s">
        <v>711</v>
      </c>
      <c r="D46" s="787" t="s">
        <v>292</v>
      </c>
      <c r="E46" s="730" t="s">
        <v>293</v>
      </c>
      <c r="F46" s="517" t="s">
        <v>276</v>
      </c>
      <c r="G46" s="517">
        <v>2</v>
      </c>
      <c r="H46" s="492">
        <f>'3. BL Demand'!H46</f>
        <v>0</v>
      </c>
      <c r="I46" s="775">
        <f>'3. BL Demand'!I46</f>
        <v>0</v>
      </c>
      <c r="J46" s="775">
        <f>'3. BL Demand'!J46</f>
        <v>0</v>
      </c>
      <c r="K46" s="775">
        <f>'3. BL Demand'!K46</f>
        <v>0</v>
      </c>
      <c r="L46" s="402">
        <v>0</v>
      </c>
      <c r="M46" s="402">
        <v>0</v>
      </c>
      <c r="N46" s="402">
        <v>0</v>
      </c>
      <c r="O46" s="402">
        <v>0</v>
      </c>
      <c r="P46" s="402">
        <v>0</v>
      </c>
      <c r="Q46" s="402">
        <v>0</v>
      </c>
      <c r="R46" s="402">
        <v>0</v>
      </c>
      <c r="S46" s="402">
        <v>0</v>
      </c>
      <c r="T46" s="402">
        <v>0</v>
      </c>
      <c r="U46" s="402">
        <v>1.2539934360976202</v>
      </c>
      <c r="V46" s="402">
        <v>0</v>
      </c>
      <c r="W46" s="402">
        <v>0</v>
      </c>
      <c r="X46" s="402">
        <v>0</v>
      </c>
      <c r="Y46" s="402">
        <v>0</v>
      </c>
      <c r="Z46" s="402">
        <v>0</v>
      </c>
      <c r="AA46" s="402">
        <v>0</v>
      </c>
      <c r="AB46" s="402">
        <v>0</v>
      </c>
      <c r="AC46" s="402">
        <v>0</v>
      </c>
      <c r="AD46" s="402">
        <v>0</v>
      </c>
      <c r="AE46" s="402">
        <v>0</v>
      </c>
      <c r="AF46" s="402">
        <v>0</v>
      </c>
      <c r="AG46" s="402">
        <v>0</v>
      </c>
      <c r="AH46" s="402">
        <v>0</v>
      </c>
      <c r="AI46" s="402">
        <v>0</v>
      </c>
      <c r="AJ46" s="449">
        <v>0</v>
      </c>
    </row>
    <row r="47" spans="1:36" x14ac:dyDescent="0.2">
      <c r="A47" s="219"/>
      <c r="B47" s="960"/>
      <c r="C47" s="493" t="s">
        <v>712</v>
      </c>
      <c r="D47" s="787" t="s">
        <v>295</v>
      </c>
      <c r="E47" s="730" t="s">
        <v>296</v>
      </c>
      <c r="F47" s="517" t="s">
        <v>276</v>
      </c>
      <c r="G47" s="517">
        <v>2</v>
      </c>
      <c r="H47" s="492">
        <f>'3. BL Demand'!H47</f>
        <v>0</v>
      </c>
      <c r="I47" s="775">
        <f>'3. BL Demand'!I47</f>
        <v>0</v>
      </c>
      <c r="J47" s="775">
        <f>'3. BL Demand'!J47</f>
        <v>0</v>
      </c>
      <c r="K47" s="775">
        <f>'3. BL Demand'!K47</f>
        <v>0</v>
      </c>
      <c r="L47" s="402">
        <v>0</v>
      </c>
      <c r="M47" s="402">
        <v>0</v>
      </c>
      <c r="N47" s="402">
        <v>0</v>
      </c>
      <c r="O47" s="402">
        <v>0</v>
      </c>
      <c r="P47" s="402">
        <v>0</v>
      </c>
      <c r="Q47" s="402">
        <v>0</v>
      </c>
      <c r="R47" s="402">
        <v>0</v>
      </c>
      <c r="S47" s="402">
        <v>0</v>
      </c>
      <c r="T47" s="402">
        <v>0</v>
      </c>
      <c r="U47" s="402">
        <v>0</v>
      </c>
      <c r="V47" s="402">
        <v>0</v>
      </c>
      <c r="W47" s="402">
        <v>0</v>
      </c>
      <c r="X47" s="402">
        <v>0</v>
      </c>
      <c r="Y47" s="402">
        <v>0</v>
      </c>
      <c r="Z47" s="402">
        <v>0</v>
      </c>
      <c r="AA47" s="402">
        <v>0</v>
      </c>
      <c r="AB47" s="402">
        <v>0</v>
      </c>
      <c r="AC47" s="402">
        <v>0</v>
      </c>
      <c r="AD47" s="402">
        <v>0</v>
      </c>
      <c r="AE47" s="402">
        <v>0</v>
      </c>
      <c r="AF47" s="402">
        <v>0</v>
      </c>
      <c r="AG47" s="402">
        <v>0</v>
      </c>
      <c r="AH47" s="402">
        <v>0</v>
      </c>
      <c r="AI47" s="402">
        <v>0</v>
      </c>
      <c r="AJ47" s="449">
        <v>0</v>
      </c>
    </row>
    <row r="48" spans="1:36" x14ac:dyDescent="0.2">
      <c r="A48" s="219"/>
      <c r="B48" s="960"/>
      <c r="C48" s="493" t="s">
        <v>713</v>
      </c>
      <c r="D48" s="787" t="s">
        <v>714</v>
      </c>
      <c r="E48" s="730" t="s">
        <v>299</v>
      </c>
      <c r="F48" s="517" t="s">
        <v>276</v>
      </c>
      <c r="G48" s="517">
        <v>2</v>
      </c>
      <c r="H48" s="492">
        <f>'3. BL Demand'!H48</f>
        <v>0</v>
      </c>
      <c r="I48" s="775">
        <f>'3. BL Demand'!I48</f>
        <v>0</v>
      </c>
      <c r="J48" s="775">
        <f>'3. BL Demand'!J48</f>
        <v>0</v>
      </c>
      <c r="K48" s="775">
        <f>'3. BL Demand'!K48</f>
        <v>0</v>
      </c>
      <c r="L48" s="402">
        <v>0</v>
      </c>
      <c r="M48" s="402">
        <v>0</v>
      </c>
      <c r="N48" s="402">
        <v>0</v>
      </c>
      <c r="O48" s="402">
        <v>0</v>
      </c>
      <c r="P48" s="402">
        <v>0</v>
      </c>
      <c r="Q48" s="402">
        <v>0</v>
      </c>
      <c r="R48" s="402">
        <v>0</v>
      </c>
      <c r="S48" s="402">
        <v>0</v>
      </c>
      <c r="T48" s="402">
        <v>0</v>
      </c>
      <c r="U48" s="402">
        <v>0</v>
      </c>
      <c r="V48" s="402">
        <v>0</v>
      </c>
      <c r="W48" s="402">
        <v>0</v>
      </c>
      <c r="X48" s="402">
        <v>0</v>
      </c>
      <c r="Y48" s="402">
        <v>0</v>
      </c>
      <c r="Z48" s="402">
        <v>0</v>
      </c>
      <c r="AA48" s="402">
        <v>0</v>
      </c>
      <c r="AB48" s="402">
        <v>0</v>
      </c>
      <c r="AC48" s="402">
        <v>0</v>
      </c>
      <c r="AD48" s="402">
        <v>0</v>
      </c>
      <c r="AE48" s="402">
        <v>0</v>
      </c>
      <c r="AF48" s="402">
        <v>0</v>
      </c>
      <c r="AG48" s="402">
        <v>0</v>
      </c>
      <c r="AH48" s="402">
        <v>0</v>
      </c>
      <c r="AI48" s="402">
        <v>0</v>
      </c>
      <c r="AJ48" s="449">
        <v>0</v>
      </c>
    </row>
    <row r="49" spans="1:36" x14ac:dyDescent="0.2">
      <c r="A49" s="219"/>
      <c r="B49" s="960"/>
      <c r="C49" s="493" t="s">
        <v>715</v>
      </c>
      <c r="D49" s="787" t="s">
        <v>301</v>
      </c>
      <c r="E49" s="730" t="s">
        <v>302</v>
      </c>
      <c r="F49" s="517" t="s">
        <v>276</v>
      </c>
      <c r="G49" s="517">
        <v>2</v>
      </c>
      <c r="H49" s="492">
        <f>'3. BL Demand'!H49</f>
        <v>0</v>
      </c>
      <c r="I49" s="775">
        <f>'3. BL Demand'!I49</f>
        <v>-9.2423324266860613E-4</v>
      </c>
      <c r="J49" s="775">
        <f>'3. BL Demand'!J49</f>
        <v>-9.0373573351030243E-4</v>
      </c>
      <c r="K49" s="775">
        <f>'3. BL Demand'!K49</f>
        <v>-8.8386902340630512E-4</v>
      </c>
      <c r="L49" s="402">
        <v>-8.6466314911353944E-4</v>
      </c>
      <c r="M49" s="402">
        <v>-8.4133624384935502E-4</v>
      </c>
      <c r="N49" s="402">
        <v>-8.2166234308738242E-4</v>
      </c>
      <c r="O49" s="402">
        <v>-8.0273871543658974E-4</v>
      </c>
      <c r="P49" s="402">
        <v>-7.8440586954980061E-4</v>
      </c>
      <c r="Q49" s="402">
        <v>-7.6685315383519996E-4</v>
      </c>
      <c r="R49" s="402">
        <v>-7.5886367342081935E-4</v>
      </c>
      <c r="S49" s="402">
        <v>-7.4375096041785587E-4</v>
      </c>
      <c r="T49" s="402">
        <v>-7.2908524922559077E-4</v>
      </c>
      <c r="U49" s="402">
        <v>-7.1484908347315464E-4</v>
      </c>
      <c r="V49" s="402">
        <v>-7.0102585068161714E-4</v>
      </c>
      <c r="W49" s="402">
        <v>-6.875997337876925E-4</v>
      </c>
      <c r="X49" s="402">
        <v>-6.7455566586454554E-4</v>
      </c>
      <c r="Y49" s="402">
        <v>-6.6187928783938328E-4</v>
      </c>
      <c r="Z49" s="402">
        <v>-6.4955690895590124E-4</v>
      </c>
      <c r="AA49" s="402">
        <v>-6.3757546979059047E-4</v>
      </c>
      <c r="AB49" s="402">
        <v>-6.2176327362976739E-4</v>
      </c>
      <c r="AC49" s="402">
        <v>-6.1017075028894398E-4</v>
      </c>
      <c r="AD49" s="402">
        <v>-5.9889943933421816E-4</v>
      </c>
      <c r="AE49" s="402">
        <v>-5.8793758224896916E-4</v>
      </c>
      <c r="AF49" s="402">
        <v>-5.7727395369079203E-4</v>
      </c>
      <c r="AG49" s="402">
        <v>-5.6689783273372997E-4</v>
      </c>
      <c r="AH49" s="402">
        <v>-5.5679897591539879E-4</v>
      </c>
      <c r="AI49" s="402">
        <v>-5.4696759194757763E-4</v>
      </c>
      <c r="AJ49" s="449">
        <v>-5.3739431796702777E-4</v>
      </c>
    </row>
    <row r="50" spans="1:36" x14ac:dyDescent="0.2">
      <c r="A50" s="219"/>
      <c r="B50" s="960"/>
      <c r="C50" s="493" t="s">
        <v>716</v>
      </c>
      <c r="D50" s="787" t="s">
        <v>304</v>
      </c>
      <c r="E50" s="730" t="s">
        <v>281</v>
      </c>
      <c r="F50" s="517" t="s">
        <v>276</v>
      </c>
      <c r="G50" s="517">
        <v>2</v>
      </c>
      <c r="H50" s="492">
        <f>'3. BL Demand'!H50</f>
        <v>0.10374</v>
      </c>
      <c r="I50" s="775">
        <f>'3. BL Demand'!I50</f>
        <v>0.10374</v>
      </c>
      <c r="J50" s="775">
        <f>'3. BL Demand'!J50</f>
        <v>0.10374</v>
      </c>
      <c r="K50" s="775">
        <f>'3. BL Demand'!K50</f>
        <v>0.10374</v>
      </c>
      <c r="L50" s="402">
        <v>0.10374</v>
      </c>
      <c r="M50" s="402">
        <v>0.10374</v>
      </c>
      <c r="N50" s="402">
        <v>0.10374</v>
      </c>
      <c r="O50" s="402">
        <v>0.10374</v>
      </c>
      <c r="P50" s="402">
        <v>0.10374</v>
      </c>
      <c r="Q50" s="402">
        <v>0.10374</v>
      </c>
      <c r="R50" s="402">
        <v>0.10374</v>
      </c>
      <c r="S50" s="402">
        <v>0.10374</v>
      </c>
      <c r="T50" s="402">
        <v>0.10374</v>
      </c>
      <c r="U50" s="402">
        <v>0.17934095890410959</v>
      </c>
      <c r="V50" s="402">
        <v>0.17934095890410959</v>
      </c>
      <c r="W50" s="402">
        <v>0.17934095890410959</v>
      </c>
      <c r="X50" s="402">
        <v>0.17934095890410959</v>
      </c>
      <c r="Y50" s="402">
        <v>0.17934095890410959</v>
      </c>
      <c r="Z50" s="402">
        <v>0.17934095890410959</v>
      </c>
      <c r="AA50" s="402">
        <v>0.17934095890410959</v>
      </c>
      <c r="AB50" s="402">
        <v>0.17934095890410959</v>
      </c>
      <c r="AC50" s="402">
        <v>0.17934095890410959</v>
      </c>
      <c r="AD50" s="402">
        <v>0.17934095890410959</v>
      </c>
      <c r="AE50" s="402">
        <v>0.17934095890410959</v>
      </c>
      <c r="AF50" s="402">
        <v>0.17934095890410959</v>
      </c>
      <c r="AG50" s="402">
        <v>0.17934095890410959</v>
      </c>
      <c r="AH50" s="402">
        <v>0.17934095890410959</v>
      </c>
      <c r="AI50" s="402">
        <v>0.17934095890410959</v>
      </c>
      <c r="AJ50" s="449">
        <v>0.17934095890410959</v>
      </c>
    </row>
    <row r="51" spans="1:36" x14ac:dyDescent="0.2">
      <c r="A51" s="219"/>
      <c r="B51" s="960"/>
      <c r="C51" s="493" t="s">
        <v>717</v>
      </c>
      <c r="D51" s="787" t="s">
        <v>306</v>
      </c>
      <c r="E51" s="730" t="s">
        <v>307</v>
      </c>
      <c r="F51" s="517" t="s">
        <v>276</v>
      </c>
      <c r="G51" s="517">
        <v>2</v>
      </c>
      <c r="H51" s="492">
        <f>'3. BL Demand'!H51</f>
        <v>1.5964339726027397</v>
      </c>
      <c r="I51" s="775">
        <f>'3. BL Demand'!I51</f>
        <v>1.5672874545156168</v>
      </c>
      <c r="J51" s="775">
        <f>'3. BL Demand'!J51</f>
        <v>1.5382007957989721</v>
      </c>
      <c r="K51" s="775">
        <f>'3. BL Demand'!K51</f>
        <v>1.5091720837015623</v>
      </c>
      <c r="L51" s="402">
        <v>1.4813258835790102</v>
      </c>
      <c r="M51" s="402">
        <v>1.4540320232293316</v>
      </c>
      <c r="N51" s="402">
        <v>1.427275239260849</v>
      </c>
      <c r="O51" s="402">
        <v>1.4010429278362608</v>
      </c>
      <c r="P51" s="402">
        <v>1.3753231387148306</v>
      </c>
      <c r="Q51" s="402">
        <v>1.3501050320424264</v>
      </c>
      <c r="R51" s="402">
        <v>1.3253693570753586</v>
      </c>
      <c r="S51" s="402">
        <v>1.3011126283310268</v>
      </c>
      <c r="T51" s="402">
        <v>1.277323456535165</v>
      </c>
      <c r="U51" s="402">
        <v>0</v>
      </c>
      <c r="V51" s="402">
        <v>0</v>
      </c>
      <c r="W51" s="402">
        <v>0</v>
      </c>
      <c r="X51" s="402">
        <v>0</v>
      </c>
      <c r="Y51" s="402">
        <v>0</v>
      </c>
      <c r="Z51" s="402">
        <v>0</v>
      </c>
      <c r="AA51" s="402">
        <v>0</v>
      </c>
      <c r="AB51" s="402">
        <v>0</v>
      </c>
      <c r="AC51" s="402">
        <v>0</v>
      </c>
      <c r="AD51" s="402">
        <v>0</v>
      </c>
      <c r="AE51" s="402">
        <v>0</v>
      </c>
      <c r="AF51" s="402">
        <v>0</v>
      </c>
      <c r="AG51" s="402">
        <v>0</v>
      </c>
      <c r="AH51" s="402">
        <v>0</v>
      </c>
      <c r="AI51" s="402">
        <v>0</v>
      </c>
      <c r="AJ51" s="449">
        <v>0</v>
      </c>
    </row>
    <row r="52" spans="1:36" x14ac:dyDescent="0.2">
      <c r="A52" s="219"/>
      <c r="B52" s="960"/>
      <c r="C52" s="493" t="s">
        <v>718</v>
      </c>
      <c r="D52" s="787" t="s">
        <v>309</v>
      </c>
      <c r="E52" s="730" t="s">
        <v>281</v>
      </c>
      <c r="F52" s="517" t="s">
        <v>276</v>
      </c>
      <c r="G52" s="517">
        <v>2</v>
      </c>
      <c r="H52" s="492">
        <f>'3. BL Demand'!H52</f>
        <v>7.5600958904109589E-2</v>
      </c>
      <c r="I52" s="775">
        <f>'3. BL Demand'!I52</f>
        <v>7.5600958904109589E-2</v>
      </c>
      <c r="J52" s="775">
        <f>'3. BL Demand'!J52</f>
        <v>7.5600958904109589E-2</v>
      </c>
      <c r="K52" s="775">
        <f>'3. BL Demand'!K52</f>
        <v>7.5600958904109589E-2</v>
      </c>
      <c r="L52" s="402">
        <v>7.5600958904109589E-2</v>
      </c>
      <c r="M52" s="402">
        <v>7.5600958904109589E-2</v>
      </c>
      <c r="N52" s="402">
        <v>7.5600958904109589E-2</v>
      </c>
      <c r="O52" s="402">
        <v>7.5600958904109589E-2</v>
      </c>
      <c r="P52" s="402">
        <v>7.5600958904109589E-2</v>
      </c>
      <c r="Q52" s="402">
        <v>7.5600958904109589E-2</v>
      </c>
      <c r="R52" s="402">
        <v>7.5600958904109589E-2</v>
      </c>
      <c r="S52" s="402">
        <v>7.5600958904109589E-2</v>
      </c>
      <c r="T52" s="402">
        <v>7.5600958904109589E-2</v>
      </c>
      <c r="U52" s="402">
        <v>0</v>
      </c>
      <c r="V52" s="402">
        <v>0</v>
      </c>
      <c r="W52" s="402">
        <v>0</v>
      </c>
      <c r="X52" s="402">
        <v>0</v>
      </c>
      <c r="Y52" s="402">
        <v>0</v>
      </c>
      <c r="Z52" s="402">
        <v>0</v>
      </c>
      <c r="AA52" s="402">
        <v>0</v>
      </c>
      <c r="AB52" s="402">
        <v>0</v>
      </c>
      <c r="AC52" s="402">
        <v>0</v>
      </c>
      <c r="AD52" s="402">
        <v>0</v>
      </c>
      <c r="AE52" s="402">
        <v>0</v>
      </c>
      <c r="AF52" s="402">
        <v>0</v>
      </c>
      <c r="AG52" s="402">
        <v>0</v>
      </c>
      <c r="AH52" s="402">
        <v>0</v>
      </c>
      <c r="AI52" s="402">
        <v>0</v>
      </c>
      <c r="AJ52" s="449">
        <v>0</v>
      </c>
    </row>
    <row r="53" spans="1:36" ht="15.75" thickBot="1" x14ac:dyDescent="0.25">
      <c r="A53" s="219"/>
      <c r="B53" s="961"/>
      <c r="C53" s="521" t="s">
        <v>719</v>
      </c>
      <c r="D53" s="875" t="s">
        <v>311</v>
      </c>
      <c r="E53" s="522" t="s">
        <v>720</v>
      </c>
      <c r="F53" s="876" t="s">
        <v>276</v>
      </c>
      <c r="G53" s="876">
        <v>2</v>
      </c>
      <c r="H53" s="506">
        <f>H40+H41+H42+H43+H50+H51+H52</f>
        <v>3.6680599999999997</v>
      </c>
      <c r="I53" s="776">
        <f t="shared" ref="I53:AJ53" si="9">I40+I41+I42+I43+I50+I51+I52</f>
        <v>3.7019976802501775</v>
      </c>
      <c r="J53" s="776">
        <f t="shared" si="9"/>
        <v>3.7360116222016497</v>
      </c>
      <c r="K53" s="776">
        <f t="shared" si="9"/>
        <v>3.7700783978084162</v>
      </c>
      <c r="L53" s="732">
        <f t="shared" si="9"/>
        <v>3.8041474575605001</v>
      </c>
      <c r="M53" s="732">
        <f t="shared" si="9"/>
        <v>3.8417488469129051</v>
      </c>
      <c r="N53" s="732">
        <f t="shared" si="9"/>
        <v>3.879374701090164</v>
      </c>
      <c r="O53" s="732">
        <f t="shared" si="9"/>
        <v>3.9169769362978171</v>
      </c>
      <c r="P53" s="732">
        <f t="shared" si="9"/>
        <v>3.954592531688081</v>
      </c>
      <c r="Q53" s="732">
        <f t="shared" si="9"/>
        <v>3.992145049244515</v>
      </c>
      <c r="R53" s="732">
        <f t="shared" si="9"/>
        <v>4.0259028123441913</v>
      </c>
      <c r="S53" s="732">
        <f t="shared" si="9"/>
        <v>4.0596615937456759</v>
      </c>
      <c r="T53" s="732">
        <f t="shared" si="9"/>
        <v>4.0934213888852469</v>
      </c>
      <c r="U53" s="732">
        <f t="shared" si="9"/>
        <v>4.1271821932370809</v>
      </c>
      <c r="V53" s="732">
        <f t="shared" si="9"/>
        <v>4.1617260212956841</v>
      </c>
      <c r="W53" s="732">
        <f t="shared" si="9"/>
        <v>4.1962558723213972</v>
      </c>
      <c r="X53" s="732">
        <f t="shared" si="9"/>
        <v>4.2307721680884747</v>
      </c>
      <c r="Y53" s="732">
        <f t="shared" si="9"/>
        <v>4.2652753143892346</v>
      </c>
      <c r="Z53" s="732">
        <f t="shared" si="9"/>
        <v>4.2997657017791662</v>
      </c>
      <c r="AA53" s="732">
        <f t="shared" si="9"/>
        <v>4.3342437062807759</v>
      </c>
      <c r="AB53" s="732">
        <f t="shared" si="9"/>
        <v>4.3697562987531642</v>
      </c>
      <c r="AC53" s="732">
        <f t="shared" si="9"/>
        <v>4.4052569336751688</v>
      </c>
      <c r="AD53" s="732">
        <f t="shared" si="9"/>
        <v>4.4407459651660792</v>
      </c>
      <c r="AE53" s="732">
        <f t="shared" si="9"/>
        <v>4.4762237342617883</v>
      </c>
      <c r="AF53" s="732">
        <f t="shared" si="9"/>
        <v>4.5116905695091578</v>
      </c>
      <c r="AG53" s="732">
        <f t="shared" si="9"/>
        <v>4.5471467875283382</v>
      </c>
      <c r="AH53" s="732">
        <f t="shared" si="9"/>
        <v>4.5825926935450134</v>
      </c>
      <c r="AI53" s="732">
        <f t="shared" si="9"/>
        <v>4.6180285818944444</v>
      </c>
      <c r="AJ53" s="733">
        <f t="shared" si="9"/>
        <v>4.65345473649902</v>
      </c>
    </row>
    <row r="54" spans="1:36" ht="15.75" customHeight="1" x14ac:dyDescent="0.2">
      <c r="A54" s="219"/>
      <c r="B54" s="957" t="s">
        <v>313</v>
      </c>
      <c r="C54" s="484" t="s">
        <v>721</v>
      </c>
      <c r="D54" s="910" t="s">
        <v>315</v>
      </c>
      <c r="E54" s="873" t="s">
        <v>307</v>
      </c>
      <c r="F54" s="515" t="s">
        <v>276</v>
      </c>
      <c r="G54" s="515">
        <v>2</v>
      </c>
      <c r="H54" s="516">
        <f>'3. BL Demand'!H54</f>
        <v>0.61599999999999999</v>
      </c>
      <c r="I54" s="779">
        <f>'3. BL Demand'!I54</f>
        <v>0.61599999999999999</v>
      </c>
      <c r="J54" s="779">
        <f>'3. BL Demand'!J54</f>
        <v>0.61599999999999999</v>
      </c>
      <c r="K54" s="779">
        <f>'3. BL Demand'!K54</f>
        <v>0.61599999999999999</v>
      </c>
      <c r="L54" s="447">
        <v>0.61599999999999999</v>
      </c>
      <c r="M54" s="447">
        <v>0.61599999999999999</v>
      </c>
      <c r="N54" s="447">
        <v>0.61599999999999999</v>
      </c>
      <c r="O54" s="447">
        <v>0.61599999999999999</v>
      </c>
      <c r="P54" s="447">
        <v>0.61599999999999999</v>
      </c>
      <c r="Q54" s="447">
        <v>0.61599999999999999</v>
      </c>
      <c r="R54" s="447">
        <v>0.61599999999999999</v>
      </c>
      <c r="S54" s="447">
        <v>0.61599999999999999</v>
      </c>
      <c r="T54" s="447">
        <v>0.61599999999999999</v>
      </c>
      <c r="U54" s="447">
        <v>0.61599999999999999</v>
      </c>
      <c r="V54" s="447">
        <v>0.61599999999999999</v>
      </c>
      <c r="W54" s="447">
        <v>0.61599999999999999</v>
      </c>
      <c r="X54" s="447">
        <v>0.61599999999999999</v>
      </c>
      <c r="Y54" s="447">
        <v>0.61599999999999999</v>
      </c>
      <c r="Z54" s="447">
        <v>0.61599999999999999</v>
      </c>
      <c r="AA54" s="447">
        <v>0.61599999999999999</v>
      </c>
      <c r="AB54" s="447">
        <v>0.61599999999999999</v>
      </c>
      <c r="AC54" s="447">
        <v>0.61599999999999999</v>
      </c>
      <c r="AD54" s="447">
        <v>0.61599999999999999</v>
      </c>
      <c r="AE54" s="447">
        <v>0.61599999999999999</v>
      </c>
      <c r="AF54" s="447">
        <v>0.61599999999999999</v>
      </c>
      <c r="AG54" s="447">
        <v>0.61599999999999999</v>
      </c>
      <c r="AH54" s="447">
        <v>0.61599999999999999</v>
      </c>
      <c r="AI54" s="447">
        <v>0.61599999999999999</v>
      </c>
      <c r="AJ54" s="448">
        <v>0.61599999999999999</v>
      </c>
    </row>
    <row r="55" spans="1:36" x14ac:dyDescent="0.2">
      <c r="A55" s="219"/>
      <c r="B55" s="960"/>
      <c r="C55" s="493" t="s">
        <v>722</v>
      </c>
      <c r="D55" s="911" t="s">
        <v>317</v>
      </c>
      <c r="E55" s="730" t="s">
        <v>307</v>
      </c>
      <c r="F55" s="517" t="s">
        <v>276</v>
      </c>
      <c r="G55" s="517">
        <v>2</v>
      </c>
      <c r="H55" s="492">
        <f>'3. BL Demand'!H55</f>
        <v>0</v>
      </c>
      <c r="I55" s="775">
        <f>'3. BL Demand'!I55</f>
        <v>0</v>
      </c>
      <c r="J55" s="775">
        <f>'3. BL Demand'!J55</f>
        <v>0</v>
      </c>
      <c r="K55" s="775">
        <f>'3. BL Demand'!K55</f>
        <v>0</v>
      </c>
      <c r="L55" s="402">
        <v>0</v>
      </c>
      <c r="M55" s="402">
        <v>0</v>
      </c>
      <c r="N55" s="402">
        <v>0</v>
      </c>
      <c r="O55" s="402">
        <v>0</v>
      </c>
      <c r="P55" s="402">
        <v>0</v>
      </c>
      <c r="Q55" s="402">
        <v>0</v>
      </c>
      <c r="R55" s="402">
        <v>0</v>
      </c>
      <c r="S55" s="402">
        <v>0</v>
      </c>
      <c r="T55" s="402">
        <v>0</v>
      </c>
      <c r="U55" s="402">
        <v>0</v>
      </c>
      <c r="V55" s="402">
        <v>0</v>
      </c>
      <c r="W55" s="402">
        <v>0</v>
      </c>
      <c r="X55" s="402">
        <v>0</v>
      </c>
      <c r="Y55" s="402">
        <v>0</v>
      </c>
      <c r="Z55" s="402">
        <v>0</v>
      </c>
      <c r="AA55" s="402">
        <v>0</v>
      </c>
      <c r="AB55" s="402">
        <v>0</v>
      </c>
      <c r="AC55" s="402">
        <v>0</v>
      </c>
      <c r="AD55" s="402">
        <v>0</v>
      </c>
      <c r="AE55" s="402">
        <v>0</v>
      </c>
      <c r="AF55" s="402">
        <v>0</v>
      </c>
      <c r="AG55" s="402">
        <v>0</v>
      </c>
      <c r="AH55" s="402">
        <v>0</v>
      </c>
      <c r="AI55" s="402">
        <v>0</v>
      </c>
      <c r="AJ55" s="449">
        <v>0</v>
      </c>
    </row>
    <row r="56" spans="1:36" x14ac:dyDescent="0.2">
      <c r="A56" s="191"/>
      <c r="B56" s="960"/>
      <c r="C56" s="493" t="s">
        <v>723</v>
      </c>
      <c r="D56" s="911" t="s">
        <v>319</v>
      </c>
      <c r="E56" s="730" t="s">
        <v>307</v>
      </c>
      <c r="F56" s="517" t="s">
        <v>276</v>
      </c>
      <c r="G56" s="517">
        <v>2</v>
      </c>
      <c r="H56" s="492">
        <f>'3. BL Demand'!H56</f>
        <v>3.4881630836159214</v>
      </c>
      <c r="I56" s="775">
        <f>'3. BL Demand'!I56</f>
        <v>3.6088896884749024</v>
      </c>
      <c r="J56" s="775">
        <f>'3. BL Demand'!J56</f>
        <v>3.7296358071313489</v>
      </c>
      <c r="K56" s="775">
        <f>'3. BL Demand'!K56</f>
        <v>3.8504715704549475</v>
      </c>
      <c r="L56" s="402">
        <v>3.9675121170247247</v>
      </c>
      <c r="M56" s="402">
        <v>4.0853420226526342</v>
      </c>
      <c r="N56" s="402">
        <v>4.2009668217906153</v>
      </c>
      <c r="O56" s="402">
        <v>4.3138161044763397</v>
      </c>
      <c r="P56" s="402">
        <v>4.4235513357212009</v>
      </c>
      <c r="Q56" s="402">
        <v>4.5305466450678029</v>
      </c>
      <c r="R56" s="402">
        <v>4.6308957073086878</v>
      </c>
      <c r="S56" s="402">
        <v>4.7293660703840041</v>
      </c>
      <c r="T56" s="402">
        <v>4.824153494898594</v>
      </c>
      <c r="U56" s="402">
        <v>7.9673118033205466</v>
      </c>
      <c r="V56" s="402">
        <v>7.9902222530480396</v>
      </c>
      <c r="W56" s="402">
        <v>8.0133632829861519</v>
      </c>
      <c r="X56" s="402">
        <v>8.035840241917672</v>
      </c>
      <c r="Y56" s="402">
        <v>8.0588613701462624</v>
      </c>
      <c r="Z56" s="402">
        <v>8.0793922321001279</v>
      </c>
      <c r="AA56" s="402">
        <v>8.0974789438213861</v>
      </c>
      <c r="AB56" s="402">
        <v>8.1159161374627971</v>
      </c>
      <c r="AC56" s="402">
        <v>8.1339106170998026</v>
      </c>
      <c r="AD56" s="402">
        <v>8.1496823035064132</v>
      </c>
      <c r="AE56" s="402">
        <v>8.168110273939396</v>
      </c>
      <c r="AF56" s="402">
        <v>8.1856435931551594</v>
      </c>
      <c r="AG56" s="402">
        <v>8.2031215731203773</v>
      </c>
      <c r="AH56" s="402">
        <v>8.2207747940456652</v>
      </c>
      <c r="AI56" s="402">
        <v>8.238547916680476</v>
      </c>
      <c r="AJ56" s="449">
        <v>8.2565700659427694</v>
      </c>
    </row>
    <row r="57" spans="1:36" x14ac:dyDescent="0.2">
      <c r="A57" s="191"/>
      <c r="B57" s="960"/>
      <c r="C57" s="493" t="s">
        <v>724</v>
      </c>
      <c r="D57" s="787" t="s">
        <v>321</v>
      </c>
      <c r="E57" s="730" t="s">
        <v>307</v>
      </c>
      <c r="F57" s="517" t="s">
        <v>276</v>
      </c>
      <c r="G57" s="517">
        <v>2</v>
      </c>
      <c r="H57" s="492">
        <f>'3. BL Demand'!H57</f>
        <v>4.0817852311339671</v>
      </c>
      <c r="I57" s="775">
        <f>'3. BL Demand'!I57</f>
        <v>3.9909233751548623</v>
      </c>
      <c r="J57" s="775">
        <f>'3. BL Demand'!J57</f>
        <v>3.9027628518636446</v>
      </c>
      <c r="K57" s="775">
        <f>'3. BL Demand'!K57</f>
        <v>3.8171320750979518</v>
      </c>
      <c r="L57" s="402">
        <v>3.7347707922058602</v>
      </c>
      <c r="M57" s="402">
        <v>3.6497755085706505</v>
      </c>
      <c r="N57" s="402">
        <v>3.5672712508865434</v>
      </c>
      <c r="O57" s="402">
        <v>3.4867124208964491</v>
      </c>
      <c r="P57" s="402">
        <v>3.4076720272897103</v>
      </c>
      <c r="Q57" s="402">
        <v>3.3305137971977077</v>
      </c>
      <c r="R57" s="402">
        <v>3.2583324134865173</v>
      </c>
      <c r="S57" s="402">
        <v>3.1879836128987709</v>
      </c>
      <c r="T57" s="402">
        <v>3.1182003064241317</v>
      </c>
      <c r="U57" s="402">
        <v>0</v>
      </c>
      <c r="V57" s="402">
        <v>0</v>
      </c>
      <c r="W57" s="402">
        <v>0</v>
      </c>
      <c r="X57" s="402">
        <v>0</v>
      </c>
      <c r="Y57" s="402">
        <v>0</v>
      </c>
      <c r="Z57" s="402">
        <v>0</v>
      </c>
      <c r="AA57" s="402">
        <v>0</v>
      </c>
      <c r="AB57" s="402">
        <v>0</v>
      </c>
      <c r="AC57" s="402">
        <v>0</v>
      </c>
      <c r="AD57" s="402">
        <v>0</v>
      </c>
      <c r="AE57" s="402">
        <v>0</v>
      </c>
      <c r="AF57" s="402">
        <v>0</v>
      </c>
      <c r="AG57" s="402">
        <v>0</v>
      </c>
      <c r="AH57" s="402">
        <v>0</v>
      </c>
      <c r="AI57" s="402">
        <v>0</v>
      </c>
      <c r="AJ57" s="449">
        <v>0</v>
      </c>
    </row>
    <row r="58" spans="1:36" ht="15.75" thickBot="1" x14ac:dyDescent="0.25">
      <c r="A58" s="191"/>
      <c r="B58" s="961"/>
      <c r="C58" s="519" t="s">
        <v>725</v>
      </c>
      <c r="D58" s="738" t="s">
        <v>323</v>
      </c>
      <c r="E58" s="520" t="s">
        <v>726</v>
      </c>
      <c r="F58" s="527" t="s">
        <v>276</v>
      </c>
      <c r="G58" s="527">
        <v>2</v>
      </c>
      <c r="H58" s="512">
        <f t="shared" ref="H58:AJ58" si="10">H56+H57+H54+H55</f>
        <v>8.1859483147498882</v>
      </c>
      <c r="I58" s="778">
        <f t="shared" si="10"/>
        <v>8.2158130636297653</v>
      </c>
      <c r="J58" s="778">
        <f t="shared" si="10"/>
        <v>8.2483986589949936</v>
      </c>
      <c r="K58" s="778">
        <f t="shared" si="10"/>
        <v>8.2836036455528994</v>
      </c>
      <c r="L58" s="453">
        <f t="shared" si="10"/>
        <v>8.3182829092305841</v>
      </c>
      <c r="M58" s="453">
        <f t="shared" si="10"/>
        <v>8.3511175312232844</v>
      </c>
      <c r="N58" s="453">
        <f t="shared" si="10"/>
        <v>8.3842380726771584</v>
      </c>
      <c r="O58" s="453">
        <f t="shared" si="10"/>
        <v>8.4165285253727884</v>
      </c>
      <c r="P58" s="453">
        <f t="shared" si="10"/>
        <v>8.4472233630109113</v>
      </c>
      <c r="Q58" s="453">
        <f t="shared" si="10"/>
        <v>8.4770604422655111</v>
      </c>
      <c r="R58" s="453">
        <f t="shared" si="10"/>
        <v>8.5052281207952056</v>
      </c>
      <c r="S58" s="453">
        <f t="shared" si="10"/>
        <v>8.5333496832827755</v>
      </c>
      <c r="T58" s="453">
        <f t="shared" si="10"/>
        <v>8.5583538013227258</v>
      </c>
      <c r="U58" s="453">
        <f t="shared" si="10"/>
        <v>8.5833118033205462</v>
      </c>
      <c r="V58" s="453">
        <f t="shared" si="10"/>
        <v>8.6062222530480401</v>
      </c>
      <c r="W58" s="453">
        <f t="shared" si="10"/>
        <v>8.6293632829861515</v>
      </c>
      <c r="X58" s="453">
        <f t="shared" si="10"/>
        <v>8.6518402419176716</v>
      </c>
      <c r="Y58" s="453">
        <f t="shared" si="10"/>
        <v>8.674861370146262</v>
      </c>
      <c r="Z58" s="453">
        <f t="shared" si="10"/>
        <v>8.6953922321001276</v>
      </c>
      <c r="AA58" s="453">
        <f t="shared" si="10"/>
        <v>8.7134789438213858</v>
      </c>
      <c r="AB58" s="453">
        <f t="shared" si="10"/>
        <v>8.7319161374627967</v>
      </c>
      <c r="AC58" s="453">
        <f t="shared" si="10"/>
        <v>8.7499106170998022</v>
      </c>
      <c r="AD58" s="453">
        <f t="shared" si="10"/>
        <v>8.7656823035064129</v>
      </c>
      <c r="AE58" s="453">
        <f t="shared" si="10"/>
        <v>8.7841102739393957</v>
      </c>
      <c r="AF58" s="453">
        <f t="shared" si="10"/>
        <v>8.8016435931551591</v>
      </c>
      <c r="AG58" s="453">
        <f t="shared" si="10"/>
        <v>8.8191215731203769</v>
      </c>
      <c r="AH58" s="453">
        <f t="shared" si="10"/>
        <v>8.8367747940456649</v>
      </c>
      <c r="AI58" s="453">
        <f t="shared" si="10"/>
        <v>8.8545479166804757</v>
      </c>
      <c r="AJ58" s="446">
        <f t="shared" si="10"/>
        <v>8.8725700659427691</v>
      </c>
    </row>
    <row r="59" spans="1:36" ht="25.5" customHeight="1" x14ac:dyDescent="0.2">
      <c r="A59" s="191"/>
      <c r="B59" s="957" t="s">
        <v>325</v>
      </c>
      <c r="C59" s="877" t="s">
        <v>727</v>
      </c>
      <c r="D59" s="912" t="s">
        <v>327</v>
      </c>
      <c r="E59" s="859" t="s">
        <v>728</v>
      </c>
      <c r="F59" s="524" t="s">
        <v>329</v>
      </c>
      <c r="G59" s="525">
        <v>1</v>
      </c>
      <c r="H59" s="860">
        <f>H56/H43</f>
        <v>2.2985867950633234</v>
      </c>
      <c r="I59" s="861">
        <f t="shared" ref="I59:AJ59" si="11">I56/I43</f>
        <v>2.2842387020937447</v>
      </c>
      <c r="J59" s="861">
        <f t="shared" si="11"/>
        <v>2.2709713298700529</v>
      </c>
      <c r="K59" s="861">
        <f t="shared" si="11"/>
        <v>2.2587360010430495</v>
      </c>
      <c r="L59" s="862">
        <f t="shared" si="11"/>
        <v>2.2467188778300153</v>
      </c>
      <c r="M59" s="862">
        <f t="shared" si="11"/>
        <v>2.2322994297080827</v>
      </c>
      <c r="N59" s="862">
        <f t="shared" si="11"/>
        <v>2.218294660116169</v>
      </c>
      <c r="O59" s="862">
        <f t="shared" si="11"/>
        <v>2.2044015427811439</v>
      </c>
      <c r="P59" s="862">
        <f t="shared" si="11"/>
        <v>2.1903775650611181</v>
      </c>
      <c r="Q59" s="862">
        <f t="shared" si="11"/>
        <v>2.1764727355415237</v>
      </c>
      <c r="R59" s="862">
        <f t="shared" si="11"/>
        <v>2.1645925999224644</v>
      </c>
      <c r="S59" s="862">
        <f t="shared" si="11"/>
        <v>2.1529515955935241</v>
      </c>
      <c r="T59" s="862">
        <f t="shared" si="11"/>
        <v>2.1407126051497518</v>
      </c>
      <c r="U59" s="862">
        <f t="shared" si="11"/>
        <v>2.2355606939383459</v>
      </c>
      <c r="V59" s="862">
        <f t="shared" si="11"/>
        <v>2.2209072070011429</v>
      </c>
      <c r="W59" s="862">
        <f t="shared" si="11"/>
        <v>2.2065993273363138</v>
      </c>
      <c r="X59" s="862">
        <f t="shared" si="11"/>
        <v>2.1923829754436364</v>
      </c>
      <c r="Y59" s="862">
        <f t="shared" si="11"/>
        <v>2.1785818611006835</v>
      </c>
      <c r="Z59" s="862">
        <f t="shared" si="11"/>
        <v>2.164371434844317</v>
      </c>
      <c r="AA59" s="862">
        <f t="shared" si="11"/>
        <v>2.1497745772293042</v>
      </c>
      <c r="AB59" s="862">
        <f t="shared" si="11"/>
        <v>2.1349486254670631</v>
      </c>
      <c r="AC59" s="862">
        <f t="shared" si="11"/>
        <v>2.1202833483467871</v>
      </c>
      <c r="AD59" s="862">
        <f t="shared" si="11"/>
        <v>2.1053142237283056</v>
      </c>
      <c r="AE59" s="862">
        <f t="shared" si="11"/>
        <v>2.0912982368158057</v>
      </c>
      <c r="AF59" s="862">
        <f t="shared" si="11"/>
        <v>2.0773087242233141</v>
      </c>
      <c r="AG59" s="862">
        <f t="shared" si="11"/>
        <v>2.0635558348605452</v>
      </c>
      <c r="AH59" s="862">
        <f t="shared" si="11"/>
        <v>2.0500906449444334</v>
      </c>
      <c r="AI59" s="862">
        <f t="shared" si="11"/>
        <v>2.0368918005625378</v>
      </c>
      <c r="AJ59" s="454">
        <f t="shared" si="11"/>
        <v>2.0239839069057584</v>
      </c>
    </row>
    <row r="60" spans="1:36" ht="15.75" thickBot="1" x14ac:dyDescent="0.25">
      <c r="A60" s="191"/>
      <c r="B60" s="952"/>
      <c r="C60" s="519" t="s">
        <v>729</v>
      </c>
      <c r="D60" s="738" t="s">
        <v>331</v>
      </c>
      <c r="E60" s="520" t="s">
        <v>332</v>
      </c>
      <c r="F60" s="526" t="s">
        <v>329</v>
      </c>
      <c r="G60" s="527">
        <v>1</v>
      </c>
      <c r="H60" s="549">
        <f>H57/H51</f>
        <v>2.5568143131402077</v>
      </c>
      <c r="I60" s="791">
        <f t="shared" ref="I60:T60" si="12">I57/I51</f>
        <v>2.5463888986390759</v>
      </c>
      <c r="J60" s="791">
        <f t="shared" si="12"/>
        <v>2.5372258696800842</v>
      </c>
      <c r="K60" s="791">
        <f t="shared" si="12"/>
        <v>2.5292888175718384</v>
      </c>
      <c r="L60" s="455">
        <f>L57/L51</f>
        <v>2.5212350864904449</v>
      </c>
      <c r="M60" s="455">
        <f t="shared" si="12"/>
        <v>2.5101066897169733</v>
      </c>
      <c r="N60" s="455">
        <f t="shared" si="12"/>
        <v>2.4993576240655209</v>
      </c>
      <c r="O60" s="455">
        <f t="shared" si="12"/>
        <v>2.4886549524083814</v>
      </c>
      <c r="P60" s="455">
        <f t="shared" si="12"/>
        <v>2.47772463893395</v>
      </c>
      <c r="Q60" s="455">
        <f t="shared" si="12"/>
        <v>2.466855332106523</v>
      </c>
      <c r="R60" s="455">
        <f t="shared" si="12"/>
        <v>2.4584334895719588</v>
      </c>
      <c r="S60" s="455">
        <f t="shared" si="12"/>
        <v>2.4501980408783561</v>
      </c>
      <c r="T60" s="455">
        <f t="shared" si="12"/>
        <v>2.4411986568245463</v>
      </c>
      <c r="U60" s="455" t="s">
        <v>643</v>
      </c>
      <c r="V60" s="455" t="s">
        <v>643</v>
      </c>
      <c r="W60" s="455" t="s">
        <v>643</v>
      </c>
      <c r="X60" s="455" t="s">
        <v>643</v>
      </c>
      <c r="Y60" s="455" t="s">
        <v>643</v>
      </c>
      <c r="Z60" s="455" t="s">
        <v>643</v>
      </c>
      <c r="AA60" s="455" t="s">
        <v>643</v>
      </c>
      <c r="AB60" s="455" t="s">
        <v>643</v>
      </c>
      <c r="AC60" s="455" t="s">
        <v>643</v>
      </c>
      <c r="AD60" s="455" t="s">
        <v>643</v>
      </c>
      <c r="AE60" s="455" t="s">
        <v>643</v>
      </c>
      <c r="AF60" s="455" t="s">
        <v>643</v>
      </c>
      <c r="AG60" s="455" t="s">
        <v>643</v>
      </c>
      <c r="AH60" s="455" t="s">
        <v>643</v>
      </c>
      <c r="AI60" s="455" t="s">
        <v>643</v>
      </c>
      <c r="AJ60" s="878" t="s">
        <v>643</v>
      </c>
    </row>
    <row r="61" spans="1:36" ht="15" customHeight="1" x14ac:dyDescent="0.2">
      <c r="A61" s="191"/>
      <c r="B61" s="957" t="s">
        <v>333</v>
      </c>
      <c r="C61" s="518" t="s">
        <v>730</v>
      </c>
      <c r="D61" s="731" t="s">
        <v>335</v>
      </c>
      <c r="E61" s="528" t="s">
        <v>731</v>
      </c>
      <c r="F61" s="529" t="s">
        <v>212</v>
      </c>
      <c r="G61" s="529">
        <v>0</v>
      </c>
      <c r="H61" s="530">
        <f>H43/(H43+H51)</f>
        <v>0.48732981020812993</v>
      </c>
      <c r="I61" s="781">
        <f t="shared" ref="I61:AJ61" si="13">I43/(I43+I51)</f>
        <v>0.50200523262674468</v>
      </c>
      <c r="J61" s="781">
        <f t="shared" si="13"/>
        <v>0.51636653402627508</v>
      </c>
      <c r="K61" s="781">
        <f t="shared" si="13"/>
        <v>0.53041964693135357</v>
      </c>
      <c r="L61" s="456">
        <f t="shared" si="13"/>
        <v>0.54381998928728603</v>
      </c>
      <c r="M61" s="456">
        <f t="shared" si="13"/>
        <v>0.55725596178414771</v>
      </c>
      <c r="N61" s="456">
        <f t="shared" si="13"/>
        <v>0.57023469524631676</v>
      </c>
      <c r="O61" s="456">
        <f t="shared" si="13"/>
        <v>0.58276877937934535</v>
      </c>
      <c r="P61" s="456">
        <f t="shared" si="13"/>
        <v>0.59488091856154268</v>
      </c>
      <c r="Q61" s="456">
        <f t="shared" si="13"/>
        <v>0.60657899239627078</v>
      </c>
      <c r="R61" s="456">
        <f t="shared" si="13"/>
        <v>0.61747083971401429</v>
      </c>
      <c r="S61" s="456">
        <f t="shared" si="13"/>
        <v>0.62801994030036534</v>
      </c>
      <c r="T61" s="456">
        <f t="shared" si="13"/>
        <v>0.63823914399505965</v>
      </c>
      <c r="U61" s="456">
        <f t="shared" si="13"/>
        <v>1</v>
      </c>
      <c r="V61" s="456">
        <f t="shared" si="13"/>
        <v>1</v>
      </c>
      <c r="W61" s="456">
        <f t="shared" si="13"/>
        <v>1</v>
      </c>
      <c r="X61" s="456">
        <f t="shared" si="13"/>
        <v>1</v>
      </c>
      <c r="Y61" s="456">
        <f t="shared" si="13"/>
        <v>1</v>
      </c>
      <c r="Z61" s="456">
        <f t="shared" si="13"/>
        <v>1</v>
      </c>
      <c r="AA61" s="456">
        <f t="shared" si="13"/>
        <v>1</v>
      </c>
      <c r="AB61" s="456">
        <f t="shared" si="13"/>
        <v>1</v>
      </c>
      <c r="AC61" s="456">
        <f t="shared" si="13"/>
        <v>1</v>
      </c>
      <c r="AD61" s="456">
        <f t="shared" si="13"/>
        <v>1</v>
      </c>
      <c r="AE61" s="456">
        <f t="shared" si="13"/>
        <v>1</v>
      </c>
      <c r="AF61" s="456">
        <f t="shared" si="13"/>
        <v>1</v>
      </c>
      <c r="AG61" s="456">
        <f t="shared" si="13"/>
        <v>1</v>
      </c>
      <c r="AH61" s="456">
        <f t="shared" si="13"/>
        <v>1</v>
      </c>
      <c r="AI61" s="456">
        <f t="shared" si="13"/>
        <v>1</v>
      </c>
      <c r="AJ61" s="739">
        <f t="shared" si="13"/>
        <v>1</v>
      </c>
    </row>
    <row r="62" spans="1:36" ht="15.75" thickBot="1" x14ac:dyDescent="0.25">
      <c r="A62" s="191"/>
      <c r="B62" s="952"/>
      <c r="C62" s="519" t="s">
        <v>732</v>
      </c>
      <c r="D62" s="738" t="s">
        <v>338</v>
      </c>
      <c r="E62" s="520" t="s">
        <v>733</v>
      </c>
      <c r="F62" s="527" t="s">
        <v>212</v>
      </c>
      <c r="G62" s="526">
        <v>0</v>
      </c>
      <c r="H62" s="531">
        <f>H43/(H43+H50+H52+H51)</f>
        <v>0.46079162800022799</v>
      </c>
      <c r="I62" s="782">
        <f t="shared" ref="I62:AJ62" si="14">I43/(I43+I50+I52+I51)</f>
        <v>0.47494102627399221</v>
      </c>
      <c r="J62" s="782">
        <f t="shared" si="14"/>
        <v>0.48880409557439591</v>
      </c>
      <c r="K62" s="782">
        <f t="shared" si="14"/>
        <v>0.50238547594915739</v>
      </c>
      <c r="L62" s="457">
        <f t="shared" si="14"/>
        <v>0.51535744735113986</v>
      </c>
      <c r="M62" s="457">
        <f t="shared" si="14"/>
        <v>0.52840091397962219</v>
      </c>
      <c r="N62" s="457">
        <f t="shared" si="14"/>
        <v>0.54101903834323362</v>
      </c>
      <c r="O62" s="457">
        <f t="shared" si="14"/>
        <v>0.55322237867679391</v>
      </c>
      <c r="P62" s="457">
        <f t="shared" si="14"/>
        <v>0.56503187724845017</v>
      </c>
      <c r="Q62" s="457">
        <f t="shared" si="14"/>
        <v>0.57645352609208667</v>
      </c>
      <c r="R62" s="457">
        <f t="shared" si="14"/>
        <v>0.58708254846901642</v>
      </c>
      <c r="S62" s="457">
        <f t="shared" si="14"/>
        <v>0.59739026477103874</v>
      </c>
      <c r="T62" s="457">
        <f t="shared" si="14"/>
        <v>0.60738833076628485</v>
      </c>
      <c r="U62" s="457">
        <f t="shared" si="14"/>
        <v>0.95208937277175221</v>
      </c>
      <c r="V62" s="457">
        <f t="shared" si="14"/>
        <v>0.95251849684819645</v>
      </c>
      <c r="W62" s="457">
        <f t="shared" si="14"/>
        <v>0.95293981708859476</v>
      </c>
      <c r="X62" s="457">
        <f t="shared" si="14"/>
        <v>0.95335354949994555</v>
      </c>
      <c r="Y62" s="457">
        <f t="shared" si="14"/>
        <v>0.95375990201229943</v>
      </c>
      <c r="Z62" s="457">
        <f t="shared" si="14"/>
        <v>0.95415907486035767</v>
      </c>
      <c r="AA62" s="457">
        <f t="shared" si="14"/>
        <v>0.95455126094326304</v>
      </c>
      <c r="AB62" s="457">
        <f t="shared" si="14"/>
        <v>0.95494849396309112</v>
      </c>
      <c r="AC62" s="457">
        <f t="shared" si="14"/>
        <v>0.95533869949372952</v>
      </c>
      <c r="AD62" s="457">
        <f t="shared" si="14"/>
        <v>0.95572206622444811</v>
      </c>
      <c r="AE62" s="457">
        <f t="shared" si="14"/>
        <v>0.95609877601673965</v>
      </c>
      <c r="AF62" s="457">
        <f t="shared" si="14"/>
        <v>0.95646900421594172</v>
      </c>
      <c r="AG62" s="457">
        <f t="shared" si="14"/>
        <v>0.9568329199456741</v>
      </c>
      <c r="AH62" s="457">
        <f t="shared" si="14"/>
        <v>0.95719068638620119</v>
      </c>
      <c r="AI62" s="457">
        <f t="shared" si="14"/>
        <v>0.95754246103775031</v>
      </c>
      <c r="AJ62" s="458">
        <f t="shared" si="14"/>
        <v>0.95788839596973641</v>
      </c>
    </row>
    <row r="63" spans="1:36" x14ac:dyDescent="0.2">
      <c r="A63" s="295"/>
      <c r="B63" s="296"/>
      <c r="C63" s="174"/>
      <c r="D63" s="174"/>
      <c r="E63" s="297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</row>
    <row r="64" spans="1:36" x14ac:dyDescent="0.2">
      <c r="A64" s="221"/>
      <c r="B64" s="221"/>
      <c r="C64" s="221"/>
      <c r="D64" s="157" t="str">
        <f>'TITLE PAGE'!B9</f>
        <v>Company:</v>
      </c>
      <c r="E64" s="159" t="str">
        <f>'TITLE PAGE'!D9</f>
        <v>Severn Trent Water</v>
      </c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</row>
    <row r="65" spans="1:36" x14ac:dyDescent="0.2">
      <c r="A65" s="221"/>
      <c r="B65" s="221"/>
      <c r="C65" s="221"/>
      <c r="D65" s="161" t="str">
        <f>'TITLE PAGE'!B10</f>
        <v>Resource Zone Name:</v>
      </c>
      <c r="E65" s="163" t="str">
        <f>'TITLE PAGE'!D10</f>
        <v>Mardy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ht="18" x14ac:dyDescent="0.25">
      <c r="A66" s="221"/>
      <c r="B66" s="221"/>
      <c r="C66" s="221"/>
      <c r="D66" s="161" t="str">
        <f>'TITLE PAGE'!B11</f>
        <v>Resource Zone Number:</v>
      </c>
      <c r="E66" s="165">
        <f>'TITLE PAGE'!D11</f>
        <v>5</v>
      </c>
      <c r="F66" s="221"/>
      <c r="G66" s="221"/>
      <c r="H66" s="221"/>
      <c r="I66" s="226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ht="18" x14ac:dyDescent="0.25">
      <c r="A67" s="221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226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ht="18" x14ac:dyDescent="0.25">
      <c r="A68" s="221"/>
      <c r="B68" s="221"/>
      <c r="C68" s="221"/>
      <c r="D68" s="168" t="str">
        <f>'TITLE PAGE'!B13</f>
        <v xml:space="preserve">Chosen Level of Service:  </v>
      </c>
      <c r="E68" s="170" t="str">
        <f>'TITLE PAGE'!D13</f>
        <v>No more than 3 in 100 Temporary Use Bans</v>
      </c>
      <c r="F68" s="221"/>
      <c r="G68" s="221"/>
      <c r="H68" s="221"/>
      <c r="I68" s="226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x14ac:dyDescent="0.2">
      <c r="A69" s="221"/>
      <c r="B69" s="221"/>
      <c r="C69" s="221"/>
      <c r="D69" s="221"/>
      <c r="E69" s="298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</sheetData>
  <sheetProtection algorithmName="SHA-512" hashValue="zskop8RuFWUD9erKqU8d0aE+977UYu/OqHca1c1JW6dJrQQOBnFkN5tFR4M0O6gcv0KWmeQr9x/45L70okBpwQ==" saltValue="Z4VwshZP6DFCbXfkzALE9A==" spinCount="100000" sheet="1" objects="1" scenarios="1" selectLockedCells="1" selectUnlockedCells="1"/>
  <mergeCells count="7">
    <mergeCell ref="B61:B62"/>
    <mergeCell ref="B3:B12"/>
    <mergeCell ref="B13:B31"/>
    <mergeCell ref="B32:B39"/>
    <mergeCell ref="B40:B53"/>
    <mergeCell ref="B54:B58"/>
    <mergeCell ref="B59:B60"/>
  </mergeCells>
  <conditionalFormatting sqref="H60:T60 V60:AJ60">
    <cfRule type="cellIs" dxfId="5" priority="4" stopIfTrue="1" operator="equal">
      <formula>""</formula>
    </cfRule>
  </conditionalFormatting>
  <conditionalFormatting sqref="D60">
    <cfRule type="cellIs" dxfId="4" priority="3" stopIfTrue="1" operator="notEqual">
      <formula>"Unmeasured Household - Occupancy Rate"</formula>
    </cfRule>
  </conditionalFormatting>
  <conditionalFormatting sqref="F60">
    <cfRule type="cellIs" dxfId="3" priority="2" stopIfTrue="1" operator="notEqual">
      <formula>"h/prop"</formula>
    </cfRule>
  </conditionalFormatting>
  <conditionalFormatting sqref="E60">
    <cfRule type="cellIs" dxfId="2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zoomScale="80" zoomScaleNormal="80" workbookViewId="0">
      <selection activeCell="D14" sqref="D14:D15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2.77734375" customWidth="1"/>
    <col min="6" max="6" width="6.109375" customWidth="1"/>
    <col min="7" max="7" width="10.88671875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38" max="38" width="10" bestFit="1" customWidth="1"/>
    <col min="249" max="249" width="2.109375" customWidth="1"/>
    <col min="250" max="250" width="7.88671875" customWidth="1"/>
    <col min="251" max="251" width="5.6640625" customWidth="1"/>
    <col min="252" max="252" width="39.77734375" customWidth="1"/>
    <col min="253" max="253" width="32.77734375" customWidth="1"/>
    <col min="254" max="254" width="6.109375" customWidth="1"/>
    <col min="255" max="255" width="7.88671875" bestFit="1" customWidth="1"/>
    <col min="256" max="256" width="15.44140625" customWidth="1"/>
    <col min="257" max="257" width="12.21875" customWidth="1"/>
    <col min="258" max="258" width="12.6640625" customWidth="1"/>
    <col min="259" max="259" width="12" customWidth="1"/>
    <col min="260" max="284" width="11.44140625" customWidth="1"/>
    <col min="505" max="505" width="2.109375" customWidth="1"/>
    <col min="506" max="506" width="7.88671875" customWidth="1"/>
    <col min="507" max="507" width="5.6640625" customWidth="1"/>
    <col min="508" max="508" width="39.77734375" customWidth="1"/>
    <col min="509" max="509" width="32.77734375" customWidth="1"/>
    <col min="510" max="510" width="6.109375" customWidth="1"/>
    <col min="511" max="511" width="7.88671875" bestFit="1" customWidth="1"/>
    <col min="512" max="512" width="15.44140625" customWidth="1"/>
    <col min="513" max="513" width="12.21875" customWidth="1"/>
    <col min="514" max="514" width="12.6640625" customWidth="1"/>
    <col min="515" max="515" width="12" customWidth="1"/>
    <col min="516" max="540" width="11.44140625" customWidth="1"/>
    <col min="761" max="761" width="2.109375" customWidth="1"/>
    <col min="762" max="762" width="7.88671875" customWidth="1"/>
    <col min="763" max="763" width="5.6640625" customWidth="1"/>
    <col min="764" max="764" width="39.77734375" customWidth="1"/>
    <col min="765" max="765" width="32.77734375" customWidth="1"/>
    <col min="766" max="766" width="6.109375" customWidth="1"/>
    <col min="767" max="767" width="7.88671875" bestFit="1" customWidth="1"/>
    <col min="768" max="768" width="15.44140625" customWidth="1"/>
    <col min="769" max="769" width="12.21875" customWidth="1"/>
    <col min="770" max="770" width="12.6640625" customWidth="1"/>
    <col min="771" max="771" width="12" customWidth="1"/>
    <col min="772" max="796" width="11.44140625" customWidth="1"/>
    <col min="1017" max="1017" width="2.109375" customWidth="1"/>
    <col min="1018" max="1018" width="7.88671875" customWidth="1"/>
    <col min="1019" max="1019" width="5.6640625" customWidth="1"/>
    <col min="1020" max="1020" width="39.77734375" customWidth="1"/>
    <col min="1021" max="1021" width="32.77734375" customWidth="1"/>
    <col min="1022" max="1022" width="6.109375" customWidth="1"/>
    <col min="1023" max="1023" width="7.88671875" bestFit="1" customWidth="1"/>
    <col min="1024" max="1024" width="15.44140625" customWidth="1"/>
    <col min="1025" max="1025" width="12.21875" customWidth="1"/>
    <col min="1026" max="1026" width="12.6640625" customWidth="1"/>
    <col min="1027" max="1027" width="12" customWidth="1"/>
    <col min="1028" max="1052" width="11.44140625" customWidth="1"/>
    <col min="1273" max="1273" width="2.109375" customWidth="1"/>
    <col min="1274" max="1274" width="7.88671875" customWidth="1"/>
    <col min="1275" max="1275" width="5.6640625" customWidth="1"/>
    <col min="1276" max="1276" width="39.77734375" customWidth="1"/>
    <col min="1277" max="1277" width="32.77734375" customWidth="1"/>
    <col min="1278" max="1278" width="6.109375" customWidth="1"/>
    <col min="1279" max="1279" width="7.88671875" bestFit="1" customWidth="1"/>
    <col min="1280" max="1280" width="15.44140625" customWidth="1"/>
    <col min="1281" max="1281" width="12.21875" customWidth="1"/>
    <col min="1282" max="1282" width="12.6640625" customWidth="1"/>
    <col min="1283" max="1283" width="12" customWidth="1"/>
    <col min="1284" max="1308" width="11.44140625" customWidth="1"/>
    <col min="1529" max="1529" width="2.109375" customWidth="1"/>
    <col min="1530" max="1530" width="7.88671875" customWidth="1"/>
    <col min="1531" max="1531" width="5.6640625" customWidth="1"/>
    <col min="1532" max="1532" width="39.77734375" customWidth="1"/>
    <col min="1533" max="1533" width="32.77734375" customWidth="1"/>
    <col min="1534" max="1534" width="6.109375" customWidth="1"/>
    <col min="1535" max="1535" width="7.88671875" bestFit="1" customWidth="1"/>
    <col min="1536" max="1536" width="15.44140625" customWidth="1"/>
    <col min="1537" max="1537" width="12.21875" customWidth="1"/>
    <col min="1538" max="1538" width="12.6640625" customWidth="1"/>
    <col min="1539" max="1539" width="12" customWidth="1"/>
    <col min="1540" max="1564" width="11.44140625" customWidth="1"/>
    <col min="1785" max="1785" width="2.109375" customWidth="1"/>
    <col min="1786" max="1786" width="7.88671875" customWidth="1"/>
    <col min="1787" max="1787" width="5.6640625" customWidth="1"/>
    <col min="1788" max="1788" width="39.77734375" customWidth="1"/>
    <col min="1789" max="1789" width="32.77734375" customWidth="1"/>
    <col min="1790" max="1790" width="6.109375" customWidth="1"/>
    <col min="1791" max="1791" width="7.88671875" bestFit="1" customWidth="1"/>
    <col min="1792" max="1792" width="15.44140625" customWidth="1"/>
    <col min="1793" max="1793" width="12.21875" customWidth="1"/>
    <col min="1794" max="1794" width="12.6640625" customWidth="1"/>
    <col min="1795" max="1795" width="12" customWidth="1"/>
    <col min="1796" max="1820" width="11.44140625" customWidth="1"/>
    <col min="2041" max="2041" width="2.109375" customWidth="1"/>
    <col min="2042" max="2042" width="7.88671875" customWidth="1"/>
    <col min="2043" max="2043" width="5.6640625" customWidth="1"/>
    <col min="2044" max="2044" width="39.77734375" customWidth="1"/>
    <col min="2045" max="2045" width="32.77734375" customWidth="1"/>
    <col min="2046" max="2046" width="6.109375" customWidth="1"/>
    <col min="2047" max="2047" width="7.88671875" bestFit="1" customWidth="1"/>
    <col min="2048" max="2048" width="15.44140625" customWidth="1"/>
    <col min="2049" max="2049" width="12.21875" customWidth="1"/>
    <col min="2050" max="2050" width="12.6640625" customWidth="1"/>
    <col min="2051" max="2051" width="12" customWidth="1"/>
    <col min="2052" max="2076" width="11.44140625" customWidth="1"/>
    <col min="2297" max="2297" width="2.109375" customWidth="1"/>
    <col min="2298" max="2298" width="7.88671875" customWidth="1"/>
    <col min="2299" max="2299" width="5.6640625" customWidth="1"/>
    <col min="2300" max="2300" width="39.77734375" customWidth="1"/>
    <col min="2301" max="2301" width="32.77734375" customWidth="1"/>
    <col min="2302" max="2302" width="6.109375" customWidth="1"/>
    <col min="2303" max="2303" width="7.88671875" bestFit="1" customWidth="1"/>
    <col min="2304" max="2304" width="15.44140625" customWidth="1"/>
    <col min="2305" max="2305" width="12.21875" customWidth="1"/>
    <col min="2306" max="2306" width="12.6640625" customWidth="1"/>
    <col min="2307" max="2307" width="12" customWidth="1"/>
    <col min="2308" max="2332" width="11.44140625" customWidth="1"/>
    <col min="2553" max="2553" width="2.109375" customWidth="1"/>
    <col min="2554" max="2554" width="7.88671875" customWidth="1"/>
    <col min="2555" max="2555" width="5.6640625" customWidth="1"/>
    <col min="2556" max="2556" width="39.77734375" customWidth="1"/>
    <col min="2557" max="2557" width="32.77734375" customWidth="1"/>
    <col min="2558" max="2558" width="6.109375" customWidth="1"/>
    <col min="2559" max="2559" width="7.88671875" bestFit="1" customWidth="1"/>
    <col min="2560" max="2560" width="15.44140625" customWidth="1"/>
    <col min="2561" max="2561" width="12.21875" customWidth="1"/>
    <col min="2562" max="2562" width="12.6640625" customWidth="1"/>
    <col min="2563" max="2563" width="12" customWidth="1"/>
    <col min="2564" max="2588" width="11.44140625" customWidth="1"/>
    <col min="2809" max="2809" width="2.109375" customWidth="1"/>
    <col min="2810" max="2810" width="7.88671875" customWidth="1"/>
    <col min="2811" max="2811" width="5.6640625" customWidth="1"/>
    <col min="2812" max="2812" width="39.77734375" customWidth="1"/>
    <col min="2813" max="2813" width="32.77734375" customWidth="1"/>
    <col min="2814" max="2814" width="6.109375" customWidth="1"/>
    <col min="2815" max="2815" width="7.88671875" bestFit="1" customWidth="1"/>
    <col min="2816" max="2816" width="15.44140625" customWidth="1"/>
    <col min="2817" max="2817" width="12.21875" customWidth="1"/>
    <col min="2818" max="2818" width="12.6640625" customWidth="1"/>
    <col min="2819" max="2819" width="12" customWidth="1"/>
    <col min="2820" max="2844" width="11.44140625" customWidth="1"/>
    <col min="3065" max="3065" width="2.109375" customWidth="1"/>
    <col min="3066" max="3066" width="7.88671875" customWidth="1"/>
    <col min="3067" max="3067" width="5.6640625" customWidth="1"/>
    <col min="3068" max="3068" width="39.77734375" customWidth="1"/>
    <col min="3069" max="3069" width="32.77734375" customWidth="1"/>
    <col min="3070" max="3070" width="6.109375" customWidth="1"/>
    <col min="3071" max="3071" width="7.88671875" bestFit="1" customWidth="1"/>
    <col min="3072" max="3072" width="15.44140625" customWidth="1"/>
    <col min="3073" max="3073" width="12.21875" customWidth="1"/>
    <col min="3074" max="3074" width="12.6640625" customWidth="1"/>
    <col min="3075" max="3075" width="12" customWidth="1"/>
    <col min="3076" max="3100" width="11.44140625" customWidth="1"/>
    <col min="3321" max="3321" width="2.109375" customWidth="1"/>
    <col min="3322" max="3322" width="7.88671875" customWidth="1"/>
    <col min="3323" max="3323" width="5.6640625" customWidth="1"/>
    <col min="3324" max="3324" width="39.77734375" customWidth="1"/>
    <col min="3325" max="3325" width="32.77734375" customWidth="1"/>
    <col min="3326" max="3326" width="6.109375" customWidth="1"/>
    <col min="3327" max="3327" width="7.88671875" bestFit="1" customWidth="1"/>
    <col min="3328" max="3328" width="15.44140625" customWidth="1"/>
    <col min="3329" max="3329" width="12.21875" customWidth="1"/>
    <col min="3330" max="3330" width="12.6640625" customWidth="1"/>
    <col min="3331" max="3331" width="12" customWidth="1"/>
    <col min="3332" max="3356" width="11.44140625" customWidth="1"/>
    <col min="3577" max="3577" width="2.109375" customWidth="1"/>
    <col min="3578" max="3578" width="7.88671875" customWidth="1"/>
    <col min="3579" max="3579" width="5.6640625" customWidth="1"/>
    <col min="3580" max="3580" width="39.77734375" customWidth="1"/>
    <col min="3581" max="3581" width="32.77734375" customWidth="1"/>
    <col min="3582" max="3582" width="6.109375" customWidth="1"/>
    <col min="3583" max="3583" width="7.88671875" bestFit="1" customWidth="1"/>
    <col min="3584" max="3584" width="15.44140625" customWidth="1"/>
    <col min="3585" max="3585" width="12.21875" customWidth="1"/>
    <col min="3586" max="3586" width="12.6640625" customWidth="1"/>
    <col min="3587" max="3587" width="12" customWidth="1"/>
    <col min="3588" max="3612" width="11.44140625" customWidth="1"/>
    <col min="3833" max="3833" width="2.109375" customWidth="1"/>
    <col min="3834" max="3834" width="7.88671875" customWidth="1"/>
    <col min="3835" max="3835" width="5.6640625" customWidth="1"/>
    <col min="3836" max="3836" width="39.77734375" customWidth="1"/>
    <col min="3837" max="3837" width="32.77734375" customWidth="1"/>
    <col min="3838" max="3838" width="6.109375" customWidth="1"/>
    <col min="3839" max="3839" width="7.88671875" bestFit="1" customWidth="1"/>
    <col min="3840" max="3840" width="15.44140625" customWidth="1"/>
    <col min="3841" max="3841" width="12.21875" customWidth="1"/>
    <col min="3842" max="3842" width="12.6640625" customWidth="1"/>
    <col min="3843" max="3843" width="12" customWidth="1"/>
    <col min="3844" max="3868" width="11.44140625" customWidth="1"/>
    <col min="4089" max="4089" width="2.109375" customWidth="1"/>
    <col min="4090" max="4090" width="7.88671875" customWidth="1"/>
    <col min="4091" max="4091" width="5.6640625" customWidth="1"/>
    <col min="4092" max="4092" width="39.77734375" customWidth="1"/>
    <col min="4093" max="4093" width="32.77734375" customWidth="1"/>
    <col min="4094" max="4094" width="6.109375" customWidth="1"/>
    <col min="4095" max="4095" width="7.88671875" bestFit="1" customWidth="1"/>
    <col min="4096" max="4096" width="15.44140625" customWidth="1"/>
    <col min="4097" max="4097" width="12.21875" customWidth="1"/>
    <col min="4098" max="4098" width="12.6640625" customWidth="1"/>
    <col min="4099" max="4099" width="12" customWidth="1"/>
    <col min="4100" max="4124" width="11.44140625" customWidth="1"/>
    <col min="4345" max="4345" width="2.109375" customWidth="1"/>
    <col min="4346" max="4346" width="7.88671875" customWidth="1"/>
    <col min="4347" max="4347" width="5.6640625" customWidth="1"/>
    <col min="4348" max="4348" width="39.77734375" customWidth="1"/>
    <col min="4349" max="4349" width="32.77734375" customWidth="1"/>
    <col min="4350" max="4350" width="6.109375" customWidth="1"/>
    <col min="4351" max="4351" width="7.88671875" bestFit="1" customWidth="1"/>
    <col min="4352" max="4352" width="15.44140625" customWidth="1"/>
    <col min="4353" max="4353" width="12.21875" customWidth="1"/>
    <col min="4354" max="4354" width="12.6640625" customWidth="1"/>
    <col min="4355" max="4355" width="12" customWidth="1"/>
    <col min="4356" max="4380" width="11.44140625" customWidth="1"/>
    <col min="4601" max="4601" width="2.109375" customWidth="1"/>
    <col min="4602" max="4602" width="7.88671875" customWidth="1"/>
    <col min="4603" max="4603" width="5.6640625" customWidth="1"/>
    <col min="4604" max="4604" width="39.77734375" customWidth="1"/>
    <col min="4605" max="4605" width="32.77734375" customWidth="1"/>
    <col min="4606" max="4606" width="6.109375" customWidth="1"/>
    <col min="4607" max="4607" width="7.88671875" bestFit="1" customWidth="1"/>
    <col min="4608" max="4608" width="15.44140625" customWidth="1"/>
    <col min="4609" max="4609" width="12.21875" customWidth="1"/>
    <col min="4610" max="4610" width="12.6640625" customWidth="1"/>
    <col min="4611" max="4611" width="12" customWidth="1"/>
    <col min="4612" max="4636" width="11.44140625" customWidth="1"/>
    <col min="4857" max="4857" width="2.109375" customWidth="1"/>
    <col min="4858" max="4858" width="7.88671875" customWidth="1"/>
    <col min="4859" max="4859" width="5.6640625" customWidth="1"/>
    <col min="4860" max="4860" width="39.77734375" customWidth="1"/>
    <col min="4861" max="4861" width="32.77734375" customWidth="1"/>
    <col min="4862" max="4862" width="6.109375" customWidth="1"/>
    <col min="4863" max="4863" width="7.88671875" bestFit="1" customWidth="1"/>
    <col min="4864" max="4864" width="15.44140625" customWidth="1"/>
    <col min="4865" max="4865" width="12.21875" customWidth="1"/>
    <col min="4866" max="4866" width="12.6640625" customWidth="1"/>
    <col min="4867" max="4867" width="12" customWidth="1"/>
    <col min="4868" max="4892" width="11.44140625" customWidth="1"/>
    <col min="5113" max="5113" width="2.109375" customWidth="1"/>
    <col min="5114" max="5114" width="7.88671875" customWidth="1"/>
    <col min="5115" max="5115" width="5.6640625" customWidth="1"/>
    <col min="5116" max="5116" width="39.77734375" customWidth="1"/>
    <col min="5117" max="5117" width="32.77734375" customWidth="1"/>
    <col min="5118" max="5118" width="6.109375" customWidth="1"/>
    <col min="5119" max="5119" width="7.88671875" bestFit="1" customWidth="1"/>
    <col min="5120" max="5120" width="15.44140625" customWidth="1"/>
    <col min="5121" max="5121" width="12.21875" customWidth="1"/>
    <col min="5122" max="5122" width="12.6640625" customWidth="1"/>
    <col min="5123" max="5123" width="12" customWidth="1"/>
    <col min="5124" max="5148" width="11.44140625" customWidth="1"/>
    <col min="5369" max="5369" width="2.109375" customWidth="1"/>
    <col min="5370" max="5370" width="7.88671875" customWidth="1"/>
    <col min="5371" max="5371" width="5.6640625" customWidth="1"/>
    <col min="5372" max="5372" width="39.77734375" customWidth="1"/>
    <col min="5373" max="5373" width="32.77734375" customWidth="1"/>
    <col min="5374" max="5374" width="6.109375" customWidth="1"/>
    <col min="5375" max="5375" width="7.88671875" bestFit="1" customWidth="1"/>
    <col min="5376" max="5376" width="15.44140625" customWidth="1"/>
    <col min="5377" max="5377" width="12.21875" customWidth="1"/>
    <col min="5378" max="5378" width="12.6640625" customWidth="1"/>
    <col min="5379" max="5379" width="12" customWidth="1"/>
    <col min="5380" max="5404" width="11.44140625" customWidth="1"/>
    <col min="5625" max="5625" width="2.109375" customWidth="1"/>
    <col min="5626" max="5626" width="7.88671875" customWidth="1"/>
    <col min="5627" max="5627" width="5.6640625" customWidth="1"/>
    <col min="5628" max="5628" width="39.77734375" customWidth="1"/>
    <col min="5629" max="5629" width="32.77734375" customWidth="1"/>
    <col min="5630" max="5630" width="6.109375" customWidth="1"/>
    <col min="5631" max="5631" width="7.88671875" bestFit="1" customWidth="1"/>
    <col min="5632" max="5632" width="15.44140625" customWidth="1"/>
    <col min="5633" max="5633" width="12.21875" customWidth="1"/>
    <col min="5634" max="5634" width="12.6640625" customWidth="1"/>
    <col min="5635" max="5635" width="12" customWidth="1"/>
    <col min="5636" max="5660" width="11.44140625" customWidth="1"/>
    <col min="5881" max="5881" width="2.109375" customWidth="1"/>
    <col min="5882" max="5882" width="7.88671875" customWidth="1"/>
    <col min="5883" max="5883" width="5.6640625" customWidth="1"/>
    <col min="5884" max="5884" width="39.77734375" customWidth="1"/>
    <col min="5885" max="5885" width="32.77734375" customWidth="1"/>
    <col min="5886" max="5886" width="6.109375" customWidth="1"/>
    <col min="5887" max="5887" width="7.88671875" bestFit="1" customWidth="1"/>
    <col min="5888" max="5888" width="15.44140625" customWidth="1"/>
    <col min="5889" max="5889" width="12.21875" customWidth="1"/>
    <col min="5890" max="5890" width="12.6640625" customWidth="1"/>
    <col min="5891" max="5891" width="12" customWidth="1"/>
    <col min="5892" max="5916" width="11.44140625" customWidth="1"/>
    <col min="6137" max="6137" width="2.109375" customWidth="1"/>
    <col min="6138" max="6138" width="7.88671875" customWidth="1"/>
    <col min="6139" max="6139" width="5.6640625" customWidth="1"/>
    <col min="6140" max="6140" width="39.77734375" customWidth="1"/>
    <col min="6141" max="6141" width="32.77734375" customWidth="1"/>
    <col min="6142" max="6142" width="6.109375" customWidth="1"/>
    <col min="6143" max="6143" width="7.88671875" bestFit="1" customWidth="1"/>
    <col min="6144" max="6144" width="15.44140625" customWidth="1"/>
    <col min="6145" max="6145" width="12.21875" customWidth="1"/>
    <col min="6146" max="6146" width="12.6640625" customWidth="1"/>
    <col min="6147" max="6147" width="12" customWidth="1"/>
    <col min="6148" max="6172" width="11.44140625" customWidth="1"/>
    <col min="6393" max="6393" width="2.109375" customWidth="1"/>
    <col min="6394" max="6394" width="7.88671875" customWidth="1"/>
    <col min="6395" max="6395" width="5.6640625" customWidth="1"/>
    <col min="6396" max="6396" width="39.77734375" customWidth="1"/>
    <col min="6397" max="6397" width="32.77734375" customWidth="1"/>
    <col min="6398" max="6398" width="6.109375" customWidth="1"/>
    <col min="6399" max="6399" width="7.88671875" bestFit="1" customWidth="1"/>
    <col min="6400" max="6400" width="15.44140625" customWidth="1"/>
    <col min="6401" max="6401" width="12.21875" customWidth="1"/>
    <col min="6402" max="6402" width="12.6640625" customWidth="1"/>
    <col min="6403" max="6403" width="12" customWidth="1"/>
    <col min="6404" max="6428" width="11.44140625" customWidth="1"/>
    <col min="6649" max="6649" width="2.109375" customWidth="1"/>
    <col min="6650" max="6650" width="7.88671875" customWidth="1"/>
    <col min="6651" max="6651" width="5.6640625" customWidth="1"/>
    <col min="6652" max="6652" width="39.77734375" customWidth="1"/>
    <col min="6653" max="6653" width="32.77734375" customWidth="1"/>
    <col min="6654" max="6654" width="6.109375" customWidth="1"/>
    <col min="6655" max="6655" width="7.88671875" bestFit="1" customWidth="1"/>
    <col min="6656" max="6656" width="15.44140625" customWidth="1"/>
    <col min="6657" max="6657" width="12.21875" customWidth="1"/>
    <col min="6658" max="6658" width="12.6640625" customWidth="1"/>
    <col min="6659" max="6659" width="12" customWidth="1"/>
    <col min="6660" max="6684" width="11.44140625" customWidth="1"/>
    <col min="6905" max="6905" width="2.109375" customWidth="1"/>
    <col min="6906" max="6906" width="7.88671875" customWidth="1"/>
    <col min="6907" max="6907" width="5.6640625" customWidth="1"/>
    <col min="6908" max="6908" width="39.77734375" customWidth="1"/>
    <col min="6909" max="6909" width="32.77734375" customWidth="1"/>
    <col min="6910" max="6910" width="6.109375" customWidth="1"/>
    <col min="6911" max="6911" width="7.88671875" bestFit="1" customWidth="1"/>
    <col min="6912" max="6912" width="15.44140625" customWidth="1"/>
    <col min="6913" max="6913" width="12.21875" customWidth="1"/>
    <col min="6914" max="6914" width="12.6640625" customWidth="1"/>
    <col min="6915" max="6915" width="12" customWidth="1"/>
    <col min="6916" max="6940" width="11.44140625" customWidth="1"/>
    <col min="7161" max="7161" width="2.109375" customWidth="1"/>
    <col min="7162" max="7162" width="7.88671875" customWidth="1"/>
    <col min="7163" max="7163" width="5.6640625" customWidth="1"/>
    <col min="7164" max="7164" width="39.77734375" customWidth="1"/>
    <col min="7165" max="7165" width="32.77734375" customWidth="1"/>
    <col min="7166" max="7166" width="6.109375" customWidth="1"/>
    <col min="7167" max="7167" width="7.88671875" bestFit="1" customWidth="1"/>
    <col min="7168" max="7168" width="15.44140625" customWidth="1"/>
    <col min="7169" max="7169" width="12.21875" customWidth="1"/>
    <col min="7170" max="7170" width="12.6640625" customWidth="1"/>
    <col min="7171" max="7171" width="12" customWidth="1"/>
    <col min="7172" max="7196" width="11.44140625" customWidth="1"/>
    <col min="7417" max="7417" width="2.109375" customWidth="1"/>
    <col min="7418" max="7418" width="7.88671875" customWidth="1"/>
    <col min="7419" max="7419" width="5.6640625" customWidth="1"/>
    <col min="7420" max="7420" width="39.77734375" customWidth="1"/>
    <col min="7421" max="7421" width="32.77734375" customWidth="1"/>
    <col min="7422" max="7422" width="6.109375" customWidth="1"/>
    <col min="7423" max="7423" width="7.88671875" bestFit="1" customWidth="1"/>
    <col min="7424" max="7424" width="15.44140625" customWidth="1"/>
    <col min="7425" max="7425" width="12.21875" customWidth="1"/>
    <col min="7426" max="7426" width="12.6640625" customWidth="1"/>
    <col min="7427" max="7427" width="12" customWidth="1"/>
    <col min="7428" max="7452" width="11.44140625" customWidth="1"/>
    <col min="7673" max="7673" width="2.109375" customWidth="1"/>
    <col min="7674" max="7674" width="7.88671875" customWidth="1"/>
    <col min="7675" max="7675" width="5.6640625" customWidth="1"/>
    <col min="7676" max="7676" width="39.77734375" customWidth="1"/>
    <col min="7677" max="7677" width="32.77734375" customWidth="1"/>
    <col min="7678" max="7678" width="6.109375" customWidth="1"/>
    <col min="7679" max="7679" width="7.88671875" bestFit="1" customWidth="1"/>
    <col min="7680" max="7680" width="15.44140625" customWidth="1"/>
    <col min="7681" max="7681" width="12.21875" customWidth="1"/>
    <col min="7682" max="7682" width="12.6640625" customWidth="1"/>
    <col min="7683" max="7683" width="12" customWidth="1"/>
    <col min="7684" max="7708" width="11.44140625" customWidth="1"/>
    <col min="7929" max="7929" width="2.109375" customWidth="1"/>
    <col min="7930" max="7930" width="7.88671875" customWidth="1"/>
    <col min="7931" max="7931" width="5.6640625" customWidth="1"/>
    <col min="7932" max="7932" width="39.77734375" customWidth="1"/>
    <col min="7933" max="7933" width="32.77734375" customWidth="1"/>
    <col min="7934" max="7934" width="6.109375" customWidth="1"/>
    <col min="7935" max="7935" width="7.88671875" bestFit="1" customWidth="1"/>
    <col min="7936" max="7936" width="15.44140625" customWidth="1"/>
    <col min="7937" max="7937" width="12.21875" customWidth="1"/>
    <col min="7938" max="7938" width="12.6640625" customWidth="1"/>
    <col min="7939" max="7939" width="12" customWidth="1"/>
    <col min="7940" max="7964" width="11.44140625" customWidth="1"/>
    <col min="8185" max="8185" width="2.109375" customWidth="1"/>
    <col min="8186" max="8186" width="7.88671875" customWidth="1"/>
    <col min="8187" max="8187" width="5.6640625" customWidth="1"/>
    <col min="8188" max="8188" width="39.77734375" customWidth="1"/>
    <col min="8189" max="8189" width="32.77734375" customWidth="1"/>
    <col min="8190" max="8190" width="6.109375" customWidth="1"/>
    <col min="8191" max="8191" width="7.88671875" bestFit="1" customWidth="1"/>
    <col min="8192" max="8192" width="15.44140625" customWidth="1"/>
    <col min="8193" max="8193" width="12.21875" customWidth="1"/>
    <col min="8194" max="8194" width="12.6640625" customWidth="1"/>
    <col min="8195" max="8195" width="12" customWidth="1"/>
    <col min="8196" max="8220" width="11.44140625" customWidth="1"/>
    <col min="8441" max="8441" width="2.109375" customWidth="1"/>
    <col min="8442" max="8442" width="7.88671875" customWidth="1"/>
    <col min="8443" max="8443" width="5.6640625" customWidth="1"/>
    <col min="8444" max="8444" width="39.77734375" customWidth="1"/>
    <col min="8445" max="8445" width="32.77734375" customWidth="1"/>
    <col min="8446" max="8446" width="6.109375" customWidth="1"/>
    <col min="8447" max="8447" width="7.88671875" bestFit="1" customWidth="1"/>
    <col min="8448" max="8448" width="15.44140625" customWidth="1"/>
    <col min="8449" max="8449" width="12.21875" customWidth="1"/>
    <col min="8450" max="8450" width="12.6640625" customWidth="1"/>
    <col min="8451" max="8451" width="12" customWidth="1"/>
    <col min="8452" max="8476" width="11.44140625" customWidth="1"/>
    <col min="8697" max="8697" width="2.109375" customWidth="1"/>
    <col min="8698" max="8698" width="7.88671875" customWidth="1"/>
    <col min="8699" max="8699" width="5.6640625" customWidth="1"/>
    <col min="8700" max="8700" width="39.77734375" customWidth="1"/>
    <col min="8701" max="8701" width="32.77734375" customWidth="1"/>
    <col min="8702" max="8702" width="6.109375" customWidth="1"/>
    <col min="8703" max="8703" width="7.88671875" bestFit="1" customWidth="1"/>
    <col min="8704" max="8704" width="15.44140625" customWidth="1"/>
    <col min="8705" max="8705" width="12.21875" customWidth="1"/>
    <col min="8706" max="8706" width="12.6640625" customWidth="1"/>
    <col min="8707" max="8707" width="12" customWidth="1"/>
    <col min="8708" max="8732" width="11.44140625" customWidth="1"/>
    <col min="8953" max="8953" width="2.109375" customWidth="1"/>
    <col min="8954" max="8954" width="7.88671875" customWidth="1"/>
    <col min="8955" max="8955" width="5.6640625" customWidth="1"/>
    <col min="8956" max="8956" width="39.77734375" customWidth="1"/>
    <col min="8957" max="8957" width="32.77734375" customWidth="1"/>
    <col min="8958" max="8958" width="6.109375" customWidth="1"/>
    <col min="8959" max="8959" width="7.88671875" bestFit="1" customWidth="1"/>
    <col min="8960" max="8960" width="15.44140625" customWidth="1"/>
    <col min="8961" max="8961" width="12.21875" customWidth="1"/>
    <col min="8962" max="8962" width="12.6640625" customWidth="1"/>
    <col min="8963" max="8963" width="12" customWidth="1"/>
    <col min="8964" max="8988" width="11.44140625" customWidth="1"/>
    <col min="9209" max="9209" width="2.109375" customWidth="1"/>
    <col min="9210" max="9210" width="7.88671875" customWidth="1"/>
    <col min="9211" max="9211" width="5.6640625" customWidth="1"/>
    <col min="9212" max="9212" width="39.77734375" customWidth="1"/>
    <col min="9213" max="9213" width="32.77734375" customWidth="1"/>
    <col min="9214" max="9214" width="6.109375" customWidth="1"/>
    <col min="9215" max="9215" width="7.88671875" bestFit="1" customWidth="1"/>
    <col min="9216" max="9216" width="15.44140625" customWidth="1"/>
    <col min="9217" max="9217" width="12.21875" customWidth="1"/>
    <col min="9218" max="9218" width="12.6640625" customWidth="1"/>
    <col min="9219" max="9219" width="12" customWidth="1"/>
    <col min="9220" max="9244" width="11.44140625" customWidth="1"/>
    <col min="9465" max="9465" width="2.109375" customWidth="1"/>
    <col min="9466" max="9466" width="7.88671875" customWidth="1"/>
    <col min="9467" max="9467" width="5.6640625" customWidth="1"/>
    <col min="9468" max="9468" width="39.77734375" customWidth="1"/>
    <col min="9469" max="9469" width="32.77734375" customWidth="1"/>
    <col min="9470" max="9470" width="6.109375" customWidth="1"/>
    <col min="9471" max="9471" width="7.88671875" bestFit="1" customWidth="1"/>
    <col min="9472" max="9472" width="15.44140625" customWidth="1"/>
    <col min="9473" max="9473" width="12.21875" customWidth="1"/>
    <col min="9474" max="9474" width="12.6640625" customWidth="1"/>
    <col min="9475" max="9475" width="12" customWidth="1"/>
    <col min="9476" max="9500" width="11.44140625" customWidth="1"/>
    <col min="9721" max="9721" width="2.109375" customWidth="1"/>
    <col min="9722" max="9722" width="7.88671875" customWidth="1"/>
    <col min="9723" max="9723" width="5.6640625" customWidth="1"/>
    <col min="9724" max="9724" width="39.77734375" customWidth="1"/>
    <col min="9725" max="9725" width="32.77734375" customWidth="1"/>
    <col min="9726" max="9726" width="6.109375" customWidth="1"/>
    <col min="9727" max="9727" width="7.88671875" bestFit="1" customWidth="1"/>
    <col min="9728" max="9728" width="15.44140625" customWidth="1"/>
    <col min="9729" max="9729" width="12.21875" customWidth="1"/>
    <col min="9730" max="9730" width="12.6640625" customWidth="1"/>
    <col min="9731" max="9731" width="12" customWidth="1"/>
    <col min="9732" max="9756" width="11.44140625" customWidth="1"/>
    <col min="9977" max="9977" width="2.109375" customWidth="1"/>
    <col min="9978" max="9978" width="7.88671875" customWidth="1"/>
    <col min="9979" max="9979" width="5.6640625" customWidth="1"/>
    <col min="9980" max="9980" width="39.77734375" customWidth="1"/>
    <col min="9981" max="9981" width="32.77734375" customWidth="1"/>
    <col min="9982" max="9982" width="6.109375" customWidth="1"/>
    <col min="9983" max="9983" width="7.88671875" bestFit="1" customWidth="1"/>
    <col min="9984" max="9984" width="15.44140625" customWidth="1"/>
    <col min="9985" max="9985" width="12.21875" customWidth="1"/>
    <col min="9986" max="9986" width="12.6640625" customWidth="1"/>
    <col min="9987" max="9987" width="12" customWidth="1"/>
    <col min="9988" max="10012" width="11.44140625" customWidth="1"/>
    <col min="10233" max="10233" width="2.109375" customWidth="1"/>
    <col min="10234" max="10234" width="7.88671875" customWidth="1"/>
    <col min="10235" max="10235" width="5.6640625" customWidth="1"/>
    <col min="10236" max="10236" width="39.77734375" customWidth="1"/>
    <col min="10237" max="10237" width="32.77734375" customWidth="1"/>
    <col min="10238" max="10238" width="6.109375" customWidth="1"/>
    <col min="10239" max="10239" width="7.88671875" bestFit="1" customWidth="1"/>
    <col min="10240" max="10240" width="15.44140625" customWidth="1"/>
    <col min="10241" max="10241" width="12.21875" customWidth="1"/>
    <col min="10242" max="10242" width="12.6640625" customWidth="1"/>
    <col min="10243" max="10243" width="12" customWidth="1"/>
    <col min="10244" max="10268" width="11.44140625" customWidth="1"/>
    <col min="10489" max="10489" width="2.109375" customWidth="1"/>
    <col min="10490" max="10490" width="7.88671875" customWidth="1"/>
    <col min="10491" max="10491" width="5.6640625" customWidth="1"/>
    <col min="10492" max="10492" width="39.77734375" customWidth="1"/>
    <col min="10493" max="10493" width="32.77734375" customWidth="1"/>
    <col min="10494" max="10494" width="6.109375" customWidth="1"/>
    <col min="10495" max="10495" width="7.88671875" bestFit="1" customWidth="1"/>
    <col min="10496" max="10496" width="15.44140625" customWidth="1"/>
    <col min="10497" max="10497" width="12.21875" customWidth="1"/>
    <col min="10498" max="10498" width="12.6640625" customWidth="1"/>
    <col min="10499" max="10499" width="12" customWidth="1"/>
    <col min="10500" max="10524" width="11.44140625" customWidth="1"/>
    <col min="10745" max="10745" width="2.109375" customWidth="1"/>
    <col min="10746" max="10746" width="7.88671875" customWidth="1"/>
    <col min="10747" max="10747" width="5.6640625" customWidth="1"/>
    <col min="10748" max="10748" width="39.77734375" customWidth="1"/>
    <col min="10749" max="10749" width="32.77734375" customWidth="1"/>
    <col min="10750" max="10750" width="6.109375" customWidth="1"/>
    <col min="10751" max="10751" width="7.88671875" bestFit="1" customWidth="1"/>
    <col min="10752" max="10752" width="15.44140625" customWidth="1"/>
    <col min="10753" max="10753" width="12.21875" customWidth="1"/>
    <col min="10754" max="10754" width="12.6640625" customWidth="1"/>
    <col min="10755" max="10755" width="12" customWidth="1"/>
    <col min="10756" max="10780" width="11.44140625" customWidth="1"/>
    <col min="11001" max="11001" width="2.109375" customWidth="1"/>
    <col min="11002" max="11002" width="7.88671875" customWidth="1"/>
    <col min="11003" max="11003" width="5.6640625" customWidth="1"/>
    <col min="11004" max="11004" width="39.77734375" customWidth="1"/>
    <col min="11005" max="11005" width="32.77734375" customWidth="1"/>
    <col min="11006" max="11006" width="6.109375" customWidth="1"/>
    <col min="11007" max="11007" width="7.88671875" bestFit="1" customWidth="1"/>
    <col min="11008" max="11008" width="15.44140625" customWidth="1"/>
    <col min="11009" max="11009" width="12.21875" customWidth="1"/>
    <col min="11010" max="11010" width="12.6640625" customWidth="1"/>
    <col min="11011" max="11011" width="12" customWidth="1"/>
    <col min="11012" max="11036" width="11.44140625" customWidth="1"/>
    <col min="11257" max="11257" width="2.109375" customWidth="1"/>
    <col min="11258" max="11258" width="7.88671875" customWidth="1"/>
    <col min="11259" max="11259" width="5.6640625" customWidth="1"/>
    <col min="11260" max="11260" width="39.77734375" customWidth="1"/>
    <col min="11261" max="11261" width="32.77734375" customWidth="1"/>
    <col min="11262" max="11262" width="6.109375" customWidth="1"/>
    <col min="11263" max="11263" width="7.88671875" bestFit="1" customWidth="1"/>
    <col min="11264" max="11264" width="15.44140625" customWidth="1"/>
    <col min="11265" max="11265" width="12.21875" customWidth="1"/>
    <col min="11266" max="11266" width="12.6640625" customWidth="1"/>
    <col min="11267" max="11267" width="12" customWidth="1"/>
    <col min="11268" max="11292" width="11.44140625" customWidth="1"/>
    <col min="11513" max="11513" width="2.109375" customWidth="1"/>
    <col min="11514" max="11514" width="7.88671875" customWidth="1"/>
    <col min="11515" max="11515" width="5.6640625" customWidth="1"/>
    <col min="11516" max="11516" width="39.77734375" customWidth="1"/>
    <col min="11517" max="11517" width="32.77734375" customWidth="1"/>
    <col min="11518" max="11518" width="6.109375" customWidth="1"/>
    <col min="11519" max="11519" width="7.88671875" bestFit="1" customWidth="1"/>
    <col min="11520" max="11520" width="15.44140625" customWidth="1"/>
    <col min="11521" max="11521" width="12.21875" customWidth="1"/>
    <col min="11522" max="11522" width="12.6640625" customWidth="1"/>
    <col min="11523" max="11523" width="12" customWidth="1"/>
    <col min="11524" max="11548" width="11.44140625" customWidth="1"/>
    <col min="11769" max="11769" width="2.109375" customWidth="1"/>
    <col min="11770" max="11770" width="7.88671875" customWidth="1"/>
    <col min="11771" max="11771" width="5.6640625" customWidth="1"/>
    <col min="11772" max="11772" width="39.77734375" customWidth="1"/>
    <col min="11773" max="11773" width="32.77734375" customWidth="1"/>
    <col min="11774" max="11774" width="6.109375" customWidth="1"/>
    <col min="11775" max="11775" width="7.88671875" bestFit="1" customWidth="1"/>
    <col min="11776" max="11776" width="15.44140625" customWidth="1"/>
    <col min="11777" max="11777" width="12.21875" customWidth="1"/>
    <col min="11778" max="11778" width="12.6640625" customWidth="1"/>
    <col min="11779" max="11779" width="12" customWidth="1"/>
    <col min="11780" max="11804" width="11.44140625" customWidth="1"/>
    <col min="12025" max="12025" width="2.109375" customWidth="1"/>
    <col min="12026" max="12026" width="7.88671875" customWidth="1"/>
    <col min="12027" max="12027" width="5.6640625" customWidth="1"/>
    <col min="12028" max="12028" width="39.77734375" customWidth="1"/>
    <col min="12029" max="12029" width="32.77734375" customWidth="1"/>
    <col min="12030" max="12030" width="6.109375" customWidth="1"/>
    <col min="12031" max="12031" width="7.88671875" bestFit="1" customWidth="1"/>
    <col min="12032" max="12032" width="15.44140625" customWidth="1"/>
    <col min="12033" max="12033" width="12.21875" customWidth="1"/>
    <col min="12034" max="12034" width="12.6640625" customWidth="1"/>
    <col min="12035" max="12035" width="12" customWidth="1"/>
    <col min="12036" max="12060" width="11.44140625" customWidth="1"/>
    <col min="12281" max="12281" width="2.109375" customWidth="1"/>
    <col min="12282" max="12282" width="7.88671875" customWidth="1"/>
    <col min="12283" max="12283" width="5.6640625" customWidth="1"/>
    <col min="12284" max="12284" width="39.77734375" customWidth="1"/>
    <col min="12285" max="12285" width="32.77734375" customWidth="1"/>
    <col min="12286" max="12286" width="6.109375" customWidth="1"/>
    <col min="12287" max="12287" width="7.88671875" bestFit="1" customWidth="1"/>
    <col min="12288" max="12288" width="15.44140625" customWidth="1"/>
    <col min="12289" max="12289" width="12.21875" customWidth="1"/>
    <col min="12290" max="12290" width="12.6640625" customWidth="1"/>
    <col min="12291" max="12291" width="12" customWidth="1"/>
    <col min="12292" max="12316" width="11.44140625" customWidth="1"/>
    <col min="12537" max="12537" width="2.109375" customWidth="1"/>
    <col min="12538" max="12538" width="7.88671875" customWidth="1"/>
    <col min="12539" max="12539" width="5.6640625" customWidth="1"/>
    <col min="12540" max="12540" width="39.77734375" customWidth="1"/>
    <col min="12541" max="12541" width="32.77734375" customWidth="1"/>
    <col min="12542" max="12542" width="6.109375" customWidth="1"/>
    <col min="12543" max="12543" width="7.88671875" bestFit="1" customWidth="1"/>
    <col min="12544" max="12544" width="15.44140625" customWidth="1"/>
    <col min="12545" max="12545" width="12.21875" customWidth="1"/>
    <col min="12546" max="12546" width="12.6640625" customWidth="1"/>
    <col min="12547" max="12547" width="12" customWidth="1"/>
    <col min="12548" max="12572" width="11.44140625" customWidth="1"/>
    <col min="12793" max="12793" width="2.109375" customWidth="1"/>
    <col min="12794" max="12794" width="7.88671875" customWidth="1"/>
    <col min="12795" max="12795" width="5.6640625" customWidth="1"/>
    <col min="12796" max="12796" width="39.77734375" customWidth="1"/>
    <col min="12797" max="12797" width="32.77734375" customWidth="1"/>
    <col min="12798" max="12798" width="6.109375" customWidth="1"/>
    <col min="12799" max="12799" width="7.88671875" bestFit="1" customWidth="1"/>
    <col min="12800" max="12800" width="15.44140625" customWidth="1"/>
    <col min="12801" max="12801" width="12.21875" customWidth="1"/>
    <col min="12802" max="12802" width="12.6640625" customWidth="1"/>
    <col min="12803" max="12803" width="12" customWidth="1"/>
    <col min="12804" max="12828" width="11.44140625" customWidth="1"/>
    <col min="13049" max="13049" width="2.109375" customWidth="1"/>
    <col min="13050" max="13050" width="7.88671875" customWidth="1"/>
    <col min="13051" max="13051" width="5.6640625" customWidth="1"/>
    <col min="13052" max="13052" width="39.77734375" customWidth="1"/>
    <col min="13053" max="13053" width="32.77734375" customWidth="1"/>
    <col min="13054" max="13054" width="6.109375" customWidth="1"/>
    <col min="13055" max="13055" width="7.88671875" bestFit="1" customWidth="1"/>
    <col min="13056" max="13056" width="15.44140625" customWidth="1"/>
    <col min="13057" max="13057" width="12.21875" customWidth="1"/>
    <col min="13058" max="13058" width="12.6640625" customWidth="1"/>
    <col min="13059" max="13059" width="12" customWidth="1"/>
    <col min="13060" max="13084" width="11.44140625" customWidth="1"/>
    <col min="13305" max="13305" width="2.109375" customWidth="1"/>
    <col min="13306" max="13306" width="7.88671875" customWidth="1"/>
    <col min="13307" max="13307" width="5.6640625" customWidth="1"/>
    <col min="13308" max="13308" width="39.77734375" customWidth="1"/>
    <col min="13309" max="13309" width="32.77734375" customWidth="1"/>
    <col min="13310" max="13310" width="6.109375" customWidth="1"/>
    <col min="13311" max="13311" width="7.88671875" bestFit="1" customWidth="1"/>
    <col min="13312" max="13312" width="15.44140625" customWidth="1"/>
    <col min="13313" max="13313" width="12.21875" customWidth="1"/>
    <col min="13314" max="13314" width="12.6640625" customWidth="1"/>
    <col min="13315" max="13315" width="12" customWidth="1"/>
    <col min="13316" max="13340" width="11.44140625" customWidth="1"/>
    <col min="13561" max="13561" width="2.109375" customWidth="1"/>
    <col min="13562" max="13562" width="7.88671875" customWidth="1"/>
    <col min="13563" max="13563" width="5.6640625" customWidth="1"/>
    <col min="13564" max="13564" width="39.77734375" customWidth="1"/>
    <col min="13565" max="13565" width="32.77734375" customWidth="1"/>
    <col min="13566" max="13566" width="6.109375" customWidth="1"/>
    <col min="13567" max="13567" width="7.88671875" bestFit="1" customWidth="1"/>
    <col min="13568" max="13568" width="15.44140625" customWidth="1"/>
    <col min="13569" max="13569" width="12.21875" customWidth="1"/>
    <col min="13570" max="13570" width="12.6640625" customWidth="1"/>
    <col min="13571" max="13571" width="12" customWidth="1"/>
    <col min="13572" max="13596" width="11.44140625" customWidth="1"/>
    <col min="13817" max="13817" width="2.109375" customWidth="1"/>
    <col min="13818" max="13818" width="7.88671875" customWidth="1"/>
    <col min="13819" max="13819" width="5.6640625" customWidth="1"/>
    <col min="13820" max="13820" width="39.77734375" customWidth="1"/>
    <col min="13821" max="13821" width="32.77734375" customWidth="1"/>
    <col min="13822" max="13822" width="6.109375" customWidth="1"/>
    <col min="13823" max="13823" width="7.88671875" bestFit="1" customWidth="1"/>
    <col min="13824" max="13824" width="15.44140625" customWidth="1"/>
    <col min="13825" max="13825" width="12.21875" customWidth="1"/>
    <col min="13826" max="13826" width="12.6640625" customWidth="1"/>
    <col min="13827" max="13827" width="12" customWidth="1"/>
    <col min="13828" max="13852" width="11.44140625" customWidth="1"/>
    <col min="14073" max="14073" width="2.109375" customWidth="1"/>
    <col min="14074" max="14074" width="7.88671875" customWidth="1"/>
    <col min="14075" max="14075" width="5.6640625" customWidth="1"/>
    <col min="14076" max="14076" width="39.77734375" customWidth="1"/>
    <col min="14077" max="14077" width="32.77734375" customWidth="1"/>
    <col min="14078" max="14078" width="6.109375" customWidth="1"/>
    <col min="14079" max="14079" width="7.88671875" bestFit="1" customWidth="1"/>
    <col min="14080" max="14080" width="15.44140625" customWidth="1"/>
    <col min="14081" max="14081" width="12.21875" customWidth="1"/>
    <col min="14082" max="14082" width="12.6640625" customWidth="1"/>
    <col min="14083" max="14083" width="12" customWidth="1"/>
    <col min="14084" max="14108" width="11.44140625" customWidth="1"/>
    <col min="14329" max="14329" width="2.109375" customWidth="1"/>
    <col min="14330" max="14330" width="7.88671875" customWidth="1"/>
    <col min="14331" max="14331" width="5.6640625" customWidth="1"/>
    <col min="14332" max="14332" width="39.77734375" customWidth="1"/>
    <col min="14333" max="14333" width="32.77734375" customWidth="1"/>
    <col min="14334" max="14334" width="6.109375" customWidth="1"/>
    <col min="14335" max="14335" width="7.88671875" bestFit="1" customWidth="1"/>
    <col min="14336" max="14336" width="15.44140625" customWidth="1"/>
    <col min="14337" max="14337" width="12.21875" customWidth="1"/>
    <col min="14338" max="14338" width="12.6640625" customWidth="1"/>
    <col min="14339" max="14339" width="12" customWidth="1"/>
    <col min="14340" max="14364" width="11.44140625" customWidth="1"/>
    <col min="14585" max="14585" width="2.109375" customWidth="1"/>
    <col min="14586" max="14586" width="7.88671875" customWidth="1"/>
    <col min="14587" max="14587" width="5.6640625" customWidth="1"/>
    <col min="14588" max="14588" width="39.77734375" customWidth="1"/>
    <col min="14589" max="14589" width="32.77734375" customWidth="1"/>
    <col min="14590" max="14590" width="6.109375" customWidth="1"/>
    <col min="14591" max="14591" width="7.88671875" bestFit="1" customWidth="1"/>
    <col min="14592" max="14592" width="15.44140625" customWidth="1"/>
    <col min="14593" max="14593" width="12.21875" customWidth="1"/>
    <col min="14594" max="14594" width="12.6640625" customWidth="1"/>
    <col min="14595" max="14595" width="12" customWidth="1"/>
    <col min="14596" max="14620" width="11.44140625" customWidth="1"/>
    <col min="14841" max="14841" width="2.109375" customWidth="1"/>
    <col min="14842" max="14842" width="7.88671875" customWidth="1"/>
    <col min="14843" max="14843" width="5.6640625" customWidth="1"/>
    <col min="14844" max="14844" width="39.77734375" customWidth="1"/>
    <col min="14845" max="14845" width="32.77734375" customWidth="1"/>
    <col min="14846" max="14846" width="6.109375" customWidth="1"/>
    <col min="14847" max="14847" width="7.88671875" bestFit="1" customWidth="1"/>
    <col min="14848" max="14848" width="15.44140625" customWidth="1"/>
    <col min="14849" max="14849" width="12.21875" customWidth="1"/>
    <col min="14850" max="14850" width="12.6640625" customWidth="1"/>
    <col min="14851" max="14851" width="12" customWidth="1"/>
    <col min="14852" max="14876" width="11.44140625" customWidth="1"/>
    <col min="15097" max="15097" width="2.109375" customWidth="1"/>
    <col min="15098" max="15098" width="7.88671875" customWidth="1"/>
    <col min="15099" max="15099" width="5.6640625" customWidth="1"/>
    <col min="15100" max="15100" width="39.77734375" customWidth="1"/>
    <col min="15101" max="15101" width="32.77734375" customWidth="1"/>
    <col min="15102" max="15102" width="6.109375" customWidth="1"/>
    <col min="15103" max="15103" width="7.88671875" bestFit="1" customWidth="1"/>
    <col min="15104" max="15104" width="15.44140625" customWidth="1"/>
    <col min="15105" max="15105" width="12.21875" customWidth="1"/>
    <col min="15106" max="15106" width="12.6640625" customWidth="1"/>
    <col min="15107" max="15107" width="12" customWidth="1"/>
    <col min="15108" max="15132" width="11.44140625" customWidth="1"/>
    <col min="15353" max="15353" width="2.109375" customWidth="1"/>
    <col min="15354" max="15354" width="7.88671875" customWidth="1"/>
    <col min="15355" max="15355" width="5.6640625" customWidth="1"/>
    <col min="15356" max="15356" width="39.77734375" customWidth="1"/>
    <col min="15357" max="15357" width="32.77734375" customWidth="1"/>
    <col min="15358" max="15358" width="6.109375" customWidth="1"/>
    <col min="15359" max="15359" width="7.88671875" bestFit="1" customWidth="1"/>
    <col min="15360" max="15360" width="15.44140625" customWidth="1"/>
    <col min="15361" max="15361" width="12.21875" customWidth="1"/>
    <col min="15362" max="15362" width="12.6640625" customWidth="1"/>
    <col min="15363" max="15363" width="12" customWidth="1"/>
    <col min="15364" max="15388" width="11.44140625" customWidth="1"/>
    <col min="15609" max="15609" width="2.109375" customWidth="1"/>
    <col min="15610" max="15610" width="7.88671875" customWidth="1"/>
    <col min="15611" max="15611" width="5.6640625" customWidth="1"/>
    <col min="15612" max="15612" width="39.77734375" customWidth="1"/>
    <col min="15613" max="15613" width="32.77734375" customWidth="1"/>
    <col min="15614" max="15614" width="6.109375" customWidth="1"/>
    <col min="15615" max="15615" width="7.88671875" bestFit="1" customWidth="1"/>
    <col min="15616" max="15616" width="15.44140625" customWidth="1"/>
    <col min="15617" max="15617" width="12.21875" customWidth="1"/>
    <col min="15618" max="15618" width="12.6640625" customWidth="1"/>
    <col min="15619" max="15619" width="12" customWidth="1"/>
    <col min="15620" max="15644" width="11.44140625" customWidth="1"/>
    <col min="15865" max="15865" width="2.109375" customWidth="1"/>
    <col min="15866" max="15866" width="7.88671875" customWidth="1"/>
    <col min="15867" max="15867" width="5.6640625" customWidth="1"/>
    <col min="15868" max="15868" width="39.77734375" customWidth="1"/>
    <col min="15869" max="15869" width="32.77734375" customWidth="1"/>
    <col min="15870" max="15870" width="6.109375" customWidth="1"/>
    <col min="15871" max="15871" width="7.88671875" bestFit="1" customWidth="1"/>
    <col min="15872" max="15872" width="15.44140625" customWidth="1"/>
    <col min="15873" max="15873" width="12.21875" customWidth="1"/>
    <col min="15874" max="15874" width="12.6640625" customWidth="1"/>
    <col min="15875" max="15875" width="12" customWidth="1"/>
    <col min="15876" max="15900" width="11.44140625" customWidth="1"/>
    <col min="16121" max="16121" width="2.109375" customWidth="1"/>
    <col min="16122" max="16122" width="7.88671875" customWidth="1"/>
    <col min="16123" max="16123" width="5.6640625" customWidth="1"/>
    <col min="16124" max="16124" width="39.77734375" customWidth="1"/>
    <col min="16125" max="16125" width="32.77734375" customWidth="1"/>
    <col min="16126" max="16126" width="6.109375" customWidth="1"/>
    <col min="16127" max="16127" width="7.88671875" bestFit="1" customWidth="1"/>
    <col min="16128" max="16128" width="15.44140625" customWidth="1"/>
    <col min="16129" max="16129" width="12.21875" customWidth="1"/>
    <col min="16130" max="16130" width="12.6640625" customWidth="1"/>
    <col min="16131" max="16131" width="12" customWidth="1"/>
    <col min="16132" max="16156" width="11.44140625" customWidth="1"/>
  </cols>
  <sheetData>
    <row r="1" spans="1:43" ht="18.600000000000001" customHeight="1" thickBot="1" x14ac:dyDescent="0.3">
      <c r="A1" s="186"/>
      <c r="B1" s="178"/>
      <c r="C1" s="179" t="s">
        <v>734</v>
      </c>
      <c r="D1" s="207"/>
      <c r="E1" s="271"/>
      <c r="F1" s="182"/>
      <c r="G1" s="182"/>
      <c r="H1" s="182"/>
      <c r="I1" s="182"/>
      <c r="J1" s="183"/>
      <c r="K1" s="183"/>
      <c r="L1" s="272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P1" s="965"/>
      <c r="AQ1" s="965"/>
    </row>
    <row r="2" spans="1:43" ht="32.25" thickBot="1" x14ac:dyDescent="0.25">
      <c r="A2" s="188"/>
      <c r="B2" s="188"/>
      <c r="C2" s="273" t="s">
        <v>595</v>
      </c>
      <c r="D2" s="189" t="s">
        <v>141</v>
      </c>
      <c r="E2" s="274" t="s">
        <v>113</v>
      </c>
      <c r="F2" s="189" t="s">
        <v>142</v>
      </c>
      <c r="G2" s="189" t="s">
        <v>190</v>
      </c>
      <c r="H2" s="211" t="str">
        <f>'TITLE PAGE'!D14</f>
        <v>2016-17</v>
      </c>
      <c r="I2" s="275" t="str">
        <f>'WRZ summary'!E3</f>
        <v>For info 2017-18</v>
      </c>
      <c r="J2" s="275" t="str">
        <f>'WRZ summary'!F3</f>
        <v>For info 2018-19</v>
      </c>
      <c r="K2" s="27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719"/>
      <c r="AM2" s="719"/>
      <c r="AN2" s="719"/>
      <c r="AO2" s="719"/>
      <c r="AP2" s="719"/>
      <c r="AQ2" s="719"/>
    </row>
    <row r="3" spans="1:43" x14ac:dyDescent="0.2">
      <c r="A3" s="177"/>
      <c r="B3" s="974" t="s">
        <v>341</v>
      </c>
      <c r="C3" s="836" t="s">
        <v>735</v>
      </c>
      <c r="D3" s="858" t="s">
        <v>736</v>
      </c>
      <c r="E3" s="837" t="s">
        <v>737</v>
      </c>
      <c r="F3" s="839" t="s">
        <v>75</v>
      </c>
      <c r="G3" s="839">
        <v>2</v>
      </c>
      <c r="H3" s="516">
        <f>SUM('8. FP Demand'!H3,'8. FP Demand'!H4,'8. FP Demand'!H5,'8. FP Demand'!H6,'8. FP Demand'!H30,'8. FP Demand'!H31,'8. FP Demand'!H36:H37)</f>
        <v>2.6824096858522433</v>
      </c>
      <c r="I3" s="320">
        <f>SUM('8. FP Demand'!I3,'8. FP Demand'!I4,'8. FP Demand'!I5,'8. FP Demand'!I6,'8. FP Demand'!I30,'8. FP Demand'!I31,'8. FP Demand'!I36:I37)</f>
        <v>2.675290017665263</v>
      </c>
      <c r="J3" s="320">
        <f>SUM('8. FP Demand'!J3,'8. FP Demand'!J4,'8. FP Demand'!J5,'8. FP Demand'!J6,'8. FP Demand'!J30,'8. FP Demand'!J31,'8. FP Demand'!J36:J37)</f>
        <v>2.66663939849823</v>
      </c>
      <c r="K3" s="320">
        <f>SUM('8. FP Demand'!K3,'8. FP Demand'!K4,'8. FP Demand'!K5,'8. FP Demand'!K6,'8. FP Demand'!K30,'8. FP Demand'!K31,'8. FP Demand'!K36:K37)</f>
        <v>2.6693962738834802</v>
      </c>
      <c r="L3" s="840">
        <f>SUM('8. FP Demand'!L3,'8. FP Demand'!L4,'8. FP Demand'!L5,'8. FP Demand'!L6,'8. FP Demand'!L30,'8. FP Demand'!L31,'8. FP Demand'!L36:L37)</f>
        <v>2.6691877419097407</v>
      </c>
      <c r="M3" s="840">
        <f>SUM('8. FP Demand'!M3,'8. FP Demand'!M4,'8. FP Demand'!M5,'8. FP Demand'!M6,'8. FP Demand'!M30,'8. FP Demand'!M31,'8. FP Demand'!M36:M37)</f>
        <v>2.6737944349445613</v>
      </c>
      <c r="N3" s="840">
        <f>SUM('8. FP Demand'!N3,'8. FP Demand'!N4,'8. FP Demand'!N5,'8. FP Demand'!N6,'8. FP Demand'!N30,'8. FP Demand'!N31,'8. FP Demand'!N36:N37)</f>
        <v>2.6778237184627844</v>
      </c>
      <c r="O3" s="840">
        <f>SUM('8. FP Demand'!O3,'8. FP Demand'!O4,'8. FP Demand'!O5,'8. FP Demand'!O6,'8. FP Demand'!O30,'8. FP Demand'!O31,'8. FP Demand'!O36:O37)</f>
        <v>2.6817663571388839</v>
      </c>
      <c r="P3" s="840">
        <f>SUM('8. FP Demand'!P3,'8. FP Demand'!P4,'8. FP Demand'!P5,'8. FP Demand'!P6,'8. FP Demand'!P30,'8. FP Demand'!P31,'8. FP Demand'!P36:P37)</f>
        <v>2.683698604830361</v>
      </c>
      <c r="Q3" s="840">
        <f>SUM('8. FP Demand'!Q3,'8. FP Demand'!Q4,'8. FP Demand'!Q5,'8. FP Demand'!Q6,'8. FP Demand'!Q30,'8. FP Demand'!Q31,'8. FP Demand'!Q36:Q37)</f>
        <v>2.6604556254671348</v>
      </c>
      <c r="R3" s="840">
        <f>SUM('8. FP Demand'!R3,'8. FP Demand'!R4,'8. FP Demand'!R5,'8. FP Demand'!R6,'8. FP Demand'!R30,'8. FP Demand'!R31,'8. FP Demand'!R36:R37)</f>
        <v>2.635395523254795</v>
      </c>
      <c r="S3" s="840">
        <f>SUM('8. FP Demand'!S3,'8. FP Demand'!S4,'8. FP Demand'!S5,'8. FP Demand'!S6,'8. FP Demand'!S30,'8. FP Demand'!S31,'8. FP Demand'!S36:S37)</f>
        <v>2.6105749671922562</v>
      </c>
      <c r="T3" s="840">
        <f>SUM('8. FP Demand'!T3,'8. FP Demand'!T4,'8. FP Demand'!T5,'8. FP Demand'!T6,'8. FP Demand'!T30,'8. FP Demand'!T31,'8. FP Demand'!T36:T37)</f>
        <v>2.584118706537978</v>
      </c>
      <c r="U3" s="840">
        <f>SUM('8. FP Demand'!U3,'8. FP Demand'!U4,'8. FP Demand'!U5,'8. FP Demand'!U6,'8. FP Demand'!U30,'8. FP Demand'!U31,'8. FP Demand'!U36:U37)</f>
        <v>2.5205915948394875</v>
      </c>
      <c r="V3" s="840">
        <f>SUM('8. FP Demand'!V3,'8. FP Demand'!V4,'8. FP Demand'!V5,'8. FP Demand'!V6,'8. FP Demand'!V30,'8. FP Demand'!V31,'8. FP Demand'!V36:V37)</f>
        <v>2.5075800467628819</v>
      </c>
      <c r="W3" s="840">
        <f>SUM('8. FP Demand'!W3,'8. FP Demand'!W4,'8. FP Demand'!W5,'8. FP Demand'!W6,'8. FP Demand'!W30,'8. FP Demand'!W31,'8. FP Demand'!W36:W37)</f>
        <v>2.4846450310537582</v>
      </c>
      <c r="X3" s="840">
        <f>SUM('8. FP Demand'!X3,'8. FP Demand'!X4,'8. FP Demand'!X5,'8. FP Demand'!X6,'8. FP Demand'!X30,'8. FP Demand'!X31,'8. FP Demand'!X36:X37)</f>
        <v>2.4599677902455022</v>
      </c>
      <c r="Y3" s="840">
        <f>SUM('8. FP Demand'!Y3,'8. FP Demand'!Y4,'8. FP Demand'!Y5,'8. FP Demand'!Y6,'8. FP Demand'!Y30,'8. FP Demand'!Y31,'8. FP Demand'!Y36:Y37)</f>
        <v>2.4385740654495089</v>
      </c>
      <c r="Z3" s="840">
        <f>SUM('8. FP Demand'!Z3,'8. FP Demand'!Z4,'8. FP Demand'!Z5,'8. FP Demand'!Z6,'8. FP Demand'!Z30,'8. FP Demand'!Z31,'8. FP Demand'!Z36:Z37)</f>
        <v>2.4208578221861936</v>
      </c>
      <c r="AA3" s="840">
        <f>SUM('8. FP Demand'!AA3,'8. FP Demand'!AA4,'8. FP Demand'!AA5,'8. FP Demand'!AA6,'8. FP Demand'!AA30,'8. FP Demand'!AA31,'8. FP Demand'!AA36:AA37)</f>
        <v>2.4086016031716255</v>
      </c>
      <c r="AB3" s="840">
        <f>SUM('8. FP Demand'!AB3,'8. FP Demand'!AB4,'8. FP Demand'!AB5,'8. FP Demand'!AB6,'8. FP Demand'!AB30,'8. FP Demand'!AB31,'8. FP Demand'!AB36:AB37)</f>
        <v>2.3857913655270218</v>
      </c>
      <c r="AC3" s="840">
        <f>SUM('8. FP Demand'!AC3,'8. FP Demand'!AC4,'8. FP Demand'!AC5,'8. FP Demand'!AC6,'8. FP Demand'!AC30,'8. FP Demand'!AC31,'8. FP Demand'!AC36:AC37)</f>
        <v>2.3754011366110235</v>
      </c>
      <c r="AD3" s="840">
        <f>SUM('8. FP Demand'!AD3,'8. FP Demand'!AD4,'8. FP Demand'!AD5,'8. FP Demand'!AD6,'8. FP Demand'!AD30,'8. FP Demand'!AD31,'8. FP Demand'!AD36:AD37)</f>
        <v>2.3731545522257802</v>
      </c>
      <c r="AE3" s="840">
        <f>SUM('8. FP Demand'!AE3,'8. FP Demand'!AE4,'8. FP Demand'!AE5,'8. FP Demand'!AE6,'8. FP Demand'!AE30,'8. FP Demand'!AE31,'8. FP Demand'!AE36:AE37)</f>
        <v>2.3611180124610449</v>
      </c>
      <c r="AF3" s="840">
        <f>SUM('8. FP Demand'!AF3,'8. FP Demand'!AF4,'8. FP Demand'!AF5,'8. FP Demand'!AF6,'8. FP Demand'!AF30,'8. FP Demand'!AF31,'8. FP Demand'!AF36:AF37)</f>
        <v>2.3496656441477368</v>
      </c>
      <c r="AG3" s="840">
        <f>SUM('8. FP Demand'!AG3,'8. FP Demand'!AG4,'8. FP Demand'!AG5,'8. FP Demand'!AG6,'8. FP Demand'!AG30,'8. FP Demand'!AG31,'8. FP Demand'!AG36:AG37)</f>
        <v>2.3405051343067065</v>
      </c>
      <c r="AH3" s="840">
        <f>SUM('8. FP Demand'!AH3,'8. FP Demand'!AH4,'8. FP Demand'!AH5,'8. FP Demand'!AH6,'8. FP Demand'!AH30,'8. FP Demand'!AH31,'8. FP Demand'!AH36:AH37)</f>
        <v>2.3297686005604792</v>
      </c>
      <c r="AI3" s="840">
        <f>SUM('8. FP Demand'!AI3,'8. FP Demand'!AI4,'8. FP Demand'!AI5,'8. FP Demand'!AI6,'8. FP Demand'!AI30,'8. FP Demand'!AI31,'8. FP Demand'!AI36:AI37)</f>
        <v>2.3290039689823736</v>
      </c>
      <c r="AJ3" s="841">
        <f>SUM('8. FP Demand'!AJ3,'8. FP Demand'!AJ4,'8. FP Demand'!AJ5,'8. FP Demand'!AJ6,'8. FP Demand'!AJ30,'8. FP Demand'!AJ31,'8. FP Demand'!AJ36:AJ37)</f>
        <v>2.3113479664861636</v>
      </c>
    </row>
    <row r="4" spans="1:43" x14ac:dyDescent="0.2">
      <c r="A4" s="177"/>
      <c r="B4" s="975"/>
      <c r="C4" s="496" t="s">
        <v>738</v>
      </c>
      <c r="D4" s="722" t="s">
        <v>346</v>
      </c>
      <c r="E4" s="829" t="s">
        <v>816</v>
      </c>
      <c r="F4" s="491" t="s">
        <v>75</v>
      </c>
      <c r="G4" s="491">
        <v>2</v>
      </c>
      <c r="H4" s="492">
        <f>'7. FP Supply'!H21-('7. FP Supply'!H27+'7. FP Supply'!H28)</f>
        <v>3.7262716456943998</v>
      </c>
      <c r="I4" s="319">
        <f>'7. FP Supply'!I21-('7. FP Supply'!I27+'7. FP Supply'!I28)</f>
        <v>3.7262716456943998</v>
      </c>
      <c r="J4" s="319">
        <f>'7. FP Supply'!J21-('7. FP Supply'!J27+'7. FP Supply'!J28)</f>
        <v>3.7262716456943998</v>
      </c>
      <c r="K4" s="319">
        <f>'7. FP Supply'!K21-('7. FP Supply'!K27+'7. FP Supply'!K28)</f>
        <v>3.7262716456943998</v>
      </c>
      <c r="L4" s="445">
        <f>'7. FP Supply'!L21-('7. FP Supply'!L27+'7. FP Supply'!L28)</f>
        <v>3.7262716456943998</v>
      </c>
      <c r="M4" s="445">
        <f>'7. FP Supply'!M21-('7. FP Supply'!M27+'7. FP Supply'!M28)</f>
        <v>3.7262716456943998</v>
      </c>
      <c r="N4" s="445">
        <f>'7. FP Supply'!N21-('7. FP Supply'!N27+'7. FP Supply'!N28)</f>
        <v>3.7262716456943998</v>
      </c>
      <c r="O4" s="445">
        <f>'7. FP Supply'!O21-('7. FP Supply'!O27+'7. FP Supply'!O28)</f>
        <v>3.7262716456943998</v>
      </c>
      <c r="P4" s="445">
        <f>'7. FP Supply'!P21-('7. FP Supply'!P27+'7. FP Supply'!P28)</f>
        <v>3.7262716456943998</v>
      </c>
      <c r="Q4" s="445">
        <f>'7. FP Supply'!Q21-('7. FP Supply'!Q27+'7. FP Supply'!Q28)</f>
        <v>3.7262716456943998</v>
      </c>
      <c r="R4" s="445">
        <f>'7. FP Supply'!R21-('7. FP Supply'!R27+'7. FP Supply'!R28)</f>
        <v>3.7262716456943998</v>
      </c>
      <c r="S4" s="445">
        <f>'7. FP Supply'!S21-('7. FP Supply'!S27+'7. FP Supply'!S28)</f>
        <v>3.7262716456943998</v>
      </c>
      <c r="T4" s="445">
        <f>'7. FP Supply'!T21-('7. FP Supply'!T27+'7. FP Supply'!T28)</f>
        <v>3.7262716456943998</v>
      </c>
      <c r="U4" s="445">
        <f>'7. FP Supply'!U21-('7. FP Supply'!U27+'7. FP Supply'!U28)</f>
        <v>3.7262716456943998</v>
      </c>
      <c r="V4" s="445">
        <f>'7. FP Supply'!V21-('7. FP Supply'!V27+'7. FP Supply'!V28)</f>
        <v>3.1862716456943998</v>
      </c>
      <c r="W4" s="445">
        <f>'7. FP Supply'!W21-('7. FP Supply'!W27+'7. FP Supply'!W28)</f>
        <v>3.1862716456943998</v>
      </c>
      <c r="X4" s="445">
        <f>'7. FP Supply'!X21-('7. FP Supply'!X27+'7. FP Supply'!X28)</f>
        <v>3.1862716456943998</v>
      </c>
      <c r="Y4" s="445">
        <f>'7. FP Supply'!Y21-('7. FP Supply'!Y27+'7. FP Supply'!Y28)</f>
        <v>3.1862716456943998</v>
      </c>
      <c r="Z4" s="445">
        <f>'7. FP Supply'!Z21-('7. FP Supply'!Z27+'7. FP Supply'!Z28)</f>
        <v>3.1862716456943998</v>
      </c>
      <c r="AA4" s="445">
        <f>'7. FP Supply'!AA21-('7. FP Supply'!AA27+'7. FP Supply'!AA28)</f>
        <v>3.1862716456943998</v>
      </c>
      <c r="AB4" s="445">
        <f>'7. FP Supply'!AB21-('7. FP Supply'!AB27+'7. FP Supply'!AB28)</f>
        <v>3.1862716456943998</v>
      </c>
      <c r="AC4" s="445">
        <f>'7. FP Supply'!AC21-('7. FP Supply'!AC27+'7. FP Supply'!AC28)</f>
        <v>3.1862716456943998</v>
      </c>
      <c r="AD4" s="445">
        <f>'7. FP Supply'!AD21-('7. FP Supply'!AD27+'7. FP Supply'!AD28)</f>
        <v>3.1862716456943998</v>
      </c>
      <c r="AE4" s="445">
        <f>'7. FP Supply'!AE21-('7. FP Supply'!AE27+'7. FP Supply'!AE28)</f>
        <v>3.1862716456943998</v>
      </c>
      <c r="AF4" s="445">
        <f>'7. FP Supply'!AF21-('7. FP Supply'!AF27+'7. FP Supply'!AF28)</f>
        <v>3.1862716456943998</v>
      </c>
      <c r="AG4" s="445">
        <f>'7. FP Supply'!AG21-('7. FP Supply'!AG27+'7. FP Supply'!AG28)</f>
        <v>3.1862716456943998</v>
      </c>
      <c r="AH4" s="445">
        <f>'7. FP Supply'!AH21-('7. FP Supply'!AH27+'7. FP Supply'!AH28)</f>
        <v>3.1862716456943998</v>
      </c>
      <c r="AI4" s="445">
        <f>'7. FP Supply'!AI21-('7. FP Supply'!AI27+'7. FP Supply'!AI28)</f>
        <v>3.1862716456943998</v>
      </c>
      <c r="AJ4" s="497">
        <f>'7. FP Supply'!AJ21-('7. FP Supply'!AJ27+'7. FP Supply'!AJ28)</f>
        <v>3.1862716456943998</v>
      </c>
    </row>
    <row r="5" spans="1:43" x14ac:dyDescent="0.2">
      <c r="A5" s="177"/>
      <c r="B5" s="975"/>
      <c r="C5" s="496" t="s">
        <v>76</v>
      </c>
      <c r="D5" s="722" t="s">
        <v>348</v>
      </c>
      <c r="E5" s="829" t="s">
        <v>739</v>
      </c>
      <c r="F5" s="491" t="s">
        <v>75</v>
      </c>
      <c r="G5" s="491">
        <v>2</v>
      </c>
      <c r="H5" s="492">
        <f>H4+('7. FP Supply'!H4+'7. FP Supply'!H8)-('7. FP Supply'!H13+'7. FP Supply'!H17)</f>
        <v>3.7262716456943998</v>
      </c>
      <c r="I5" s="319">
        <f>I4+('7. FP Supply'!I4+'7. FP Supply'!I8)-('7. FP Supply'!I13+'7. FP Supply'!I17)</f>
        <v>3.7262716456943998</v>
      </c>
      <c r="J5" s="319">
        <f>J4+('7. FP Supply'!J4+'7. FP Supply'!J8)-('7. FP Supply'!J13+'7. FP Supply'!J17)</f>
        <v>3.7262716456943998</v>
      </c>
      <c r="K5" s="319">
        <f>K4+('7. FP Supply'!K4+'7. FP Supply'!K8)-('7. FP Supply'!K13+'7. FP Supply'!K17)</f>
        <v>3.7262716456943998</v>
      </c>
      <c r="L5" s="445">
        <f>L4+('7. FP Supply'!L4+'7. FP Supply'!L8)-('7. FP Supply'!L13+'7. FP Supply'!L17)</f>
        <v>3.7262716456943998</v>
      </c>
      <c r="M5" s="445">
        <f>M4+('7. FP Supply'!M4+'7. FP Supply'!M8)-('7. FP Supply'!M13+'7. FP Supply'!M17)</f>
        <v>3.7262716456943998</v>
      </c>
      <c r="N5" s="445">
        <f>N4+('7. FP Supply'!N4+'7. FP Supply'!N8)-('7. FP Supply'!N13+'7. FP Supply'!N17)</f>
        <v>3.7262716456943998</v>
      </c>
      <c r="O5" s="445">
        <f>O4+('7. FP Supply'!O4+'7. FP Supply'!O8)-('7. FP Supply'!O13+'7. FP Supply'!O17)</f>
        <v>3.7262716456943998</v>
      </c>
      <c r="P5" s="445">
        <f>P4+('7. FP Supply'!P4+'7. FP Supply'!P8)-('7. FP Supply'!P13+'7. FP Supply'!P17)</f>
        <v>3.7262716456943998</v>
      </c>
      <c r="Q5" s="445">
        <f>Q4+('7. FP Supply'!Q4+'7. FP Supply'!Q8)-('7. FP Supply'!Q13+'7. FP Supply'!Q17)</f>
        <v>3.7262716456943998</v>
      </c>
      <c r="R5" s="445">
        <f>R4+('7. FP Supply'!R4+'7. FP Supply'!R8)-('7. FP Supply'!R13+'7. FP Supply'!R17)</f>
        <v>3.7262716456943998</v>
      </c>
      <c r="S5" s="445">
        <f>S4+('7. FP Supply'!S4+'7. FP Supply'!S8)-('7. FP Supply'!S13+'7. FP Supply'!S17)</f>
        <v>3.7262716456943998</v>
      </c>
      <c r="T5" s="445">
        <f>T4+('7. FP Supply'!T4+'7. FP Supply'!T8)-('7. FP Supply'!T13+'7. FP Supply'!T17)</f>
        <v>3.7262716456943998</v>
      </c>
      <c r="U5" s="445">
        <f>U4+('7. FP Supply'!U4+'7. FP Supply'!U8)-('7. FP Supply'!U13+'7. FP Supply'!U17)</f>
        <v>3.7262716456943998</v>
      </c>
      <c r="V5" s="445">
        <f>V4+('7. FP Supply'!V4+'7. FP Supply'!V8)-('7. FP Supply'!V13+'7. FP Supply'!V17)</f>
        <v>3.1862716456943998</v>
      </c>
      <c r="W5" s="445">
        <f>W4+('7. FP Supply'!W4+'7. FP Supply'!W8)-('7. FP Supply'!W13+'7. FP Supply'!W17)</f>
        <v>3.1862716456943998</v>
      </c>
      <c r="X5" s="445">
        <f>X4+('7. FP Supply'!X4+'7. FP Supply'!X8)-('7. FP Supply'!X13+'7. FP Supply'!X17)</f>
        <v>3.1862716456943998</v>
      </c>
      <c r="Y5" s="445">
        <f>Y4+('7. FP Supply'!Y4+'7. FP Supply'!Y8)-('7. FP Supply'!Y13+'7. FP Supply'!Y17)</f>
        <v>3.1862716456943998</v>
      </c>
      <c r="Z5" s="445">
        <f>Z4+('7. FP Supply'!Z4+'7. FP Supply'!Z8)-('7. FP Supply'!Z13+'7. FP Supply'!Z17)</f>
        <v>3.1862716456943998</v>
      </c>
      <c r="AA5" s="445">
        <f>AA4+('7. FP Supply'!AA4+'7. FP Supply'!AA8)-('7. FP Supply'!AA13+'7. FP Supply'!AA17)</f>
        <v>3.1862716456943998</v>
      </c>
      <c r="AB5" s="445">
        <f>AB4+('7. FP Supply'!AB4+'7. FP Supply'!AB8)-('7. FP Supply'!AB13+'7. FP Supply'!AB17)</f>
        <v>3.1862716456943998</v>
      </c>
      <c r="AC5" s="445">
        <f>AC4+('7. FP Supply'!AC4+'7. FP Supply'!AC8)-('7. FP Supply'!AC13+'7. FP Supply'!AC17)</f>
        <v>3.1862716456943998</v>
      </c>
      <c r="AD5" s="445">
        <f>AD4+('7. FP Supply'!AD4+'7. FP Supply'!AD8)-('7. FP Supply'!AD13+'7. FP Supply'!AD17)</f>
        <v>3.1862716456943998</v>
      </c>
      <c r="AE5" s="445">
        <f>AE4+('7. FP Supply'!AE4+'7. FP Supply'!AE8)-('7. FP Supply'!AE13+'7. FP Supply'!AE17)</f>
        <v>3.1862716456943998</v>
      </c>
      <c r="AF5" s="445">
        <f>AF4+('7. FP Supply'!AF4+'7. FP Supply'!AF8)-('7. FP Supply'!AF13+'7. FP Supply'!AF17)</f>
        <v>3.1862716456943998</v>
      </c>
      <c r="AG5" s="445">
        <f>AG4+('7. FP Supply'!AG4+'7. FP Supply'!AG8)-('7. FP Supply'!AG13+'7. FP Supply'!AG17)</f>
        <v>3.1862716456943998</v>
      </c>
      <c r="AH5" s="445">
        <f>AH4+('7. FP Supply'!AH4+'7. FP Supply'!AH8)-('7. FP Supply'!AH13+'7. FP Supply'!AH17)</f>
        <v>3.1862716456943998</v>
      </c>
      <c r="AI5" s="445">
        <f>AI4+('7. FP Supply'!AI4+'7. FP Supply'!AI8)-('7. FP Supply'!AI13+'7. FP Supply'!AI17)</f>
        <v>3.1862716456943998</v>
      </c>
      <c r="AJ5" s="497">
        <f>AJ4+('7. FP Supply'!AJ4+'7. FP Supply'!AJ8)-('7. FP Supply'!AJ13+'7. FP Supply'!AJ17)</f>
        <v>3.1862716456943998</v>
      </c>
    </row>
    <row r="6" spans="1:43" x14ac:dyDescent="0.2">
      <c r="A6" s="177"/>
      <c r="B6" s="975"/>
      <c r="C6" s="494" t="s">
        <v>740</v>
      </c>
      <c r="D6" s="784" t="s">
        <v>351</v>
      </c>
      <c r="E6" s="470" t="s">
        <v>124</v>
      </c>
      <c r="F6" s="498" t="s">
        <v>75</v>
      </c>
      <c r="G6" s="498">
        <v>2</v>
      </c>
      <c r="H6" s="492">
        <v>0</v>
      </c>
      <c r="I6" s="319">
        <v>0</v>
      </c>
      <c r="J6" s="319">
        <v>0</v>
      </c>
      <c r="K6" s="319">
        <v>0</v>
      </c>
      <c r="L6" s="402">
        <v>0</v>
      </c>
      <c r="M6" s="402">
        <v>0</v>
      </c>
      <c r="N6" s="402">
        <v>0</v>
      </c>
      <c r="O6" s="402">
        <v>0</v>
      </c>
      <c r="P6" s="402">
        <v>0</v>
      </c>
      <c r="Q6" s="402">
        <v>0</v>
      </c>
      <c r="R6" s="402">
        <v>0</v>
      </c>
      <c r="S6" s="402">
        <v>0</v>
      </c>
      <c r="T6" s="402">
        <v>0</v>
      </c>
      <c r="U6" s="402">
        <v>0</v>
      </c>
      <c r="V6" s="402">
        <v>0</v>
      </c>
      <c r="W6" s="402">
        <v>0</v>
      </c>
      <c r="X6" s="402">
        <v>0</v>
      </c>
      <c r="Y6" s="402">
        <v>0</v>
      </c>
      <c r="Z6" s="402">
        <v>0</v>
      </c>
      <c r="AA6" s="402">
        <v>0</v>
      </c>
      <c r="AB6" s="402">
        <v>0</v>
      </c>
      <c r="AC6" s="402">
        <v>0</v>
      </c>
      <c r="AD6" s="402">
        <v>0</v>
      </c>
      <c r="AE6" s="402">
        <v>0</v>
      </c>
      <c r="AF6" s="402">
        <v>0</v>
      </c>
      <c r="AG6" s="402">
        <v>0</v>
      </c>
      <c r="AH6" s="402">
        <v>0</v>
      </c>
      <c r="AI6" s="402">
        <v>0</v>
      </c>
      <c r="AJ6" s="449">
        <v>0</v>
      </c>
      <c r="AK6" s="716"/>
      <c r="AL6" s="713"/>
      <c r="AO6" s="717"/>
    </row>
    <row r="7" spans="1:43" x14ac:dyDescent="0.2">
      <c r="A7" s="177"/>
      <c r="B7" s="975"/>
      <c r="C7" s="494" t="s">
        <v>741</v>
      </c>
      <c r="D7" s="784" t="s">
        <v>353</v>
      </c>
      <c r="E7" s="470" t="s">
        <v>124</v>
      </c>
      <c r="F7" s="498" t="s">
        <v>75</v>
      </c>
      <c r="G7" s="498">
        <v>2</v>
      </c>
      <c r="H7" s="492">
        <v>0.40035055441662698</v>
      </c>
      <c r="I7" s="319">
        <v>0.39265151803207998</v>
      </c>
      <c r="J7" s="319">
        <v>0.39739556181297297</v>
      </c>
      <c r="K7" s="319">
        <v>0.39496668709668897</v>
      </c>
      <c r="L7" s="402">
        <v>0.38079741483913698</v>
      </c>
      <c r="M7" s="402">
        <v>0.38885220282526201</v>
      </c>
      <c r="N7" s="402">
        <v>0.38063334949361299</v>
      </c>
      <c r="O7" s="402">
        <v>0.39612993382637701</v>
      </c>
      <c r="P7" s="402">
        <v>0.39777287114329501</v>
      </c>
      <c r="Q7" s="402">
        <v>0.28970321671565802</v>
      </c>
      <c r="R7" s="402">
        <v>0.28720763187515502</v>
      </c>
      <c r="S7" s="402">
        <v>0.28922531065325602</v>
      </c>
      <c r="T7" s="402">
        <v>0.28958968469421198</v>
      </c>
      <c r="U7" s="402">
        <v>0.28641246935248998</v>
      </c>
      <c r="V7" s="402">
        <v>0.28723469993089701</v>
      </c>
      <c r="W7" s="402">
        <v>0.280700283860297</v>
      </c>
      <c r="X7" s="402">
        <v>0.29032361661688799</v>
      </c>
      <c r="Y7" s="402">
        <v>0.28424430273984702</v>
      </c>
      <c r="Z7" s="402">
        <v>0.28175170833056201</v>
      </c>
      <c r="AA7" s="402">
        <v>0.27940311566714099</v>
      </c>
      <c r="AB7" s="402">
        <v>0.28747628879890702</v>
      </c>
      <c r="AC7" s="402">
        <v>0.28329884898937802</v>
      </c>
      <c r="AD7" s="402">
        <v>0.28144686325479401</v>
      </c>
      <c r="AE7" s="402">
        <v>0.28134384400237</v>
      </c>
      <c r="AF7" s="402">
        <v>0.27062605693764702</v>
      </c>
      <c r="AG7" s="402">
        <v>0.28013090729484103</v>
      </c>
      <c r="AH7" s="402">
        <v>0.28110981957589898</v>
      </c>
      <c r="AI7" s="402">
        <v>0.28371472865527603</v>
      </c>
      <c r="AJ7" s="449">
        <v>0.28599233911051097</v>
      </c>
      <c r="AL7" s="713"/>
      <c r="AO7" s="718"/>
    </row>
    <row r="8" spans="1:43" x14ac:dyDescent="0.2">
      <c r="A8" s="177"/>
      <c r="B8" s="975"/>
      <c r="C8" s="496" t="s">
        <v>98</v>
      </c>
      <c r="D8" s="722" t="s">
        <v>354</v>
      </c>
      <c r="E8" s="829" t="s">
        <v>742</v>
      </c>
      <c r="F8" s="491" t="s">
        <v>75</v>
      </c>
      <c r="G8" s="491">
        <v>2</v>
      </c>
      <c r="H8" s="492">
        <f t="shared" ref="H8:AJ8" si="0">H6+H7</f>
        <v>0.40035055441662698</v>
      </c>
      <c r="I8" s="319">
        <f t="shared" ref="I8:K8" si="1">I6+I7</f>
        <v>0.39265151803207998</v>
      </c>
      <c r="J8" s="319">
        <f t="shared" si="1"/>
        <v>0.39739556181297297</v>
      </c>
      <c r="K8" s="319">
        <f t="shared" si="1"/>
        <v>0.39496668709668897</v>
      </c>
      <c r="L8" s="445">
        <f t="shared" si="0"/>
        <v>0.38079741483913698</v>
      </c>
      <c r="M8" s="445">
        <f t="shared" si="0"/>
        <v>0.38885220282526201</v>
      </c>
      <c r="N8" s="445">
        <f t="shared" si="0"/>
        <v>0.38063334949361299</v>
      </c>
      <c r="O8" s="445">
        <f t="shared" si="0"/>
        <v>0.39612993382637701</v>
      </c>
      <c r="P8" s="445">
        <f t="shared" si="0"/>
        <v>0.39777287114329501</v>
      </c>
      <c r="Q8" s="445">
        <f t="shared" si="0"/>
        <v>0.28970321671565802</v>
      </c>
      <c r="R8" s="445">
        <f t="shared" si="0"/>
        <v>0.28720763187515502</v>
      </c>
      <c r="S8" s="445">
        <f t="shared" si="0"/>
        <v>0.28922531065325602</v>
      </c>
      <c r="T8" s="445">
        <f t="shared" si="0"/>
        <v>0.28958968469421198</v>
      </c>
      <c r="U8" s="445">
        <f t="shared" si="0"/>
        <v>0.28641246935248998</v>
      </c>
      <c r="V8" s="445">
        <f t="shared" si="0"/>
        <v>0.28723469993089701</v>
      </c>
      <c r="W8" s="445">
        <f t="shared" si="0"/>
        <v>0.280700283860297</v>
      </c>
      <c r="X8" s="445">
        <f t="shared" si="0"/>
        <v>0.29032361661688799</v>
      </c>
      <c r="Y8" s="445">
        <f t="shared" si="0"/>
        <v>0.28424430273984702</v>
      </c>
      <c r="Z8" s="445">
        <f t="shared" si="0"/>
        <v>0.28175170833056201</v>
      </c>
      <c r="AA8" s="445">
        <f t="shared" si="0"/>
        <v>0.27940311566714099</v>
      </c>
      <c r="AB8" s="445">
        <f t="shared" si="0"/>
        <v>0.28747628879890702</v>
      </c>
      <c r="AC8" s="445">
        <f t="shared" si="0"/>
        <v>0.28329884898937802</v>
      </c>
      <c r="AD8" s="445">
        <f t="shared" si="0"/>
        <v>0.28144686325479401</v>
      </c>
      <c r="AE8" s="445">
        <f t="shared" si="0"/>
        <v>0.28134384400237</v>
      </c>
      <c r="AF8" s="445">
        <f t="shared" si="0"/>
        <v>0.27062605693764702</v>
      </c>
      <c r="AG8" s="445">
        <f t="shared" si="0"/>
        <v>0.28013090729484103</v>
      </c>
      <c r="AH8" s="445">
        <f t="shared" si="0"/>
        <v>0.28110981957589898</v>
      </c>
      <c r="AI8" s="445">
        <f t="shared" si="0"/>
        <v>0.28371472865527603</v>
      </c>
      <c r="AJ8" s="497">
        <f t="shared" si="0"/>
        <v>0.28599233911051097</v>
      </c>
    </row>
    <row r="9" spans="1:43" x14ac:dyDescent="0.2">
      <c r="A9" s="177"/>
      <c r="B9" s="975"/>
      <c r="C9" s="496" t="s">
        <v>101</v>
      </c>
      <c r="D9" s="722" t="s">
        <v>356</v>
      </c>
      <c r="E9" s="829" t="s">
        <v>743</v>
      </c>
      <c r="F9" s="491" t="s">
        <v>75</v>
      </c>
      <c r="G9" s="491">
        <v>2</v>
      </c>
      <c r="H9" s="492">
        <f>H5-H3</f>
        <v>1.0438619598421566</v>
      </c>
      <c r="I9" s="319">
        <f t="shared" ref="I9:K9" si="2">I5-I3</f>
        <v>1.0509816280291369</v>
      </c>
      <c r="J9" s="319">
        <f t="shared" si="2"/>
        <v>1.0596322471961699</v>
      </c>
      <c r="K9" s="319">
        <f t="shared" si="2"/>
        <v>1.0568753718109196</v>
      </c>
      <c r="L9" s="445">
        <f>L5-L3</f>
        <v>1.0570839037846591</v>
      </c>
      <c r="M9" s="445">
        <f t="shared" ref="M9:AJ9" si="3">M5-M3</f>
        <v>1.0524772107498386</v>
      </c>
      <c r="N9" s="445">
        <f t="shared" si="3"/>
        <v>1.0484479272316154</v>
      </c>
      <c r="O9" s="445">
        <f t="shared" si="3"/>
        <v>1.0445052885555159</v>
      </c>
      <c r="P9" s="445">
        <f t="shared" si="3"/>
        <v>1.0425730408640388</v>
      </c>
      <c r="Q9" s="445">
        <f t="shared" si="3"/>
        <v>1.0658160202272651</v>
      </c>
      <c r="R9" s="445">
        <f t="shared" si="3"/>
        <v>1.0908761224396049</v>
      </c>
      <c r="S9" s="445">
        <f t="shared" si="3"/>
        <v>1.1156966785021436</v>
      </c>
      <c r="T9" s="445">
        <f t="shared" si="3"/>
        <v>1.1421529391564218</v>
      </c>
      <c r="U9" s="445">
        <f t="shared" si="3"/>
        <v>1.2056800508549124</v>
      </c>
      <c r="V9" s="445">
        <f t="shared" si="3"/>
        <v>0.67869159893151787</v>
      </c>
      <c r="W9" s="445">
        <f t="shared" si="3"/>
        <v>0.70162661464064158</v>
      </c>
      <c r="X9" s="445">
        <f t="shared" si="3"/>
        <v>0.72630385544889764</v>
      </c>
      <c r="Y9" s="445">
        <f t="shared" si="3"/>
        <v>0.74769758024489086</v>
      </c>
      <c r="Z9" s="445">
        <f t="shared" si="3"/>
        <v>0.76541382350820619</v>
      </c>
      <c r="AA9" s="445">
        <f t="shared" si="3"/>
        <v>0.77767004252277427</v>
      </c>
      <c r="AB9" s="445">
        <f t="shared" si="3"/>
        <v>0.80048028016737804</v>
      </c>
      <c r="AC9" s="445">
        <f t="shared" si="3"/>
        <v>0.81087050908337632</v>
      </c>
      <c r="AD9" s="445">
        <f t="shared" si="3"/>
        <v>0.8131170934686196</v>
      </c>
      <c r="AE9" s="445">
        <f t="shared" si="3"/>
        <v>0.82515363323335489</v>
      </c>
      <c r="AF9" s="445">
        <f t="shared" si="3"/>
        <v>0.83660600154666298</v>
      </c>
      <c r="AG9" s="445">
        <f t="shared" si="3"/>
        <v>0.84576651138769332</v>
      </c>
      <c r="AH9" s="445">
        <f t="shared" si="3"/>
        <v>0.85650304513392062</v>
      </c>
      <c r="AI9" s="445">
        <f t="shared" si="3"/>
        <v>0.85726767671202619</v>
      </c>
      <c r="AJ9" s="497">
        <f t="shared" si="3"/>
        <v>0.87492367920823622</v>
      </c>
    </row>
    <row r="10" spans="1:43" ht="15.75" thickBot="1" x14ac:dyDescent="0.25">
      <c r="A10" s="177"/>
      <c r="B10" s="976"/>
      <c r="C10" s="514" t="s">
        <v>744</v>
      </c>
      <c r="D10" s="729" t="s">
        <v>359</v>
      </c>
      <c r="E10" s="892" t="s">
        <v>745</v>
      </c>
      <c r="F10" s="883" t="s">
        <v>75</v>
      </c>
      <c r="G10" s="883">
        <v>2</v>
      </c>
      <c r="H10" s="512">
        <f t="shared" ref="H10:AJ10" si="4">H9-H8</f>
        <v>0.64351140542552954</v>
      </c>
      <c r="I10" s="278">
        <f t="shared" ref="I10:K10" si="5">I9-I8</f>
        <v>0.65833010999705688</v>
      </c>
      <c r="J10" s="278">
        <f t="shared" si="5"/>
        <v>0.66223668538319691</v>
      </c>
      <c r="K10" s="278">
        <f t="shared" si="5"/>
        <v>0.66190868471423059</v>
      </c>
      <c r="L10" s="453">
        <f t="shared" si="4"/>
        <v>0.67628648894552212</v>
      </c>
      <c r="M10" s="453">
        <f t="shared" si="4"/>
        <v>0.66362500792457657</v>
      </c>
      <c r="N10" s="453">
        <f t="shared" si="4"/>
        <v>0.66781457773800246</v>
      </c>
      <c r="O10" s="453">
        <f t="shared" si="4"/>
        <v>0.64837535472913888</v>
      </c>
      <c r="P10" s="453">
        <f t="shared" si="4"/>
        <v>0.64480016972074372</v>
      </c>
      <c r="Q10" s="453">
        <f t="shared" si="4"/>
        <v>0.77611280351160705</v>
      </c>
      <c r="R10" s="453">
        <f t="shared" si="4"/>
        <v>0.80366849056444978</v>
      </c>
      <c r="S10" s="453">
        <f t="shared" si="4"/>
        <v>0.82647136784888753</v>
      </c>
      <c r="T10" s="453">
        <f t="shared" si="4"/>
        <v>0.85256325446220982</v>
      </c>
      <c r="U10" s="453">
        <f t="shared" si="4"/>
        <v>0.91926758150242238</v>
      </c>
      <c r="V10" s="453">
        <f t="shared" si="4"/>
        <v>0.39145689900062086</v>
      </c>
      <c r="W10" s="453">
        <f t="shared" si="4"/>
        <v>0.42092633078034458</v>
      </c>
      <c r="X10" s="453">
        <f t="shared" si="4"/>
        <v>0.43598023883200965</v>
      </c>
      <c r="Y10" s="453">
        <f t="shared" si="4"/>
        <v>0.46345327750504384</v>
      </c>
      <c r="Z10" s="453">
        <f t="shared" si="4"/>
        <v>0.48366211517764418</v>
      </c>
      <c r="AA10" s="453">
        <f t="shared" si="4"/>
        <v>0.49826692685563329</v>
      </c>
      <c r="AB10" s="453">
        <f t="shared" si="4"/>
        <v>0.51300399136847097</v>
      </c>
      <c r="AC10" s="453">
        <f t="shared" si="4"/>
        <v>0.52757166009399836</v>
      </c>
      <c r="AD10" s="453">
        <f t="shared" si="4"/>
        <v>0.53167023021382565</v>
      </c>
      <c r="AE10" s="453">
        <f t="shared" si="4"/>
        <v>0.54380978923098489</v>
      </c>
      <c r="AF10" s="453">
        <f t="shared" si="4"/>
        <v>0.56597994460901591</v>
      </c>
      <c r="AG10" s="453">
        <f t="shared" si="4"/>
        <v>0.5656356040928523</v>
      </c>
      <c r="AH10" s="453">
        <f t="shared" si="4"/>
        <v>0.57539322555802164</v>
      </c>
      <c r="AI10" s="453">
        <f t="shared" si="4"/>
        <v>0.57355294805675017</v>
      </c>
      <c r="AJ10" s="446">
        <f t="shared" si="4"/>
        <v>0.58893134009772519</v>
      </c>
    </row>
    <row r="11" spans="1:43" ht="15.75" x14ac:dyDescent="0.25">
      <c r="A11" s="177"/>
      <c r="B11" s="196"/>
      <c r="C11" s="174"/>
      <c r="D11" s="280"/>
      <c r="E11" s="281"/>
      <c r="F11" s="197"/>
      <c r="G11" s="197"/>
      <c r="H11" s="197"/>
      <c r="I11" s="200"/>
      <c r="J11" s="282"/>
      <c r="K11" s="283"/>
      <c r="L11" s="284"/>
      <c r="M11" s="285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3" ht="15.75" x14ac:dyDescent="0.25">
      <c r="A12" s="177"/>
      <c r="B12" s="196"/>
      <c r="C12" s="174"/>
      <c r="D12" s="286"/>
      <c r="E12" s="287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3" ht="15.75" x14ac:dyDescent="0.25">
      <c r="A13" s="177"/>
      <c r="B13" s="196"/>
      <c r="C13" s="197"/>
      <c r="D13" s="280"/>
      <c r="E13" s="281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3" ht="15.75" x14ac:dyDescent="0.25">
      <c r="A14" s="177"/>
      <c r="B14" s="196"/>
      <c r="C14" s="197"/>
      <c r="D14" s="288" t="str">
        <f>'TITLE PAGE'!B9</f>
        <v>Company:</v>
      </c>
      <c r="E14" s="159" t="str">
        <f>'TITLE PAGE'!D9</f>
        <v>Severn Trent Water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3" ht="15.75" x14ac:dyDescent="0.25">
      <c r="A15" s="177"/>
      <c r="B15" s="196"/>
      <c r="C15" s="197"/>
      <c r="D15" s="289" t="str">
        <f>'TITLE PAGE'!B10</f>
        <v>Resource Zone Name:</v>
      </c>
      <c r="E15" s="163" t="str">
        <f>'TITLE PAGE'!D10</f>
        <v>Mardy</v>
      </c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3" ht="15.75" x14ac:dyDescent="0.25">
      <c r="A16" s="177"/>
      <c r="B16" s="196"/>
      <c r="C16" s="197"/>
      <c r="D16" s="289" t="str">
        <f>'TITLE PAGE'!B11</f>
        <v>Resource Zone Number:</v>
      </c>
      <c r="E16" s="165">
        <f>'TITLE PAGE'!D11</f>
        <v>5</v>
      </c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7"/>
      <c r="B17" s="196"/>
      <c r="C17" s="197"/>
      <c r="D17" s="289" t="str">
        <f>'TITLE PAGE'!B12</f>
        <v xml:space="preserve">Planning Scenario Name:                                                                     </v>
      </c>
      <c r="E17" s="163" t="str">
        <f>'TITLE PAGE'!D12</f>
        <v>Dry Year Annual Average</v>
      </c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7"/>
      <c r="B18" s="196"/>
      <c r="C18" s="197"/>
      <c r="D18" s="290" t="str">
        <f>'TITLE PAGE'!B13</f>
        <v xml:space="preserve">Chosen Level of Service:  </v>
      </c>
      <c r="E18" s="170" t="str">
        <f>'TITLE PAGE'!D13</f>
        <v>No more than 3 in 100 Temporary Use Bans</v>
      </c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7"/>
      <c r="B19" s="196"/>
      <c r="C19" s="197"/>
      <c r="D19" s="280"/>
      <c r="E19" s="299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</sheetData>
  <sheetProtection algorithmName="SHA-512" hashValue="wuppZN2gEB/UwMp9mx+MafXWnURq9tD4ZnEB7n+1l2WxSmii6eMKo7Z68Qq7e8Ft98i0cYckzGCqxPF/4zHWNg==" saltValue="zyIdFmP89v0qv29RlrI8uA==" spinCount="100000" sheet="1" objects="1" scenarios="1" selectLockedCells="1" selectUnlockedCells="1"/>
  <mergeCells count="2">
    <mergeCell ref="B3:B10"/>
    <mergeCell ref="AP1:AQ1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topLeftCell="A3" zoomScale="80" zoomScaleNormal="80" workbookViewId="0">
      <selection activeCell="G13" sqref="G13:J13"/>
    </sheetView>
  </sheetViews>
  <sheetFormatPr defaultColWidth="8.88671875" defaultRowHeight="15" x14ac:dyDescent="0.2"/>
  <cols>
    <col min="1" max="1" width="2.109375" customWidth="1"/>
    <col min="2" max="2" width="13.88671875" customWidth="1"/>
    <col min="3" max="3" width="18.21875" bestFit="1" customWidth="1"/>
    <col min="4" max="4" width="19.77734375" bestFit="1" customWidth="1"/>
    <col min="5" max="6" width="13" customWidth="1"/>
    <col min="7" max="7" width="16.5546875" customWidth="1"/>
    <col min="8" max="12" width="12.21875" customWidth="1"/>
    <col min="13" max="13" width="11.109375" customWidth="1"/>
    <col min="14" max="14" width="17.44140625" customWidth="1"/>
    <col min="15" max="20" width="12.21875" customWidth="1"/>
    <col min="21" max="21" width="13.6640625" customWidth="1"/>
    <col min="22" max="22" width="13.44140625" customWidth="1"/>
    <col min="24" max="24" width="10.21875" bestFit="1" customWidth="1"/>
    <col min="253" max="253" width="2.109375" customWidth="1"/>
    <col min="254" max="254" width="13.88671875" customWidth="1"/>
    <col min="255" max="258" width="13" customWidth="1"/>
    <col min="259" max="259" width="16.5546875" customWidth="1"/>
    <col min="260" max="264" width="12.21875" customWidth="1"/>
    <col min="265" max="265" width="11.109375" customWidth="1"/>
    <col min="266" max="266" width="17.44140625" customWidth="1"/>
    <col min="267" max="272" width="12.21875" customWidth="1"/>
    <col min="273" max="273" width="13.6640625" customWidth="1"/>
    <col min="274" max="274" width="13.44140625" customWidth="1"/>
    <col min="509" max="509" width="2.109375" customWidth="1"/>
    <col min="510" max="510" width="13.88671875" customWidth="1"/>
    <col min="511" max="514" width="13" customWidth="1"/>
    <col min="515" max="515" width="16.5546875" customWidth="1"/>
    <col min="516" max="520" width="12.21875" customWidth="1"/>
    <col min="521" max="521" width="11.109375" customWidth="1"/>
    <col min="522" max="522" width="17.44140625" customWidth="1"/>
    <col min="523" max="528" width="12.21875" customWidth="1"/>
    <col min="529" max="529" width="13.6640625" customWidth="1"/>
    <col min="530" max="530" width="13.44140625" customWidth="1"/>
    <col min="765" max="765" width="2.109375" customWidth="1"/>
    <col min="766" max="766" width="13.88671875" customWidth="1"/>
    <col min="767" max="770" width="13" customWidth="1"/>
    <col min="771" max="771" width="16.5546875" customWidth="1"/>
    <col min="772" max="776" width="12.21875" customWidth="1"/>
    <col min="777" max="777" width="11.109375" customWidth="1"/>
    <col min="778" max="778" width="17.44140625" customWidth="1"/>
    <col min="779" max="784" width="12.21875" customWidth="1"/>
    <col min="785" max="785" width="13.6640625" customWidth="1"/>
    <col min="786" max="786" width="13.44140625" customWidth="1"/>
    <col min="1021" max="1021" width="2.109375" customWidth="1"/>
    <col min="1022" max="1022" width="13.88671875" customWidth="1"/>
    <col min="1023" max="1026" width="13" customWidth="1"/>
    <col min="1027" max="1027" width="16.5546875" customWidth="1"/>
    <col min="1028" max="1032" width="12.21875" customWidth="1"/>
    <col min="1033" max="1033" width="11.109375" customWidth="1"/>
    <col min="1034" max="1034" width="17.44140625" customWidth="1"/>
    <col min="1035" max="1040" width="12.21875" customWidth="1"/>
    <col min="1041" max="1041" width="13.6640625" customWidth="1"/>
    <col min="1042" max="1042" width="13.44140625" customWidth="1"/>
    <col min="1277" max="1277" width="2.109375" customWidth="1"/>
    <col min="1278" max="1278" width="13.88671875" customWidth="1"/>
    <col min="1279" max="1282" width="13" customWidth="1"/>
    <col min="1283" max="1283" width="16.5546875" customWidth="1"/>
    <col min="1284" max="1288" width="12.21875" customWidth="1"/>
    <col min="1289" max="1289" width="11.109375" customWidth="1"/>
    <col min="1290" max="1290" width="17.44140625" customWidth="1"/>
    <col min="1291" max="1296" width="12.21875" customWidth="1"/>
    <col min="1297" max="1297" width="13.6640625" customWidth="1"/>
    <col min="1298" max="1298" width="13.44140625" customWidth="1"/>
    <col min="1533" max="1533" width="2.109375" customWidth="1"/>
    <col min="1534" max="1534" width="13.88671875" customWidth="1"/>
    <col min="1535" max="1538" width="13" customWidth="1"/>
    <col min="1539" max="1539" width="16.5546875" customWidth="1"/>
    <col min="1540" max="1544" width="12.21875" customWidth="1"/>
    <col min="1545" max="1545" width="11.109375" customWidth="1"/>
    <col min="1546" max="1546" width="17.44140625" customWidth="1"/>
    <col min="1547" max="1552" width="12.21875" customWidth="1"/>
    <col min="1553" max="1553" width="13.6640625" customWidth="1"/>
    <col min="1554" max="1554" width="13.44140625" customWidth="1"/>
    <col min="1789" max="1789" width="2.109375" customWidth="1"/>
    <col min="1790" max="1790" width="13.88671875" customWidth="1"/>
    <col min="1791" max="1794" width="13" customWidth="1"/>
    <col min="1795" max="1795" width="16.5546875" customWidth="1"/>
    <col min="1796" max="1800" width="12.21875" customWidth="1"/>
    <col min="1801" max="1801" width="11.109375" customWidth="1"/>
    <col min="1802" max="1802" width="17.44140625" customWidth="1"/>
    <col min="1803" max="1808" width="12.21875" customWidth="1"/>
    <col min="1809" max="1809" width="13.6640625" customWidth="1"/>
    <col min="1810" max="1810" width="13.44140625" customWidth="1"/>
    <col min="2045" max="2045" width="2.109375" customWidth="1"/>
    <col min="2046" max="2046" width="13.88671875" customWidth="1"/>
    <col min="2047" max="2050" width="13" customWidth="1"/>
    <col min="2051" max="2051" width="16.5546875" customWidth="1"/>
    <col min="2052" max="2056" width="12.21875" customWidth="1"/>
    <col min="2057" max="2057" width="11.109375" customWidth="1"/>
    <col min="2058" max="2058" width="17.44140625" customWidth="1"/>
    <col min="2059" max="2064" width="12.21875" customWidth="1"/>
    <col min="2065" max="2065" width="13.6640625" customWidth="1"/>
    <col min="2066" max="2066" width="13.44140625" customWidth="1"/>
    <col min="2301" max="2301" width="2.109375" customWidth="1"/>
    <col min="2302" max="2302" width="13.88671875" customWidth="1"/>
    <col min="2303" max="2306" width="13" customWidth="1"/>
    <col min="2307" max="2307" width="16.5546875" customWidth="1"/>
    <col min="2308" max="2312" width="12.21875" customWidth="1"/>
    <col min="2313" max="2313" width="11.109375" customWidth="1"/>
    <col min="2314" max="2314" width="17.44140625" customWidth="1"/>
    <col min="2315" max="2320" width="12.21875" customWidth="1"/>
    <col min="2321" max="2321" width="13.6640625" customWidth="1"/>
    <col min="2322" max="2322" width="13.44140625" customWidth="1"/>
    <col min="2557" max="2557" width="2.109375" customWidth="1"/>
    <col min="2558" max="2558" width="13.88671875" customWidth="1"/>
    <col min="2559" max="2562" width="13" customWidth="1"/>
    <col min="2563" max="2563" width="16.5546875" customWidth="1"/>
    <col min="2564" max="2568" width="12.21875" customWidth="1"/>
    <col min="2569" max="2569" width="11.109375" customWidth="1"/>
    <col min="2570" max="2570" width="17.44140625" customWidth="1"/>
    <col min="2571" max="2576" width="12.21875" customWidth="1"/>
    <col min="2577" max="2577" width="13.6640625" customWidth="1"/>
    <col min="2578" max="2578" width="13.44140625" customWidth="1"/>
    <col min="2813" max="2813" width="2.109375" customWidth="1"/>
    <col min="2814" max="2814" width="13.88671875" customWidth="1"/>
    <col min="2815" max="2818" width="13" customWidth="1"/>
    <col min="2819" max="2819" width="16.5546875" customWidth="1"/>
    <col min="2820" max="2824" width="12.21875" customWidth="1"/>
    <col min="2825" max="2825" width="11.109375" customWidth="1"/>
    <col min="2826" max="2826" width="17.44140625" customWidth="1"/>
    <col min="2827" max="2832" width="12.21875" customWidth="1"/>
    <col min="2833" max="2833" width="13.6640625" customWidth="1"/>
    <col min="2834" max="2834" width="13.44140625" customWidth="1"/>
    <col min="3069" max="3069" width="2.109375" customWidth="1"/>
    <col min="3070" max="3070" width="13.88671875" customWidth="1"/>
    <col min="3071" max="3074" width="13" customWidth="1"/>
    <col min="3075" max="3075" width="16.5546875" customWidth="1"/>
    <col min="3076" max="3080" width="12.21875" customWidth="1"/>
    <col min="3081" max="3081" width="11.109375" customWidth="1"/>
    <col min="3082" max="3082" width="17.44140625" customWidth="1"/>
    <col min="3083" max="3088" width="12.21875" customWidth="1"/>
    <col min="3089" max="3089" width="13.6640625" customWidth="1"/>
    <col min="3090" max="3090" width="13.44140625" customWidth="1"/>
    <col min="3325" max="3325" width="2.109375" customWidth="1"/>
    <col min="3326" max="3326" width="13.88671875" customWidth="1"/>
    <col min="3327" max="3330" width="13" customWidth="1"/>
    <col min="3331" max="3331" width="16.5546875" customWidth="1"/>
    <col min="3332" max="3336" width="12.21875" customWidth="1"/>
    <col min="3337" max="3337" width="11.109375" customWidth="1"/>
    <col min="3338" max="3338" width="17.44140625" customWidth="1"/>
    <col min="3339" max="3344" width="12.21875" customWidth="1"/>
    <col min="3345" max="3345" width="13.6640625" customWidth="1"/>
    <col min="3346" max="3346" width="13.44140625" customWidth="1"/>
    <col min="3581" max="3581" width="2.109375" customWidth="1"/>
    <col min="3582" max="3582" width="13.88671875" customWidth="1"/>
    <col min="3583" max="3586" width="13" customWidth="1"/>
    <col min="3587" max="3587" width="16.5546875" customWidth="1"/>
    <col min="3588" max="3592" width="12.21875" customWidth="1"/>
    <col min="3593" max="3593" width="11.109375" customWidth="1"/>
    <col min="3594" max="3594" width="17.44140625" customWidth="1"/>
    <col min="3595" max="3600" width="12.21875" customWidth="1"/>
    <col min="3601" max="3601" width="13.6640625" customWidth="1"/>
    <col min="3602" max="3602" width="13.44140625" customWidth="1"/>
    <col min="3837" max="3837" width="2.109375" customWidth="1"/>
    <col min="3838" max="3838" width="13.88671875" customWidth="1"/>
    <col min="3839" max="3842" width="13" customWidth="1"/>
    <col min="3843" max="3843" width="16.5546875" customWidth="1"/>
    <col min="3844" max="3848" width="12.21875" customWidth="1"/>
    <col min="3849" max="3849" width="11.109375" customWidth="1"/>
    <col min="3850" max="3850" width="17.44140625" customWidth="1"/>
    <col min="3851" max="3856" width="12.21875" customWidth="1"/>
    <col min="3857" max="3857" width="13.6640625" customWidth="1"/>
    <col min="3858" max="3858" width="13.44140625" customWidth="1"/>
    <col min="4093" max="4093" width="2.109375" customWidth="1"/>
    <col min="4094" max="4094" width="13.88671875" customWidth="1"/>
    <col min="4095" max="4098" width="13" customWidth="1"/>
    <col min="4099" max="4099" width="16.5546875" customWidth="1"/>
    <col min="4100" max="4104" width="12.21875" customWidth="1"/>
    <col min="4105" max="4105" width="11.109375" customWidth="1"/>
    <col min="4106" max="4106" width="17.44140625" customWidth="1"/>
    <col min="4107" max="4112" width="12.21875" customWidth="1"/>
    <col min="4113" max="4113" width="13.6640625" customWidth="1"/>
    <col min="4114" max="4114" width="13.44140625" customWidth="1"/>
    <col min="4349" max="4349" width="2.109375" customWidth="1"/>
    <col min="4350" max="4350" width="13.88671875" customWidth="1"/>
    <col min="4351" max="4354" width="13" customWidth="1"/>
    <col min="4355" max="4355" width="16.5546875" customWidth="1"/>
    <col min="4356" max="4360" width="12.21875" customWidth="1"/>
    <col min="4361" max="4361" width="11.109375" customWidth="1"/>
    <col min="4362" max="4362" width="17.44140625" customWidth="1"/>
    <col min="4363" max="4368" width="12.21875" customWidth="1"/>
    <col min="4369" max="4369" width="13.6640625" customWidth="1"/>
    <col min="4370" max="4370" width="13.44140625" customWidth="1"/>
    <col min="4605" max="4605" width="2.109375" customWidth="1"/>
    <col min="4606" max="4606" width="13.88671875" customWidth="1"/>
    <col min="4607" max="4610" width="13" customWidth="1"/>
    <col min="4611" max="4611" width="16.5546875" customWidth="1"/>
    <col min="4612" max="4616" width="12.21875" customWidth="1"/>
    <col min="4617" max="4617" width="11.109375" customWidth="1"/>
    <col min="4618" max="4618" width="17.44140625" customWidth="1"/>
    <col min="4619" max="4624" width="12.21875" customWidth="1"/>
    <col min="4625" max="4625" width="13.6640625" customWidth="1"/>
    <col min="4626" max="4626" width="13.44140625" customWidth="1"/>
    <col min="4861" max="4861" width="2.109375" customWidth="1"/>
    <col min="4862" max="4862" width="13.88671875" customWidth="1"/>
    <col min="4863" max="4866" width="13" customWidth="1"/>
    <col min="4867" max="4867" width="16.5546875" customWidth="1"/>
    <col min="4868" max="4872" width="12.21875" customWidth="1"/>
    <col min="4873" max="4873" width="11.109375" customWidth="1"/>
    <col min="4874" max="4874" width="17.44140625" customWidth="1"/>
    <col min="4875" max="4880" width="12.21875" customWidth="1"/>
    <col min="4881" max="4881" width="13.6640625" customWidth="1"/>
    <col min="4882" max="4882" width="13.44140625" customWidth="1"/>
    <col min="5117" max="5117" width="2.109375" customWidth="1"/>
    <col min="5118" max="5118" width="13.88671875" customWidth="1"/>
    <col min="5119" max="5122" width="13" customWidth="1"/>
    <col min="5123" max="5123" width="16.5546875" customWidth="1"/>
    <col min="5124" max="5128" width="12.21875" customWidth="1"/>
    <col min="5129" max="5129" width="11.109375" customWidth="1"/>
    <col min="5130" max="5130" width="17.44140625" customWidth="1"/>
    <col min="5131" max="5136" width="12.21875" customWidth="1"/>
    <col min="5137" max="5137" width="13.6640625" customWidth="1"/>
    <col min="5138" max="5138" width="13.44140625" customWidth="1"/>
    <col min="5373" max="5373" width="2.109375" customWidth="1"/>
    <col min="5374" max="5374" width="13.88671875" customWidth="1"/>
    <col min="5375" max="5378" width="13" customWidth="1"/>
    <col min="5379" max="5379" width="16.5546875" customWidth="1"/>
    <col min="5380" max="5384" width="12.21875" customWidth="1"/>
    <col min="5385" max="5385" width="11.109375" customWidth="1"/>
    <col min="5386" max="5386" width="17.44140625" customWidth="1"/>
    <col min="5387" max="5392" width="12.21875" customWidth="1"/>
    <col min="5393" max="5393" width="13.6640625" customWidth="1"/>
    <col min="5394" max="5394" width="13.44140625" customWidth="1"/>
    <col min="5629" max="5629" width="2.109375" customWidth="1"/>
    <col min="5630" max="5630" width="13.88671875" customWidth="1"/>
    <col min="5631" max="5634" width="13" customWidth="1"/>
    <col min="5635" max="5635" width="16.5546875" customWidth="1"/>
    <col min="5636" max="5640" width="12.21875" customWidth="1"/>
    <col min="5641" max="5641" width="11.109375" customWidth="1"/>
    <col min="5642" max="5642" width="17.44140625" customWidth="1"/>
    <col min="5643" max="5648" width="12.21875" customWidth="1"/>
    <col min="5649" max="5649" width="13.6640625" customWidth="1"/>
    <col min="5650" max="5650" width="13.44140625" customWidth="1"/>
    <col min="5885" max="5885" width="2.109375" customWidth="1"/>
    <col min="5886" max="5886" width="13.88671875" customWidth="1"/>
    <col min="5887" max="5890" width="13" customWidth="1"/>
    <col min="5891" max="5891" width="16.5546875" customWidth="1"/>
    <col min="5892" max="5896" width="12.21875" customWidth="1"/>
    <col min="5897" max="5897" width="11.109375" customWidth="1"/>
    <col min="5898" max="5898" width="17.44140625" customWidth="1"/>
    <col min="5899" max="5904" width="12.21875" customWidth="1"/>
    <col min="5905" max="5905" width="13.6640625" customWidth="1"/>
    <col min="5906" max="5906" width="13.44140625" customWidth="1"/>
    <col min="6141" max="6141" width="2.109375" customWidth="1"/>
    <col min="6142" max="6142" width="13.88671875" customWidth="1"/>
    <col min="6143" max="6146" width="13" customWidth="1"/>
    <col min="6147" max="6147" width="16.5546875" customWidth="1"/>
    <col min="6148" max="6152" width="12.21875" customWidth="1"/>
    <col min="6153" max="6153" width="11.109375" customWidth="1"/>
    <col min="6154" max="6154" width="17.44140625" customWidth="1"/>
    <col min="6155" max="6160" width="12.21875" customWidth="1"/>
    <col min="6161" max="6161" width="13.6640625" customWidth="1"/>
    <col min="6162" max="6162" width="13.44140625" customWidth="1"/>
    <col min="6397" max="6397" width="2.109375" customWidth="1"/>
    <col min="6398" max="6398" width="13.88671875" customWidth="1"/>
    <col min="6399" max="6402" width="13" customWidth="1"/>
    <col min="6403" max="6403" width="16.5546875" customWidth="1"/>
    <col min="6404" max="6408" width="12.21875" customWidth="1"/>
    <col min="6409" max="6409" width="11.109375" customWidth="1"/>
    <col min="6410" max="6410" width="17.44140625" customWidth="1"/>
    <col min="6411" max="6416" width="12.21875" customWidth="1"/>
    <col min="6417" max="6417" width="13.6640625" customWidth="1"/>
    <col min="6418" max="6418" width="13.44140625" customWidth="1"/>
    <col min="6653" max="6653" width="2.109375" customWidth="1"/>
    <col min="6654" max="6654" width="13.88671875" customWidth="1"/>
    <col min="6655" max="6658" width="13" customWidth="1"/>
    <col min="6659" max="6659" width="16.5546875" customWidth="1"/>
    <col min="6660" max="6664" width="12.21875" customWidth="1"/>
    <col min="6665" max="6665" width="11.109375" customWidth="1"/>
    <col min="6666" max="6666" width="17.44140625" customWidth="1"/>
    <col min="6667" max="6672" width="12.21875" customWidth="1"/>
    <col min="6673" max="6673" width="13.6640625" customWidth="1"/>
    <col min="6674" max="6674" width="13.44140625" customWidth="1"/>
    <col min="6909" max="6909" width="2.109375" customWidth="1"/>
    <col min="6910" max="6910" width="13.88671875" customWidth="1"/>
    <col min="6911" max="6914" width="13" customWidth="1"/>
    <col min="6915" max="6915" width="16.5546875" customWidth="1"/>
    <col min="6916" max="6920" width="12.21875" customWidth="1"/>
    <col min="6921" max="6921" width="11.109375" customWidth="1"/>
    <col min="6922" max="6922" width="17.44140625" customWidth="1"/>
    <col min="6923" max="6928" width="12.21875" customWidth="1"/>
    <col min="6929" max="6929" width="13.6640625" customWidth="1"/>
    <col min="6930" max="6930" width="13.44140625" customWidth="1"/>
    <col min="7165" max="7165" width="2.109375" customWidth="1"/>
    <col min="7166" max="7166" width="13.88671875" customWidth="1"/>
    <col min="7167" max="7170" width="13" customWidth="1"/>
    <col min="7171" max="7171" width="16.5546875" customWidth="1"/>
    <col min="7172" max="7176" width="12.21875" customWidth="1"/>
    <col min="7177" max="7177" width="11.109375" customWidth="1"/>
    <col min="7178" max="7178" width="17.44140625" customWidth="1"/>
    <col min="7179" max="7184" width="12.21875" customWidth="1"/>
    <col min="7185" max="7185" width="13.6640625" customWidth="1"/>
    <col min="7186" max="7186" width="13.44140625" customWidth="1"/>
    <col min="7421" max="7421" width="2.109375" customWidth="1"/>
    <col min="7422" max="7422" width="13.88671875" customWidth="1"/>
    <col min="7423" max="7426" width="13" customWidth="1"/>
    <col min="7427" max="7427" width="16.5546875" customWidth="1"/>
    <col min="7428" max="7432" width="12.21875" customWidth="1"/>
    <col min="7433" max="7433" width="11.109375" customWidth="1"/>
    <col min="7434" max="7434" width="17.44140625" customWidth="1"/>
    <col min="7435" max="7440" width="12.21875" customWidth="1"/>
    <col min="7441" max="7441" width="13.6640625" customWidth="1"/>
    <col min="7442" max="7442" width="13.44140625" customWidth="1"/>
    <col min="7677" max="7677" width="2.109375" customWidth="1"/>
    <col min="7678" max="7678" width="13.88671875" customWidth="1"/>
    <col min="7679" max="7682" width="13" customWidth="1"/>
    <col min="7683" max="7683" width="16.5546875" customWidth="1"/>
    <col min="7684" max="7688" width="12.21875" customWidth="1"/>
    <col min="7689" max="7689" width="11.109375" customWidth="1"/>
    <col min="7690" max="7690" width="17.44140625" customWidth="1"/>
    <col min="7691" max="7696" width="12.21875" customWidth="1"/>
    <col min="7697" max="7697" width="13.6640625" customWidth="1"/>
    <col min="7698" max="7698" width="13.44140625" customWidth="1"/>
    <col min="7933" max="7933" width="2.109375" customWidth="1"/>
    <col min="7934" max="7934" width="13.88671875" customWidth="1"/>
    <col min="7935" max="7938" width="13" customWidth="1"/>
    <col min="7939" max="7939" width="16.5546875" customWidth="1"/>
    <col min="7940" max="7944" width="12.21875" customWidth="1"/>
    <col min="7945" max="7945" width="11.109375" customWidth="1"/>
    <col min="7946" max="7946" width="17.44140625" customWidth="1"/>
    <col min="7947" max="7952" width="12.21875" customWidth="1"/>
    <col min="7953" max="7953" width="13.6640625" customWidth="1"/>
    <col min="7954" max="7954" width="13.44140625" customWidth="1"/>
    <col min="8189" max="8189" width="2.109375" customWidth="1"/>
    <col min="8190" max="8190" width="13.88671875" customWidth="1"/>
    <col min="8191" max="8194" width="13" customWidth="1"/>
    <col min="8195" max="8195" width="16.5546875" customWidth="1"/>
    <col min="8196" max="8200" width="12.21875" customWidth="1"/>
    <col min="8201" max="8201" width="11.109375" customWidth="1"/>
    <col min="8202" max="8202" width="17.44140625" customWidth="1"/>
    <col min="8203" max="8208" width="12.21875" customWidth="1"/>
    <col min="8209" max="8209" width="13.6640625" customWidth="1"/>
    <col min="8210" max="8210" width="13.44140625" customWidth="1"/>
    <col min="8445" max="8445" width="2.109375" customWidth="1"/>
    <col min="8446" max="8446" width="13.88671875" customWidth="1"/>
    <col min="8447" max="8450" width="13" customWidth="1"/>
    <col min="8451" max="8451" width="16.5546875" customWidth="1"/>
    <col min="8452" max="8456" width="12.21875" customWidth="1"/>
    <col min="8457" max="8457" width="11.109375" customWidth="1"/>
    <col min="8458" max="8458" width="17.44140625" customWidth="1"/>
    <col min="8459" max="8464" width="12.21875" customWidth="1"/>
    <col min="8465" max="8465" width="13.6640625" customWidth="1"/>
    <col min="8466" max="8466" width="13.44140625" customWidth="1"/>
    <col min="8701" max="8701" width="2.109375" customWidth="1"/>
    <col min="8702" max="8702" width="13.88671875" customWidth="1"/>
    <col min="8703" max="8706" width="13" customWidth="1"/>
    <col min="8707" max="8707" width="16.5546875" customWidth="1"/>
    <col min="8708" max="8712" width="12.21875" customWidth="1"/>
    <col min="8713" max="8713" width="11.109375" customWidth="1"/>
    <col min="8714" max="8714" width="17.44140625" customWidth="1"/>
    <col min="8715" max="8720" width="12.21875" customWidth="1"/>
    <col min="8721" max="8721" width="13.6640625" customWidth="1"/>
    <col min="8722" max="8722" width="13.44140625" customWidth="1"/>
    <col min="8957" max="8957" width="2.109375" customWidth="1"/>
    <col min="8958" max="8958" width="13.88671875" customWidth="1"/>
    <col min="8959" max="8962" width="13" customWidth="1"/>
    <col min="8963" max="8963" width="16.5546875" customWidth="1"/>
    <col min="8964" max="8968" width="12.21875" customWidth="1"/>
    <col min="8969" max="8969" width="11.109375" customWidth="1"/>
    <col min="8970" max="8970" width="17.44140625" customWidth="1"/>
    <col min="8971" max="8976" width="12.21875" customWidth="1"/>
    <col min="8977" max="8977" width="13.6640625" customWidth="1"/>
    <col min="8978" max="8978" width="13.44140625" customWidth="1"/>
    <col min="9213" max="9213" width="2.109375" customWidth="1"/>
    <col min="9214" max="9214" width="13.88671875" customWidth="1"/>
    <col min="9215" max="9218" width="13" customWidth="1"/>
    <col min="9219" max="9219" width="16.5546875" customWidth="1"/>
    <col min="9220" max="9224" width="12.21875" customWidth="1"/>
    <col min="9225" max="9225" width="11.109375" customWidth="1"/>
    <col min="9226" max="9226" width="17.44140625" customWidth="1"/>
    <col min="9227" max="9232" width="12.21875" customWidth="1"/>
    <col min="9233" max="9233" width="13.6640625" customWidth="1"/>
    <col min="9234" max="9234" width="13.44140625" customWidth="1"/>
    <col min="9469" max="9469" width="2.109375" customWidth="1"/>
    <col min="9470" max="9470" width="13.88671875" customWidth="1"/>
    <col min="9471" max="9474" width="13" customWidth="1"/>
    <col min="9475" max="9475" width="16.5546875" customWidth="1"/>
    <col min="9476" max="9480" width="12.21875" customWidth="1"/>
    <col min="9481" max="9481" width="11.109375" customWidth="1"/>
    <col min="9482" max="9482" width="17.44140625" customWidth="1"/>
    <col min="9483" max="9488" width="12.21875" customWidth="1"/>
    <col min="9489" max="9489" width="13.6640625" customWidth="1"/>
    <col min="9490" max="9490" width="13.44140625" customWidth="1"/>
    <col min="9725" max="9725" width="2.109375" customWidth="1"/>
    <col min="9726" max="9726" width="13.88671875" customWidth="1"/>
    <col min="9727" max="9730" width="13" customWidth="1"/>
    <col min="9731" max="9731" width="16.5546875" customWidth="1"/>
    <col min="9732" max="9736" width="12.21875" customWidth="1"/>
    <col min="9737" max="9737" width="11.109375" customWidth="1"/>
    <col min="9738" max="9738" width="17.44140625" customWidth="1"/>
    <col min="9739" max="9744" width="12.21875" customWidth="1"/>
    <col min="9745" max="9745" width="13.6640625" customWidth="1"/>
    <col min="9746" max="9746" width="13.44140625" customWidth="1"/>
    <col min="9981" max="9981" width="2.109375" customWidth="1"/>
    <col min="9982" max="9982" width="13.88671875" customWidth="1"/>
    <col min="9983" max="9986" width="13" customWidth="1"/>
    <col min="9987" max="9987" width="16.5546875" customWidth="1"/>
    <col min="9988" max="9992" width="12.21875" customWidth="1"/>
    <col min="9993" max="9993" width="11.109375" customWidth="1"/>
    <col min="9994" max="9994" width="17.44140625" customWidth="1"/>
    <col min="9995" max="10000" width="12.21875" customWidth="1"/>
    <col min="10001" max="10001" width="13.6640625" customWidth="1"/>
    <col min="10002" max="10002" width="13.44140625" customWidth="1"/>
    <col min="10237" max="10237" width="2.109375" customWidth="1"/>
    <col min="10238" max="10238" width="13.88671875" customWidth="1"/>
    <col min="10239" max="10242" width="13" customWidth="1"/>
    <col min="10243" max="10243" width="16.5546875" customWidth="1"/>
    <col min="10244" max="10248" width="12.21875" customWidth="1"/>
    <col min="10249" max="10249" width="11.109375" customWidth="1"/>
    <col min="10250" max="10250" width="17.44140625" customWidth="1"/>
    <col min="10251" max="10256" width="12.21875" customWidth="1"/>
    <col min="10257" max="10257" width="13.6640625" customWidth="1"/>
    <col min="10258" max="10258" width="13.44140625" customWidth="1"/>
    <col min="10493" max="10493" width="2.109375" customWidth="1"/>
    <col min="10494" max="10494" width="13.88671875" customWidth="1"/>
    <col min="10495" max="10498" width="13" customWidth="1"/>
    <col min="10499" max="10499" width="16.5546875" customWidth="1"/>
    <col min="10500" max="10504" width="12.21875" customWidth="1"/>
    <col min="10505" max="10505" width="11.109375" customWidth="1"/>
    <col min="10506" max="10506" width="17.44140625" customWidth="1"/>
    <col min="10507" max="10512" width="12.21875" customWidth="1"/>
    <col min="10513" max="10513" width="13.6640625" customWidth="1"/>
    <col min="10514" max="10514" width="13.44140625" customWidth="1"/>
    <col min="10749" max="10749" width="2.109375" customWidth="1"/>
    <col min="10750" max="10750" width="13.88671875" customWidth="1"/>
    <col min="10751" max="10754" width="13" customWidth="1"/>
    <col min="10755" max="10755" width="16.5546875" customWidth="1"/>
    <col min="10756" max="10760" width="12.21875" customWidth="1"/>
    <col min="10761" max="10761" width="11.109375" customWidth="1"/>
    <col min="10762" max="10762" width="17.44140625" customWidth="1"/>
    <col min="10763" max="10768" width="12.21875" customWidth="1"/>
    <col min="10769" max="10769" width="13.6640625" customWidth="1"/>
    <col min="10770" max="10770" width="13.44140625" customWidth="1"/>
    <col min="11005" max="11005" width="2.109375" customWidth="1"/>
    <col min="11006" max="11006" width="13.88671875" customWidth="1"/>
    <col min="11007" max="11010" width="13" customWidth="1"/>
    <col min="11011" max="11011" width="16.5546875" customWidth="1"/>
    <col min="11012" max="11016" width="12.21875" customWidth="1"/>
    <col min="11017" max="11017" width="11.109375" customWidth="1"/>
    <col min="11018" max="11018" width="17.44140625" customWidth="1"/>
    <col min="11019" max="11024" width="12.21875" customWidth="1"/>
    <col min="11025" max="11025" width="13.6640625" customWidth="1"/>
    <col min="11026" max="11026" width="13.44140625" customWidth="1"/>
    <col min="11261" max="11261" width="2.109375" customWidth="1"/>
    <col min="11262" max="11262" width="13.88671875" customWidth="1"/>
    <col min="11263" max="11266" width="13" customWidth="1"/>
    <col min="11267" max="11267" width="16.5546875" customWidth="1"/>
    <col min="11268" max="11272" width="12.21875" customWidth="1"/>
    <col min="11273" max="11273" width="11.109375" customWidth="1"/>
    <col min="11274" max="11274" width="17.44140625" customWidth="1"/>
    <col min="11275" max="11280" width="12.21875" customWidth="1"/>
    <col min="11281" max="11281" width="13.6640625" customWidth="1"/>
    <col min="11282" max="11282" width="13.44140625" customWidth="1"/>
    <col min="11517" max="11517" width="2.109375" customWidth="1"/>
    <col min="11518" max="11518" width="13.88671875" customWidth="1"/>
    <col min="11519" max="11522" width="13" customWidth="1"/>
    <col min="11523" max="11523" width="16.5546875" customWidth="1"/>
    <col min="11524" max="11528" width="12.21875" customWidth="1"/>
    <col min="11529" max="11529" width="11.109375" customWidth="1"/>
    <col min="11530" max="11530" width="17.44140625" customWidth="1"/>
    <col min="11531" max="11536" width="12.21875" customWidth="1"/>
    <col min="11537" max="11537" width="13.6640625" customWidth="1"/>
    <col min="11538" max="11538" width="13.44140625" customWidth="1"/>
    <col min="11773" max="11773" width="2.109375" customWidth="1"/>
    <col min="11774" max="11774" width="13.88671875" customWidth="1"/>
    <col min="11775" max="11778" width="13" customWidth="1"/>
    <col min="11779" max="11779" width="16.5546875" customWidth="1"/>
    <col min="11780" max="11784" width="12.21875" customWidth="1"/>
    <col min="11785" max="11785" width="11.109375" customWidth="1"/>
    <col min="11786" max="11786" width="17.44140625" customWidth="1"/>
    <col min="11787" max="11792" width="12.21875" customWidth="1"/>
    <col min="11793" max="11793" width="13.6640625" customWidth="1"/>
    <col min="11794" max="11794" width="13.44140625" customWidth="1"/>
    <col min="12029" max="12029" width="2.109375" customWidth="1"/>
    <col min="12030" max="12030" width="13.88671875" customWidth="1"/>
    <col min="12031" max="12034" width="13" customWidth="1"/>
    <col min="12035" max="12035" width="16.5546875" customWidth="1"/>
    <col min="12036" max="12040" width="12.21875" customWidth="1"/>
    <col min="12041" max="12041" width="11.109375" customWidth="1"/>
    <col min="12042" max="12042" width="17.44140625" customWidth="1"/>
    <col min="12043" max="12048" width="12.21875" customWidth="1"/>
    <col min="12049" max="12049" width="13.6640625" customWidth="1"/>
    <col min="12050" max="12050" width="13.44140625" customWidth="1"/>
    <col min="12285" max="12285" width="2.109375" customWidth="1"/>
    <col min="12286" max="12286" width="13.88671875" customWidth="1"/>
    <col min="12287" max="12290" width="13" customWidth="1"/>
    <col min="12291" max="12291" width="16.5546875" customWidth="1"/>
    <col min="12292" max="12296" width="12.21875" customWidth="1"/>
    <col min="12297" max="12297" width="11.109375" customWidth="1"/>
    <col min="12298" max="12298" width="17.44140625" customWidth="1"/>
    <col min="12299" max="12304" width="12.21875" customWidth="1"/>
    <col min="12305" max="12305" width="13.6640625" customWidth="1"/>
    <col min="12306" max="12306" width="13.44140625" customWidth="1"/>
    <col min="12541" max="12541" width="2.109375" customWidth="1"/>
    <col min="12542" max="12542" width="13.88671875" customWidth="1"/>
    <col min="12543" max="12546" width="13" customWidth="1"/>
    <col min="12547" max="12547" width="16.5546875" customWidth="1"/>
    <col min="12548" max="12552" width="12.21875" customWidth="1"/>
    <col min="12553" max="12553" width="11.109375" customWidth="1"/>
    <col min="12554" max="12554" width="17.44140625" customWidth="1"/>
    <col min="12555" max="12560" width="12.21875" customWidth="1"/>
    <col min="12561" max="12561" width="13.6640625" customWidth="1"/>
    <col min="12562" max="12562" width="13.44140625" customWidth="1"/>
    <col min="12797" max="12797" width="2.109375" customWidth="1"/>
    <col min="12798" max="12798" width="13.88671875" customWidth="1"/>
    <col min="12799" max="12802" width="13" customWidth="1"/>
    <col min="12803" max="12803" width="16.5546875" customWidth="1"/>
    <col min="12804" max="12808" width="12.21875" customWidth="1"/>
    <col min="12809" max="12809" width="11.109375" customWidth="1"/>
    <col min="12810" max="12810" width="17.44140625" customWidth="1"/>
    <col min="12811" max="12816" width="12.21875" customWidth="1"/>
    <col min="12817" max="12817" width="13.6640625" customWidth="1"/>
    <col min="12818" max="12818" width="13.44140625" customWidth="1"/>
    <col min="13053" max="13053" width="2.109375" customWidth="1"/>
    <col min="13054" max="13054" width="13.88671875" customWidth="1"/>
    <col min="13055" max="13058" width="13" customWidth="1"/>
    <col min="13059" max="13059" width="16.5546875" customWidth="1"/>
    <col min="13060" max="13064" width="12.21875" customWidth="1"/>
    <col min="13065" max="13065" width="11.109375" customWidth="1"/>
    <col min="13066" max="13066" width="17.44140625" customWidth="1"/>
    <col min="13067" max="13072" width="12.21875" customWidth="1"/>
    <col min="13073" max="13073" width="13.6640625" customWidth="1"/>
    <col min="13074" max="13074" width="13.44140625" customWidth="1"/>
    <col min="13309" max="13309" width="2.109375" customWidth="1"/>
    <col min="13310" max="13310" width="13.88671875" customWidth="1"/>
    <col min="13311" max="13314" width="13" customWidth="1"/>
    <col min="13315" max="13315" width="16.5546875" customWidth="1"/>
    <col min="13316" max="13320" width="12.21875" customWidth="1"/>
    <col min="13321" max="13321" width="11.109375" customWidth="1"/>
    <col min="13322" max="13322" width="17.44140625" customWidth="1"/>
    <col min="13323" max="13328" width="12.21875" customWidth="1"/>
    <col min="13329" max="13329" width="13.6640625" customWidth="1"/>
    <col min="13330" max="13330" width="13.44140625" customWidth="1"/>
    <col min="13565" max="13565" width="2.109375" customWidth="1"/>
    <col min="13566" max="13566" width="13.88671875" customWidth="1"/>
    <col min="13567" max="13570" width="13" customWidth="1"/>
    <col min="13571" max="13571" width="16.5546875" customWidth="1"/>
    <col min="13572" max="13576" width="12.21875" customWidth="1"/>
    <col min="13577" max="13577" width="11.109375" customWidth="1"/>
    <col min="13578" max="13578" width="17.44140625" customWidth="1"/>
    <col min="13579" max="13584" width="12.21875" customWidth="1"/>
    <col min="13585" max="13585" width="13.6640625" customWidth="1"/>
    <col min="13586" max="13586" width="13.44140625" customWidth="1"/>
    <col min="13821" max="13821" width="2.109375" customWidth="1"/>
    <col min="13822" max="13822" width="13.88671875" customWidth="1"/>
    <col min="13823" max="13826" width="13" customWidth="1"/>
    <col min="13827" max="13827" width="16.5546875" customWidth="1"/>
    <col min="13828" max="13832" width="12.21875" customWidth="1"/>
    <col min="13833" max="13833" width="11.109375" customWidth="1"/>
    <col min="13834" max="13834" width="17.44140625" customWidth="1"/>
    <col min="13835" max="13840" width="12.21875" customWidth="1"/>
    <col min="13841" max="13841" width="13.6640625" customWidth="1"/>
    <col min="13842" max="13842" width="13.44140625" customWidth="1"/>
    <col min="14077" max="14077" width="2.109375" customWidth="1"/>
    <col min="14078" max="14078" width="13.88671875" customWidth="1"/>
    <col min="14079" max="14082" width="13" customWidth="1"/>
    <col min="14083" max="14083" width="16.5546875" customWidth="1"/>
    <col min="14084" max="14088" width="12.21875" customWidth="1"/>
    <col min="14089" max="14089" width="11.109375" customWidth="1"/>
    <col min="14090" max="14090" width="17.44140625" customWidth="1"/>
    <col min="14091" max="14096" width="12.21875" customWidth="1"/>
    <col min="14097" max="14097" width="13.6640625" customWidth="1"/>
    <col min="14098" max="14098" width="13.44140625" customWidth="1"/>
    <col min="14333" max="14333" width="2.109375" customWidth="1"/>
    <col min="14334" max="14334" width="13.88671875" customWidth="1"/>
    <col min="14335" max="14338" width="13" customWidth="1"/>
    <col min="14339" max="14339" width="16.5546875" customWidth="1"/>
    <col min="14340" max="14344" width="12.21875" customWidth="1"/>
    <col min="14345" max="14345" width="11.109375" customWidth="1"/>
    <col min="14346" max="14346" width="17.44140625" customWidth="1"/>
    <col min="14347" max="14352" width="12.21875" customWidth="1"/>
    <col min="14353" max="14353" width="13.6640625" customWidth="1"/>
    <col min="14354" max="14354" width="13.44140625" customWidth="1"/>
    <col min="14589" max="14589" width="2.109375" customWidth="1"/>
    <col min="14590" max="14590" width="13.88671875" customWidth="1"/>
    <col min="14591" max="14594" width="13" customWidth="1"/>
    <col min="14595" max="14595" width="16.5546875" customWidth="1"/>
    <col min="14596" max="14600" width="12.21875" customWidth="1"/>
    <col min="14601" max="14601" width="11.109375" customWidth="1"/>
    <col min="14602" max="14602" width="17.44140625" customWidth="1"/>
    <col min="14603" max="14608" width="12.21875" customWidth="1"/>
    <col min="14609" max="14609" width="13.6640625" customWidth="1"/>
    <col min="14610" max="14610" width="13.44140625" customWidth="1"/>
    <col min="14845" max="14845" width="2.109375" customWidth="1"/>
    <col min="14846" max="14846" width="13.88671875" customWidth="1"/>
    <col min="14847" max="14850" width="13" customWidth="1"/>
    <col min="14851" max="14851" width="16.5546875" customWidth="1"/>
    <col min="14852" max="14856" width="12.21875" customWidth="1"/>
    <col min="14857" max="14857" width="11.109375" customWidth="1"/>
    <col min="14858" max="14858" width="17.44140625" customWidth="1"/>
    <col min="14859" max="14864" width="12.21875" customWidth="1"/>
    <col min="14865" max="14865" width="13.6640625" customWidth="1"/>
    <col min="14866" max="14866" width="13.44140625" customWidth="1"/>
    <col min="15101" max="15101" width="2.109375" customWidth="1"/>
    <col min="15102" max="15102" width="13.88671875" customWidth="1"/>
    <col min="15103" max="15106" width="13" customWidth="1"/>
    <col min="15107" max="15107" width="16.5546875" customWidth="1"/>
    <col min="15108" max="15112" width="12.21875" customWidth="1"/>
    <col min="15113" max="15113" width="11.109375" customWidth="1"/>
    <col min="15114" max="15114" width="17.44140625" customWidth="1"/>
    <col min="15115" max="15120" width="12.21875" customWidth="1"/>
    <col min="15121" max="15121" width="13.6640625" customWidth="1"/>
    <col min="15122" max="15122" width="13.44140625" customWidth="1"/>
    <col min="15357" max="15357" width="2.109375" customWidth="1"/>
    <col min="15358" max="15358" width="13.88671875" customWidth="1"/>
    <col min="15359" max="15362" width="13" customWidth="1"/>
    <col min="15363" max="15363" width="16.5546875" customWidth="1"/>
    <col min="15364" max="15368" width="12.21875" customWidth="1"/>
    <col min="15369" max="15369" width="11.109375" customWidth="1"/>
    <col min="15370" max="15370" width="17.44140625" customWidth="1"/>
    <col min="15371" max="15376" width="12.21875" customWidth="1"/>
    <col min="15377" max="15377" width="13.6640625" customWidth="1"/>
    <col min="15378" max="15378" width="13.44140625" customWidth="1"/>
    <col min="15613" max="15613" width="2.109375" customWidth="1"/>
    <col min="15614" max="15614" width="13.88671875" customWidth="1"/>
    <col min="15615" max="15618" width="13" customWidth="1"/>
    <col min="15619" max="15619" width="16.5546875" customWidth="1"/>
    <col min="15620" max="15624" width="12.21875" customWidth="1"/>
    <col min="15625" max="15625" width="11.109375" customWidth="1"/>
    <col min="15626" max="15626" width="17.44140625" customWidth="1"/>
    <col min="15627" max="15632" width="12.21875" customWidth="1"/>
    <col min="15633" max="15633" width="13.6640625" customWidth="1"/>
    <col min="15634" max="15634" width="13.44140625" customWidth="1"/>
    <col min="15869" max="15869" width="2.109375" customWidth="1"/>
    <col min="15870" max="15870" width="13.88671875" customWidth="1"/>
    <col min="15871" max="15874" width="13" customWidth="1"/>
    <col min="15875" max="15875" width="16.5546875" customWidth="1"/>
    <col min="15876" max="15880" width="12.21875" customWidth="1"/>
    <col min="15881" max="15881" width="11.109375" customWidth="1"/>
    <col min="15882" max="15882" width="17.44140625" customWidth="1"/>
    <col min="15883" max="15888" width="12.21875" customWidth="1"/>
    <col min="15889" max="15889" width="13.6640625" customWidth="1"/>
    <col min="15890" max="15890" width="13.44140625" customWidth="1"/>
    <col min="16125" max="16125" width="2.109375" customWidth="1"/>
    <col min="16126" max="16126" width="13.88671875" customWidth="1"/>
    <col min="16127" max="16130" width="13" customWidth="1"/>
    <col min="16131" max="16131" width="16.5546875" customWidth="1"/>
    <col min="16132" max="16136" width="12.21875" customWidth="1"/>
    <col min="16137" max="16137" width="11.109375" customWidth="1"/>
    <col min="16138" max="16138" width="17.44140625" customWidth="1"/>
    <col min="16139" max="16144" width="12.21875" customWidth="1"/>
    <col min="16145" max="16145" width="13.6640625" customWidth="1"/>
    <col min="16146" max="16146" width="13.44140625" customWidth="1"/>
  </cols>
  <sheetData>
    <row r="1" spans="1:32" x14ac:dyDescent="0.2">
      <c r="A1" s="300"/>
      <c r="B1" s="300"/>
      <c r="C1" s="300"/>
      <c r="D1" s="301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</row>
    <row r="2" spans="1:32" ht="18" x14ac:dyDescent="0.2">
      <c r="A2" s="300"/>
      <c r="B2" s="302" t="s">
        <v>746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</row>
    <row r="3" spans="1:32" ht="15.75" thickBot="1" x14ac:dyDescent="0.25">
      <c r="A3" s="300"/>
      <c r="B3" s="1022"/>
      <c r="C3" s="1022"/>
      <c r="D3" s="300"/>
      <c r="E3" s="303"/>
      <c r="F3" s="303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30"/>
      <c r="X3" s="330"/>
      <c r="Y3" s="330"/>
      <c r="Z3" s="330"/>
      <c r="AA3" s="330"/>
      <c r="AB3" s="330"/>
      <c r="AC3" s="330"/>
      <c r="AD3" s="330"/>
      <c r="AE3" s="330"/>
      <c r="AF3" s="330"/>
    </row>
    <row r="4" spans="1:32" ht="16.5" thickBot="1" x14ac:dyDescent="0.25">
      <c r="A4" s="300"/>
      <c r="B4" s="1023" t="s">
        <v>747</v>
      </c>
      <c r="C4" s="1024"/>
      <c r="D4" s="1024"/>
      <c r="E4" s="1024"/>
      <c r="F4" s="1025"/>
      <c r="G4" s="1006" t="s">
        <v>748</v>
      </c>
      <c r="H4" s="1026"/>
      <c r="I4" s="1026"/>
      <c r="J4" s="1026"/>
      <c r="K4" s="1026"/>
      <c r="L4" s="1026"/>
      <c r="M4" s="1026"/>
      <c r="N4" s="1007"/>
      <c r="O4" s="1006" t="s">
        <v>749</v>
      </c>
      <c r="P4" s="1026"/>
      <c r="Q4" s="1026"/>
      <c r="R4" s="1026"/>
      <c r="S4" s="1026"/>
      <c r="T4" s="1007"/>
      <c r="U4" s="1006" t="s">
        <v>750</v>
      </c>
      <c r="V4" s="1007"/>
      <c r="W4" s="330"/>
      <c r="X4" s="330"/>
      <c r="Y4" s="330"/>
      <c r="Z4" s="330"/>
      <c r="AA4" s="330"/>
      <c r="AB4" s="330"/>
      <c r="AC4" s="330"/>
      <c r="AD4" s="330"/>
      <c r="AE4" s="330"/>
      <c r="AF4" s="330"/>
    </row>
    <row r="5" spans="1:32" ht="51" x14ac:dyDescent="0.2">
      <c r="A5" s="300"/>
      <c r="B5" s="1027" t="s">
        <v>751</v>
      </c>
      <c r="C5" s="331" t="s">
        <v>752</v>
      </c>
      <c r="D5" s="331" t="s">
        <v>753</v>
      </c>
      <c r="E5" s="1008" t="s">
        <v>754</v>
      </c>
      <c r="F5" s="1009"/>
      <c r="G5" s="332" t="s">
        <v>785</v>
      </c>
      <c r="H5" s="1010" t="s">
        <v>780</v>
      </c>
      <c r="I5" s="1011"/>
      <c r="J5" s="1011"/>
      <c r="K5" s="1012" t="s">
        <v>783</v>
      </c>
      <c r="L5" s="1013"/>
      <c r="M5" s="1013"/>
      <c r="N5" s="407" t="s">
        <v>782</v>
      </c>
      <c r="O5" s="1014" t="s">
        <v>781</v>
      </c>
      <c r="P5" s="1015"/>
      <c r="Q5" s="1016"/>
      <c r="R5" s="1017" t="s">
        <v>784</v>
      </c>
      <c r="S5" s="1015"/>
      <c r="T5" s="1018"/>
      <c r="U5" s="332" t="s">
        <v>755</v>
      </c>
      <c r="V5" s="333" t="s">
        <v>756</v>
      </c>
      <c r="W5" s="330"/>
      <c r="X5" s="330"/>
      <c r="Y5" s="330"/>
      <c r="Z5" s="330"/>
      <c r="AA5" s="330"/>
      <c r="AB5" s="330"/>
      <c r="AC5" s="330"/>
      <c r="AD5" s="330"/>
      <c r="AE5" s="330"/>
      <c r="AF5" s="330"/>
    </row>
    <row r="6" spans="1:32" ht="26.25" thickBot="1" x14ac:dyDescent="0.25">
      <c r="A6" s="300"/>
      <c r="B6" s="1028"/>
      <c r="C6" s="334"/>
      <c r="D6" s="334"/>
      <c r="E6" s="376" t="s">
        <v>757</v>
      </c>
      <c r="F6" s="377" t="s">
        <v>758</v>
      </c>
      <c r="G6" s="378" t="s">
        <v>761</v>
      </c>
      <c r="H6" s="403" t="s">
        <v>759</v>
      </c>
      <c r="I6" s="403" t="s">
        <v>760</v>
      </c>
      <c r="J6" s="404" t="s">
        <v>761</v>
      </c>
      <c r="K6" s="379" t="s">
        <v>759</v>
      </c>
      <c r="L6" s="379" t="s">
        <v>760</v>
      </c>
      <c r="M6" s="376" t="s">
        <v>761</v>
      </c>
      <c r="N6" s="408" t="s">
        <v>761</v>
      </c>
      <c r="O6" s="409" t="s">
        <v>759</v>
      </c>
      <c r="P6" s="410" t="s">
        <v>760</v>
      </c>
      <c r="Q6" s="411" t="s">
        <v>761</v>
      </c>
      <c r="R6" s="410" t="s">
        <v>759</v>
      </c>
      <c r="S6" s="410" t="s">
        <v>760</v>
      </c>
      <c r="T6" s="412" t="s">
        <v>761</v>
      </c>
      <c r="U6" s="335" t="s">
        <v>75</v>
      </c>
      <c r="V6" s="336" t="s">
        <v>75</v>
      </c>
      <c r="W6" s="330"/>
      <c r="X6" s="330"/>
      <c r="Y6" s="330"/>
      <c r="Z6" s="330"/>
      <c r="AA6" s="330"/>
      <c r="AB6" s="330"/>
      <c r="AC6" s="330"/>
      <c r="AD6" s="330"/>
      <c r="AE6" s="330"/>
      <c r="AF6" s="330"/>
    </row>
    <row r="7" spans="1:32" ht="36" customHeight="1" x14ac:dyDescent="0.2">
      <c r="A7" s="300"/>
      <c r="B7" s="380" t="s">
        <v>762</v>
      </c>
      <c r="C7" s="381" t="s">
        <v>798</v>
      </c>
      <c r="D7" s="382" t="s">
        <v>799</v>
      </c>
      <c r="E7" s="383" t="s">
        <v>763</v>
      </c>
      <c r="F7" s="384" t="s">
        <v>764</v>
      </c>
      <c r="G7" s="385">
        <v>3.84</v>
      </c>
      <c r="H7" s="405" t="s">
        <v>812</v>
      </c>
      <c r="I7" s="428">
        <v>0</v>
      </c>
      <c r="J7" s="428">
        <v>0</v>
      </c>
      <c r="K7" s="386" t="s">
        <v>765</v>
      </c>
      <c r="L7" s="413">
        <v>0</v>
      </c>
      <c r="M7" s="420">
        <v>3.84</v>
      </c>
      <c r="N7" s="424">
        <v>3.84</v>
      </c>
      <c r="O7" s="416" t="s">
        <v>812</v>
      </c>
      <c r="P7" s="431">
        <v>0</v>
      </c>
      <c r="Q7" s="431">
        <v>0</v>
      </c>
      <c r="R7" s="432" t="s">
        <v>812</v>
      </c>
      <c r="S7" s="431">
        <v>0</v>
      </c>
      <c r="T7" s="433">
        <v>0</v>
      </c>
      <c r="U7" s="387"/>
      <c r="V7" s="388"/>
      <c r="W7" s="330"/>
      <c r="X7" s="330"/>
      <c r="Y7" s="330"/>
      <c r="Z7" s="330"/>
      <c r="AA7" s="330"/>
      <c r="AB7" s="330"/>
      <c r="AC7" s="330"/>
      <c r="AD7" s="330"/>
      <c r="AE7" s="330"/>
    </row>
    <row r="8" spans="1:32" x14ac:dyDescent="0.2">
      <c r="A8" s="300"/>
      <c r="B8" s="1019" t="s">
        <v>766</v>
      </c>
      <c r="C8" s="383" t="s">
        <v>800</v>
      </c>
      <c r="D8" s="383" t="s">
        <v>801</v>
      </c>
      <c r="E8" s="383" t="s">
        <v>763</v>
      </c>
      <c r="F8" s="384" t="s">
        <v>764</v>
      </c>
      <c r="G8" s="385">
        <v>3.84</v>
      </c>
      <c r="H8" s="405" t="s">
        <v>812</v>
      </c>
      <c r="I8" s="428">
        <v>0</v>
      </c>
      <c r="J8" s="428">
        <v>0</v>
      </c>
      <c r="K8" s="386" t="s">
        <v>765</v>
      </c>
      <c r="L8" s="413">
        <v>0</v>
      </c>
      <c r="M8" s="421">
        <v>3.84</v>
      </c>
      <c r="N8" s="425">
        <v>3.84</v>
      </c>
      <c r="O8" s="417" t="s">
        <v>812</v>
      </c>
      <c r="P8" s="428">
        <v>0</v>
      </c>
      <c r="Q8" s="428">
        <v>0</v>
      </c>
      <c r="R8" s="434" t="s">
        <v>812</v>
      </c>
      <c r="S8" s="428">
        <v>0</v>
      </c>
      <c r="T8" s="435">
        <v>0</v>
      </c>
      <c r="U8" s="389"/>
      <c r="V8" s="390"/>
      <c r="W8" s="330"/>
      <c r="X8" s="330"/>
      <c r="Y8" s="330"/>
      <c r="Z8" s="330"/>
      <c r="AA8" s="330"/>
      <c r="AB8" s="330"/>
      <c r="AC8" s="330"/>
      <c r="AD8" s="330"/>
      <c r="AE8" s="330"/>
    </row>
    <row r="9" spans="1:32" x14ac:dyDescent="0.2">
      <c r="A9" s="300"/>
      <c r="B9" s="1020"/>
      <c r="C9" s="383" t="s">
        <v>802</v>
      </c>
      <c r="D9" s="383" t="s">
        <v>803</v>
      </c>
      <c r="E9" s="383" t="s">
        <v>763</v>
      </c>
      <c r="F9" s="384" t="s">
        <v>764</v>
      </c>
      <c r="G9" s="385">
        <v>3.8</v>
      </c>
      <c r="H9" s="405" t="s">
        <v>812</v>
      </c>
      <c r="I9" s="428">
        <v>0</v>
      </c>
      <c r="J9" s="428">
        <v>0</v>
      </c>
      <c r="K9" s="386" t="s">
        <v>765</v>
      </c>
      <c r="L9" s="413">
        <v>0</v>
      </c>
      <c r="M9" s="421">
        <v>3.8</v>
      </c>
      <c r="N9" s="425">
        <v>3.8</v>
      </c>
      <c r="O9" s="417" t="s">
        <v>812</v>
      </c>
      <c r="P9" s="428">
        <v>0</v>
      </c>
      <c r="Q9" s="428">
        <v>0</v>
      </c>
      <c r="R9" s="434" t="s">
        <v>812</v>
      </c>
      <c r="S9" s="428">
        <v>0</v>
      </c>
      <c r="T9" s="435">
        <v>0</v>
      </c>
      <c r="U9" s="389"/>
      <c r="V9" s="390"/>
      <c r="W9" s="330"/>
      <c r="X9" s="330"/>
      <c r="Y9" s="330"/>
      <c r="Z9" s="330"/>
      <c r="AA9" s="330"/>
      <c r="AB9" s="330"/>
      <c r="AC9" s="330"/>
      <c r="AD9" s="330"/>
      <c r="AE9" s="330"/>
    </row>
    <row r="10" spans="1:32" ht="20.25" customHeight="1" x14ac:dyDescent="0.2">
      <c r="A10" s="300"/>
      <c r="B10" s="1020"/>
      <c r="C10" s="383" t="s">
        <v>804</v>
      </c>
      <c r="D10" s="383" t="s">
        <v>805</v>
      </c>
      <c r="E10" s="391" t="s">
        <v>763</v>
      </c>
      <c r="F10" s="392" t="s">
        <v>764</v>
      </c>
      <c r="G10" s="393">
        <v>3.8</v>
      </c>
      <c r="H10" s="405" t="s">
        <v>812</v>
      </c>
      <c r="I10" s="429">
        <v>0</v>
      </c>
      <c r="J10" s="429">
        <v>0</v>
      </c>
      <c r="K10" s="386" t="s">
        <v>765</v>
      </c>
      <c r="L10" s="414">
        <v>0</v>
      </c>
      <c r="M10" s="422">
        <v>3.8</v>
      </c>
      <c r="N10" s="426">
        <v>3.8</v>
      </c>
      <c r="O10" s="418" t="s">
        <v>812</v>
      </c>
      <c r="P10" s="429">
        <v>0</v>
      </c>
      <c r="Q10" s="429">
        <v>0</v>
      </c>
      <c r="R10" s="436" t="s">
        <v>812</v>
      </c>
      <c r="S10" s="429">
        <v>0</v>
      </c>
      <c r="T10" s="437">
        <v>0</v>
      </c>
      <c r="U10" s="394"/>
      <c r="V10" s="395"/>
      <c r="W10" s="330"/>
      <c r="X10" s="330"/>
      <c r="Y10" s="330"/>
      <c r="Z10" s="330"/>
      <c r="AA10" s="330"/>
      <c r="AB10" s="330"/>
      <c r="AC10" s="330"/>
      <c r="AD10" s="330"/>
      <c r="AE10" s="330"/>
    </row>
    <row r="11" spans="1:32" ht="19.5" customHeight="1" thickBot="1" x14ac:dyDescent="0.25">
      <c r="A11" s="300"/>
      <c r="B11" s="1021"/>
      <c r="C11" s="396" t="s">
        <v>806</v>
      </c>
      <c r="D11" s="396" t="s">
        <v>807</v>
      </c>
      <c r="E11" s="396" t="s">
        <v>763</v>
      </c>
      <c r="F11" s="397" t="s">
        <v>764</v>
      </c>
      <c r="G11" s="398">
        <v>3.8</v>
      </c>
      <c r="H11" s="406" t="s">
        <v>812</v>
      </c>
      <c r="I11" s="430">
        <v>0</v>
      </c>
      <c r="J11" s="430">
        <v>0</v>
      </c>
      <c r="K11" s="399" t="s">
        <v>765</v>
      </c>
      <c r="L11" s="415">
        <v>0</v>
      </c>
      <c r="M11" s="423">
        <v>3.8</v>
      </c>
      <c r="N11" s="427">
        <v>3.8</v>
      </c>
      <c r="O11" s="419" t="s">
        <v>812</v>
      </c>
      <c r="P11" s="430">
        <v>0</v>
      </c>
      <c r="Q11" s="430">
        <v>0</v>
      </c>
      <c r="R11" s="438" t="s">
        <v>812</v>
      </c>
      <c r="S11" s="430">
        <v>0</v>
      </c>
      <c r="T11" s="439">
        <v>0</v>
      </c>
      <c r="U11" s="400"/>
      <c r="V11" s="401"/>
      <c r="W11" s="330"/>
      <c r="X11" s="330"/>
      <c r="Y11" s="330"/>
      <c r="Z11" s="330"/>
      <c r="AA11" s="330"/>
      <c r="AB11" s="330"/>
      <c r="AC11" s="330"/>
      <c r="AD11" s="330"/>
      <c r="AE11" s="330"/>
    </row>
    <row r="12" spans="1:32" x14ac:dyDescent="0.2">
      <c r="A12" s="300"/>
      <c r="B12" s="304"/>
      <c r="C12" s="305"/>
      <c r="D12" s="305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</row>
    <row r="13" spans="1:32" x14ac:dyDescent="0.2">
      <c r="A13" s="300"/>
      <c r="B13" s="300"/>
      <c r="C13" s="996" t="s">
        <v>767</v>
      </c>
      <c r="D13" s="996"/>
      <c r="E13" s="996"/>
      <c r="F13" s="996"/>
      <c r="G13" s="997"/>
      <c r="H13" s="997"/>
      <c r="I13" s="997"/>
      <c r="J13" s="997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</row>
    <row r="14" spans="1:32" ht="15.75" thickBot="1" x14ac:dyDescent="0.25">
      <c r="A14" s="300"/>
      <c r="B14" s="300"/>
      <c r="C14" s="300"/>
      <c r="D14" s="301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</row>
    <row r="15" spans="1:32" ht="23.25" x14ac:dyDescent="0.2">
      <c r="A15" s="300"/>
      <c r="B15" s="998" t="s">
        <v>768</v>
      </c>
      <c r="C15" s="999"/>
      <c r="D15" s="999"/>
      <c r="E15" s="999"/>
      <c r="F15" s="999"/>
      <c r="G15" s="999"/>
      <c r="H15" s="999"/>
      <c r="I15" s="999"/>
      <c r="J15" s="999"/>
      <c r="K15" s="999"/>
      <c r="L15" s="999"/>
      <c r="M15" s="999"/>
      <c r="N15" s="999"/>
      <c r="O15" s="999"/>
      <c r="P15" s="1000"/>
      <c r="Q15" s="300"/>
      <c r="R15" s="300"/>
      <c r="S15" s="300"/>
      <c r="T15" s="300"/>
      <c r="U15" s="300"/>
      <c r="V15" s="300"/>
    </row>
    <row r="16" spans="1:32" x14ac:dyDescent="0.2">
      <c r="A16" s="300"/>
      <c r="B16" s="306" t="s">
        <v>769</v>
      </c>
      <c r="C16" s="307"/>
      <c r="D16" s="307"/>
      <c r="E16" s="307"/>
      <c r="F16" s="307"/>
      <c r="G16" s="307"/>
      <c r="H16" s="307"/>
      <c r="I16" s="369"/>
      <c r="J16" s="308"/>
      <c r="K16" s="373" t="s">
        <v>770</v>
      </c>
      <c r="L16" s="307"/>
      <c r="M16" s="307"/>
      <c r="N16" s="307"/>
      <c r="O16" s="307"/>
      <c r="P16" s="309"/>
      <c r="Q16" s="300"/>
      <c r="R16" s="300"/>
      <c r="S16" s="300"/>
      <c r="T16" s="300"/>
      <c r="U16" s="300"/>
      <c r="V16" s="300"/>
    </row>
    <row r="17" spans="1:22" ht="84.6" customHeight="1" x14ac:dyDescent="0.2">
      <c r="A17" s="300"/>
      <c r="B17" s="977" t="s">
        <v>808</v>
      </c>
      <c r="C17" s="1001"/>
      <c r="D17" s="1001"/>
      <c r="E17" s="1001"/>
      <c r="F17" s="1001"/>
      <c r="G17" s="1001"/>
      <c r="H17" s="1001"/>
      <c r="I17" s="1002"/>
      <c r="J17" s="300"/>
      <c r="K17" s="1003" t="s">
        <v>809</v>
      </c>
      <c r="L17" s="1004"/>
      <c r="M17" s="1004"/>
      <c r="N17" s="1004"/>
      <c r="O17" s="1004"/>
      <c r="P17" s="1005"/>
      <c r="Q17" s="300"/>
      <c r="R17" s="300"/>
      <c r="S17" s="300"/>
      <c r="T17" s="300"/>
      <c r="U17" s="300"/>
      <c r="V17" s="300"/>
    </row>
    <row r="18" spans="1:22" x14ac:dyDescent="0.2">
      <c r="A18" s="300"/>
      <c r="B18" s="31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11"/>
      <c r="Q18" s="300"/>
      <c r="R18" s="300"/>
      <c r="S18" s="300"/>
      <c r="T18" s="300"/>
      <c r="U18" s="300"/>
      <c r="V18" s="300"/>
    </row>
    <row r="19" spans="1:22" x14ac:dyDescent="0.2">
      <c r="A19" s="300"/>
      <c r="B19" s="370" t="s">
        <v>766</v>
      </c>
      <c r="C19" s="371"/>
      <c r="D19" s="371"/>
      <c r="E19" s="371"/>
      <c r="F19" s="371"/>
      <c r="G19" s="371"/>
      <c r="H19" s="371"/>
      <c r="I19" s="369"/>
      <c r="J19" s="308"/>
      <c r="K19" s="373" t="s">
        <v>779</v>
      </c>
      <c r="L19" s="371"/>
      <c r="M19" s="371"/>
      <c r="N19" s="371"/>
      <c r="O19" s="371"/>
      <c r="P19" s="372"/>
      <c r="Q19" s="300"/>
      <c r="R19" s="300"/>
      <c r="S19" s="300"/>
      <c r="T19" s="300"/>
      <c r="U19" s="300"/>
      <c r="V19" s="300"/>
    </row>
    <row r="20" spans="1:22" ht="99.6" customHeight="1" x14ac:dyDescent="0.2">
      <c r="A20" s="300"/>
      <c r="B20" s="977" t="s">
        <v>810</v>
      </c>
      <c r="C20" s="978"/>
      <c r="D20" s="978"/>
      <c r="E20" s="978"/>
      <c r="F20" s="978"/>
      <c r="G20" s="978"/>
      <c r="H20" s="978"/>
      <c r="I20" s="979"/>
      <c r="J20" s="300"/>
      <c r="K20" s="980" t="s">
        <v>813</v>
      </c>
      <c r="L20" s="981"/>
      <c r="M20" s="981"/>
      <c r="N20" s="981"/>
      <c r="O20" s="981"/>
      <c r="P20" s="982"/>
      <c r="Q20" s="300"/>
      <c r="R20" s="300"/>
      <c r="S20" s="300"/>
      <c r="T20" s="300"/>
      <c r="U20" s="300"/>
      <c r="V20" s="300"/>
    </row>
    <row r="21" spans="1:22" x14ac:dyDescent="0.2">
      <c r="A21" s="300"/>
      <c r="B21" s="310"/>
      <c r="C21" s="300"/>
      <c r="D21" s="300"/>
      <c r="E21" s="300"/>
      <c r="F21" s="300"/>
      <c r="G21" s="300"/>
      <c r="H21" s="300"/>
      <c r="I21" s="300"/>
      <c r="J21" s="300"/>
      <c r="K21" s="981"/>
      <c r="L21" s="981"/>
      <c r="M21" s="981"/>
      <c r="N21" s="981"/>
      <c r="O21" s="981"/>
      <c r="P21" s="982"/>
      <c r="Q21" s="300"/>
      <c r="R21" s="300"/>
      <c r="S21" s="300"/>
      <c r="T21" s="300"/>
      <c r="U21" s="300"/>
      <c r="V21" s="300"/>
    </row>
    <row r="22" spans="1:22" x14ac:dyDescent="0.2">
      <c r="A22" s="300"/>
      <c r="B22" s="370" t="s">
        <v>771</v>
      </c>
      <c r="C22" s="371"/>
      <c r="D22" s="371"/>
      <c r="E22" s="371"/>
      <c r="F22" s="371"/>
      <c r="G22" s="371"/>
      <c r="H22" s="371"/>
      <c r="I22" s="369"/>
      <c r="J22" s="300"/>
      <c r="K22" s="981"/>
      <c r="L22" s="981"/>
      <c r="M22" s="981"/>
      <c r="N22" s="981"/>
      <c r="O22" s="981"/>
      <c r="P22" s="982"/>
      <c r="Q22" s="300"/>
      <c r="R22" s="300"/>
      <c r="S22" s="300"/>
      <c r="T22" s="300"/>
      <c r="U22" s="300"/>
      <c r="V22" s="300"/>
    </row>
    <row r="23" spans="1:22" ht="76.900000000000006" customHeight="1" x14ac:dyDescent="0.2">
      <c r="A23" s="300"/>
      <c r="B23" s="977" t="s">
        <v>811</v>
      </c>
      <c r="C23" s="978"/>
      <c r="D23" s="978"/>
      <c r="E23" s="978"/>
      <c r="F23" s="978"/>
      <c r="G23" s="978"/>
      <c r="H23" s="978"/>
      <c r="I23" s="979"/>
      <c r="J23" s="300"/>
      <c r="K23" s="981"/>
      <c r="L23" s="981"/>
      <c r="M23" s="981"/>
      <c r="N23" s="981"/>
      <c r="O23" s="981"/>
      <c r="P23" s="982"/>
      <c r="Q23" s="300"/>
      <c r="R23" s="300"/>
      <c r="S23" s="300"/>
      <c r="T23" s="300"/>
      <c r="U23" s="300"/>
      <c r="V23" s="300"/>
    </row>
    <row r="24" spans="1:22" x14ac:dyDescent="0.2">
      <c r="A24" s="300"/>
      <c r="B24" s="310"/>
      <c r="C24" s="300"/>
      <c r="D24" s="300"/>
      <c r="E24" s="300"/>
      <c r="F24" s="300"/>
      <c r="G24" s="300"/>
      <c r="H24" s="300"/>
      <c r="I24" s="300"/>
      <c r="J24" s="300"/>
      <c r="K24" s="981"/>
      <c r="L24" s="981"/>
      <c r="M24" s="981"/>
      <c r="N24" s="981"/>
      <c r="O24" s="981"/>
      <c r="P24" s="982"/>
      <c r="Q24" s="300"/>
      <c r="R24" s="300"/>
      <c r="S24" s="300"/>
      <c r="T24" s="300"/>
      <c r="U24" s="300"/>
      <c r="V24" s="300"/>
    </row>
    <row r="25" spans="1:22" x14ac:dyDescent="0.2">
      <c r="A25" s="300"/>
      <c r="B25" s="370" t="s">
        <v>772</v>
      </c>
      <c r="C25" s="371"/>
      <c r="D25" s="371"/>
      <c r="E25" s="371"/>
      <c r="F25" s="371"/>
      <c r="G25" s="371"/>
      <c r="H25" s="371"/>
      <c r="I25" s="369"/>
      <c r="J25" s="300"/>
      <c r="K25" s="981"/>
      <c r="L25" s="981"/>
      <c r="M25" s="981"/>
      <c r="N25" s="981"/>
      <c r="O25" s="981"/>
      <c r="P25" s="982"/>
      <c r="Q25" s="300"/>
      <c r="R25" s="300"/>
      <c r="S25" s="300"/>
      <c r="T25" s="300"/>
      <c r="U25" s="300"/>
      <c r="V25" s="300"/>
    </row>
    <row r="26" spans="1:22" x14ac:dyDescent="0.2">
      <c r="A26" s="300"/>
      <c r="B26" s="987" t="s">
        <v>773</v>
      </c>
      <c r="C26" s="988"/>
      <c r="D26" s="988"/>
      <c r="E26" s="988"/>
      <c r="F26" s="988"/>
      <c r="G26" s="988"/>
      <c r="H26" s="988"/>
      <c r="I26" s="989"/>
      <c r="J26" s="300"/>
      <c r="K26" s="981"/>
      <c r="L26" s="981"/>
      <c r="M26" s="981"/>
      <c r="N26" s="981"/>
      <c r="O26" s="981"/>
      <c r="P26" s="982"/>
      <c r="Q26" s="300"/>
      <c r="R26" s="300"/>
      <c r="S26" s="300"/>
      <c r="T26" s="300"/>
      <c r="U26" s="300"/>
      <c r="V26" s="300"/>
    </row>
    <row r="27" spans="1:22" x14ac:dyDescent="0.2">
      <c r="A27" s="300"/>
      <c r="B27" s="990"/>
      <c r="C27" s="991"/>
      <c r="D27" s="991"/>
      <c r="E27" s="991"/>
      <c r="F27" s="991"/>
      <c r="G27" s="991"/>
      <c r="H27" s="991"/>
      <c r="I27" s="992"/>
      <c r="J27" s="300"/>
      <c r="K27" s="981"/>
      <c r="L27" s="981"/>
      <c r="M27" s="981"/>
      <c r="N27" s="981"/>
      <c r="O27" s="981"/>
      <c r="P27" s="982"/>
      <c r="Q27" s="300"/>
      <c r="R27" s="300"/>
      <c r="S27" s="300"/>
      <c r="T27" s="300"/>
      <c r="U27" s="300"/>
      <c r="V27" s="300"/>
    </row>
    <row r="28" spans="1:22" x14ac:dyDescent="0.2">
      <c r="A28" s="300"/>
      <c r="B28" s="990"/>
      <c r="C28" s="991"/>
      <c r="D28" s="991"/>
      <c r="E28" s="991"/>
      <c r="F28" s="991"/>
      <c r="G28" s="991"/>
      <c r="H28" s="991"/>
      <c r="I28" s="992"/>
      <c r="J28" s="300"/>
      <c r="K28" s="983"/>
      <c r="L28" s="983"/>
      <c r="M28" s="983"/>
      <c r="N28" s="983"/>
      <c r="O28" s="983"/>
      <c r="P28" s="984"/>
      <c r="Q28" s="300"/>
      <c r="R28" s="300"/>
      <c r="S28" s="300"/>
      <c r="T28" s="300"/>
      <c r="U28" s="300"/>
      <c r="V28" s="300"/>
    </row>
    <row r="29" spans="1:22" ht="15.75" thickBot="1" x14ac:dyDescent="0.25">
      <c r="A29" s="300"/>
      <c r="B29" s="993"/>
      <c r="C29" s="994"/>
      <c r="D29" s="994"/>
      <c r="E29" s="994"/>
      <c r="F29" s="994"/>
      <c r="G29" s="994"/>
      <c r="H29" s="994"/>
      <c r="I29" s="995"/>
      <c r="J29" s="312"/>
      <c r="K29" s="985"/>
      <c r="L29" s="985"/>
      <c r="M29" s="985"/>
      <c r="N29" s="985"/>
      <c r="O29" s="985"/>
      <c r="P29" s="986"/>
      <c r="Q29" s="300"/>
      <c r="R29" s="300"/>
      <c r="S29" s="300"/>
      <c r="T29" s="300"/>
      <c r="U29" s="300"/>
      <c r="V29" s="300"/>
    </row>
  </sheetData>
  <sheetProtection algorithmName="SHA-512" hashValue="DnxMYK2s4hCYTMhUWtgNYL90P5511MhkOZUvHoSzNFxPAqh8h7KAeiSP9AQpk0z0DLhJi/iqplScaJr0fUfkNA==" saltValue="lESjej8RNTnWATeOR3eFgg==" spinCount="100000" sheet="1" objects="1" scenarios="1" selectLockedCells="1" selectUnlockedCells="1"/>
  <mergeCells count="21">
    <mergeCell ref="B8:B11"/>
    <mergeCell ref="B3:C3"/>
    <mergeCell ref="B4:F4"/>
    <mergeCell ref="G4:N4"/>
    <mergeCell ref="O4:T4"/>
    <mergeCell ref="B5:B6"/>
    <mergeCell ref="U4:V4"/>
    <mergeCell ref="E5:F5"/>
    <mergeCell ref="H5:J5"/>
    <mergeCell ref="K5:M5"/>
    <mergeCell ref="O5:Q5"/>
    <mergeCell ref="R5:T5"/>
    <mergeCell ref="B20:I20"/>
    <mergeCell ref="K20:P29"/>
    <mergeCell ref="B23:I23"/>
    <mergeCell ref="B26:I29"/>
    <mergeCell ref="C13:F13"/>
    <mergeCell ref="G13:J13"/>
    <mergeCell ref="B15:P15"/>
    <mergeCell ref="B17:I17"/>
    <mergeCell ref="K17:P17"/>
  </mergeCells>
  <conditionalFormatting sqref="D12:E12 D7">
    <cfRule type="expression" dxfId="1" priority="2">
      <formula>D7="Y"</formula>
    </cfRule>
  </conditionalFormatting>
  <conditionalFormatting sqref="E12:F12">
    <cfRule type="expression" dxfId="0" priority="1">
      <formula>E12="Y"</formula>
    </cfRule>
  </conditionalFormatting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zoomScale="80" zoomScaleNormal="80" workbookViewId="0">
      <selection activeCell="K2" sqref="K2"/>
    </sheetView>
  </sheetViews>
  <sheetFormatPr defaultColWidth="8.88671875" defaultRowHeight="15" x14ac:dyDescent="0.2"/>
  <cols>
    <col min="1" max="1" width="13.33203125" customWidth="1"/>
    <col min="2" max="2" width="22.5546875" customWidth="1"/>
    <col min="3" max="11" width="6.77734375" customWidth="1"/>
    <col min="12" max="28" width="7.77734375" customWidth="1"/>
    <col min="29" max="29" width="8.33203125" customWidth="1"/>
    <col min="30" max="30" width="8.5546875" customWidth="1"/>
    <col min="31" max="31" width="8" customWidth="1"/>
    <col min="32" max="32" width="8.6640625" customWidth="1"/>
    <col min="257" max="257" width="13.33203125" customWidth="1"/>
    <col min="258" max="258" width="22.5546875" customWidth="1"/>
    <col min="259" max="267" width="6.77734375" customWidth="1"/>
    <col min="268" max="284" width="7.77734375" customWidth="1"/>
    <col min="285" max="285" width="8.33203125" customWidth="1"/>
    <col min="286" max="286" width="8.5546875" customWidth="1"/>
    <col min="287" max="287" width="8" customWidth="1"/>
    <col min="288" max="288" width="8.6640625" customWidth="1"/>
    <col min="513" max="513" width="13.33203125" customWidth="1"/>
    <col min="514" max="514" width="22.5546875" customWidth="1"/>
    <col min="515" max="523" width="6.77734375" customWidth="1"/>
    <col min="524" max="540" width="7.77734375" customWidth="1"/>
    <col min="541" max="541" width="8.33203125" customWidth="1"/>
    <col min="542" max="542" width="8.5546875" customWidth="1"/>
    <col min="543" max="543" width="8" customWidth="1"/>
    <col min="544" max="544" width="8.6640625" customWidth="1"/>
    <col min="769" max="769" width="13.33203125" customWidth="1"/>
    <col min="770" max="770" width="22.5546875" customWidth="1"/>
    <col min="771" max="779" width="6.77734375" customWidth="1"/>
    <col min="780" max="796" width="7.77734375" customWidth="1"/>
    <col min="797" max="797" width="8.33203125" customWidth="1"/>
    <col min="798" max="798" width="8.5546875" customWidth="1"/>
    <col min="799" max="799" width="8" customWidth="1"/>
    <col min="800" max="800" width="8.6640625" customWidth="1"/>
    <col min="1025" max="1025" width="13.33203125" customWidth="1"/>
    <col min="1026" max="1026" width="22.5546875" customWidth="1"/>
    <col min="1027" max="1035" width="6.77734375" customWidth="1"/>
    <col min="1036" max="1052" width="7.77734375" customWidth="1"/>
    <col min="1053" max="1053" width="8.33203125" customWidth="1"/>
    <col min="1054" max="1054" width="8.5546875" customWidth="1"/>
    <col min="1055" max="1055" width="8" customWidth="1"/>
    <col min="1056" max="1056" width="8.6640625" customWidth="1"/>
    <col min="1281" max="1281" width="13.33203125" customWidth="1"/>
    <col min="1282" max="1282" width="22.5546875" customWidth="1"/>
    <col min="1283" max="1291" width="6.77734375" customWidth="1"/>
    <col min="1292" max="1308" width="7.77734375" customWidth="1"/>
    <col min="1309" max="1309" width="8.33203125" customWidth="1"/>
    <col min="1310" max="1310" width="8.5546875" customWidth="1"/>
    <col min="1311" max="1311" width="8" customWidth="1"/>
    <col min="1312" max="1312" width="8.6640625" customWidth="1"/>
    <col min="1537" max="1537" width="13.33203125" customWidth="1"/>
    <col min="1538" max="1538" width="22.5546875" customWidth="1"/>
    <col min="1539" max="1547" width="6.77734375" customWidth="1"/>
    <col min="1548" max="1564" width="7.77734375" customWidth="1"/>
    <col min="1565" max="1565" width="8.33203125" customWidth="1"/>
    <col min="1566" max="1566" width="8.5546875" customWidth="1"/>
    <col min="1567" max="1567" width="8" customWidth="1"/>
    <col min="1568" max="1568" width="8.6640625" customWidth="1"/>
    <col min="1793" max="1793" width="13.33203125" customWidth="1"/>
    <col min="1794" max="1794" width="22.5546875" customWidth="1"/>
    <col min="1795" max="1803" width="6.77734375" customWidth="1"/>
    <col min="1804" max="1820" width="7.77734375" customWidth="1"/>
    <col min="1821" max="1821" width="8.33203125" customWidth="1"/>
    <col min="1822" max="1822" width="8.5546875" customWidth="1"/>
    <col min="1823" max="1823" width="8" customWidth="1"/>
    <col min="1824" max="1824" width="8.6640625" customWidth="1"/>
    <col min="2049" max="2049" width="13.33203125" customWidth="1"/>
    <col min="2050" max="2050" width="22.5546875" customWidth="1"/>
    <col min="2051" max="2059" width="6.77734375" customWidth="1"/>
    <col min="2060" max="2076" width="7.77734375" customWidth="1"/>
    <col min="2077" max="2077" width="8.33203125" customWidth="1"/>
    <col min="2078" max="2078" width="8.5546875" customWidth="1"/>
    <col min="2079" max="2079" width="8" customWidth="1"/>
    <col min="2080" max="2080" width="8.6640625" customWidth="1"/>
    <col min="2305" max="2305" width="13.33203125" customWidth="1"/>
    <col min="2306" max="2306" width="22.5546875" customWidth="1"/>
    <col min="2307" max="2315" width="6.77734375" customWidth="1"/>
    <col min="2316" max="2332" width="7.77734375" customWidth="1"/>
    <col min="2333" max="2333" width="8.33203125" customWidth="1"/>
    <col min="2334" max="2334" width="8.5546875" customWidth="1"/>
    <col min="2335" max="2335" width="8" customWidth="1"/>
    <col min="2336" max="2336" width="8.6640625" customWidth="1"/>
    <col min="2561" max="2561" width="13.33203125" customWidth="1"/>
    <col min="2562" max="2562" width="22.5546875" customWidth="1"/>
    <col min="2563" max="2571" width="6.77734375" customWidth="1"/>
    <col min="2572" max="2588" width="7.77734375" customWidth="1"/>
    <col min="2589" max="2589" width="8.33203125" customWidth="1"/>
    <col min="2590" max="2590" width="8.5546875" customWidth="1"/>
    <col min="2591" max="2591" width="8" customWidth="1"/>
    <col min="2592" max="2592" width="8.6640625" customWidth="1"/>
    <col min="2817" max="2817" width="13.33203125" customWidth="1"/>
    <col min="2818" max="2818" width="22.5546875" customWidth="1"/>
    <col min="2819" max="2827" width="6.77734375" customWidth="1"/>
    <col min="2828" max="2844" width="7.77734375" customWidth="1"/>
    <col min="2845" max="2845" width="8.33203125" customWidth="1"/>
    <col min="2846" max="2846" width="8.5546875" customWidth="1"/>
    <col min="2847" max="2847" width="8" customWidth="1"/>
    <col min="2848" max="2848" width="8.6640625" customWidth="1"/>
    <col min="3073" max="3073" width="13.33203125" customWidth="1"/>
    <col min="3074" max="3074" width="22.5546875" customWidth="1"/>
    <col min="3075" max="3083" width="6.77734375" customWidth="1"/>
    <col min="3084" max="3100" width="7.77734375" customWidth="1"/>
    <col min="3101" max="3101" width="8.33203125" customWidth="1"/>
    <col min="3102" max="3102" width="8.5546875" customWidth="1"/>
    <col min="3103" max="3103" width="8" customWidth="1"/>
    <col min="3104" max="3104" width="8.6640625" customWidth="1"/>
    <col min="3329" max="3329" width="13.33203125" customWidth="1"/>
    <col min="3330" max="3330" width="22.5546875" customWidth="1"/>
    <col min="3331" max="3339" width="6.77734375" customWidth="1"/>
    <col min="3340" max="3356" width="7.77734375" customWidth="1"/>
    <col min="3357" max="3357" width="8.33203125" customWidth="1"/>
    <col min="3358" max="3358" width="8.5546875" customWidth="1"/>
    <col min="3359" max="3359" width="8" customWidth="1"/>
    <col min="3360" max="3360" width="8.6640625" customWidth="1"/>
    <col min="3585" max="3585" width="13.33203125" customWidth="1"/>
    <col min="3586" max="3586" width="22.5546875" customWidth="1"/>
    <col min="3587" max="3595" width="6.77734375" customWidth="1"/>
    <col min="3596" max="3612" width="7.77734375" customWidth="1"/>
    <col min="3613" max="3613" width="8.33203125" customWidth="1"/>
    <col min="3614" max="3614" width="8.5546875" customWidth="1"/>
    <col min="3615" max="3615" width="8" customWidth="1"/>
    <col min="3616" max="3616" width="8.6640625" customWidth="1"/>
    <col min="3841" max="3841" width="13.33203125" customWidth="1"/>
    <col min="3842" max="3842" width="22.5546875" customWidth="1"/>
    <col min="3843" max="3851" width="6.77734375" customWidth="1"/>
    <col min="3852" max="3868" width="7.77734375" customWidth="1"/>
    <col min="3869" max="3869" width="8.33203125" customWidth="1"/>
    <col min="3870" max="3870" width="8.5546875" customWidth="1"/>
    <col min="3871" max="3871" width="8" customWidth="1"/>
    <col min="3872" max="3872" width="8.6640625" customWidth="1"/>
    <col min="4097" max="4097" width="13.33203125" customWidth="1"/>
    <col min="4098" max="4098" width="22.5546875" customWidth="1"/>
    <col min="4099" max="4107" width="6.77734375" customWidth="1"/>
    <col min="4108" max="4124" width="7.77734375" customWidth="1"/>
    <col min="4125" max="4125" width="8.33203125" customWidth="1"/>
    <col min="4126" max="4126" width="8.5546875" customWidth="1"/>
    <col min="4127" max="4127" width="8" customWidth="1"/>
    <col min="4128" max="4128" width="8.6640625" customWidth="1"/>
    <col min="4353" max="4353" width="13.33203125" customWidth="1"/>
    <col min="4354" max="4354" width="22.5546875" customWidth="1"/>
    <col min="4355" max="4363" width="6.77734375" customWidth="1"/>
    <col min="4364" max="4380" width="7.77734375" customWidth="1"/>
    <col min="4381" max="4381" width="8.33203125" customWidth="1"/>
    <col min="4382" max="4382" width="8.5546875" customWidth="1"/>
    <col min="4383" max="4383" width="8" customWidth="1"/>
    <col min="4384" max="4384" width="8.6640625" customWidth="1"/>
    <col min="4609" max="4609" width="13.33203125" customWidth="1"/>
    <col min="4610" max="4610" width="22.5546875" customWidth="1"/>
    <col min="4611" max="4619" width="6.77734375" customWidth="1"/>
    <col min="4620" max="4636" width="7.77734375" customWidth="1"/>
    <col min="4637" max="4637" width="8.33203125" customWidth="1"/>
    <col min="4638" max="4638" width="8.5546875" customWidth="1"/>
    <col min="4639" max="4639" width="8" customWidth="1"/>
    <col min="4640" max="4640" width="8.6640625" customWidth="1"/>
    <col min="4865" max="4865" width="13.33203125" customWidth="1"/>
    <col min="4866" max="4866" width="22.5546875" customWidth="1"/>
    <col min="4867" max="4875" width="6.77734375" customWidth="1"/>
    <col min="4876" max="4892" width="7.77734375" customWidth="1"/>
    <col min="4893" max="4893" width="8.33203125" customWidth="1"/>
    <col min="4894" max="4894" width="8.5546875" customWidth="1"/>
    <col min="4895" max="4895" width="8" customWidth="1"/>
    <col min="4896" max="4896" width="8.6640625" customWidth="1"/>
    <col min="5121" max="5121" width="13.33203125" customWidth="1"/>
    <col min="5122" max="5122" width="22.5546875" customWidth="1"/>
    <col min="5123" max="5131" width="6.77734375" customWidth="1"/>
    <col min="5132" max="5148" width="7.77734375" customWidth="1"/>
    <col min="5149" max="5149" width="8.33203125" customWidth="1"/>
    <col min="5150" max="5150" width="8.5546875" customWidth="1"/>
    <col min="5151" max="5151" width="8" customWidth="1"/>
    <col min="5152" max="5152" width="8.6640625" customWidth="1"/>
    <col min="5377" max="5377" width="13.33203125" customWidth="1"/>
    <col min="5378" max="5378" width="22.5546875" customWidth="1"/>
    <col min="5379" max="5387" width="6.77734375" customWidth="1"/>
    <col min="5388" max="5404" width="7.77734375" customWidth="1"/>
    <col min="5405" max="5405" width="8.33203125" customWidth="1"/>
    <col min="5406" max="5406" width="8.5546875" customWidth="1"/>
    <col min="5407" max="5407" width="8" customWidth="1"/>
    <col min="5408" max="5408" width="8.6640625" customWidth="1"/>
    <col min="5633" max="5633" width="13.33203125" customWidth="1"/>
    <col min="5634" max="5634" width="22.5546875" customWidth="1"/>
    <col min="5635" max="5643" width="6.77734375" customWidth="1"/>
    <col min="5644" max="5660" width="7.77734375" customWidth="1"/>
    <col min="5661" max="5661" width="8.33203125" customWidth="1"/>
    <col min="5662" max="5662" width="8.5546875" customWidth="1"/>
    <col min="5663" max="5663" width="8" customWidth="1"/>
    <col min="5664" max="5664" width="8.6640625" customWidth="1"/>
    <col min="5889" max="5889" width="13.33203125" customWidth="1"/>
    <col min="5890" max="5890" width="22.5546875" customWidth="1"/>
    <col min="5891" max="5899" width="6.77734375" customWidth="1"/>
    <col min="5900" max="5916" width="7.77734375" customWidth="1"/>
    <col min="5917" max="5917" width="8.33203125" customWidth="1"/>
    <col min="5918" max="5918" width="8.5546875" customWidth="1"/>
    <col min="5919" max="5919" width="8" customWidth="1"/>
    <col min="5920" max="5920" width="8.6640625" customWidth="1"/>
    <col min="6145" max="6145" width="13.33203125" customWidth="1"/>
    <col min="6146" max="6146" width="22.5546875" customWidth="1"/>
    <col min="6147" max="6155" width="6.77734375" customWidth="1"/>
    <col min="6156" max="6172" width="7.77734375" customWidth="1"/>
    <col min="6173" max="6173" width="8.33203125" customWidth="1"/>
    <col min="6174" max="6174" width="8.5546875" customWidth="1"/>
    <col min="6175" max="6175" width="8" customWidth="1"/>
    <col min="6176" max="6176" width="8.6640625" customWidth="1"/>
    <col min="6401" max="6401" width="13.33203125" customWidth="1"/>
    <col min="6402" max="6402" width="22.5546875" customWidth="1"/>
    <col min="6403" max="6411" width="6.77734375" customWidth="1"/>
    <col min="6412" max="6428" width="7.77734375" customWidth="1"/>
    <col min="6429" max="6429" width="8.33203125" customWidth="1"/>
    <col min="6430" max="6430" width="8.5546875" customWidth="1"/>
    <col min="6431" max="6431" width="8" customWidth="1"/>
    <col min="6432" max="6432" width="8.6640625" customWidth="1"/>
    <col min="6657" max="6657" width="13.33203125" customWidth="1"/>
    <col min="6658" max="6658" width="22.5546875" customWidth="1"/>
    <col min="6659" max="6667" width="6.77734375" customWidth="1"/>
    <col min="6668" max="6684" width="7.77734375" customWidth="1"/>
    <col min="6685" max="6685" width="8.33203125" customWidth="1"/>
    <col min="6686" max="6686" width="8.5546875" customWidth="1"/>
    <col min="6687" max="6687" width="8" customWidth="1"/>
    <col min="6688" max="6688" width="8.6640625" customWidth="1"/>
    <col min="6913" max="6913" width="13.33203125" customWidth="1"/>
    <col min="6914" max="6914" width="22.5546875" customWidth="1"/>
    <col min="6915" max="6923" width="6.77734375" customWidth="1"/>
    <col min="6924" max="6940" width="7.77734375" customWidth="1"/>
    <col min="6941" max="6941" width="8.33203125" customWidth="1"/>
    <col min="6942" max="6942" width="8.5546875" customWidth="1"/>
    <col min="6943" max="6943" width="8" customWidth="1"/>
    <col min="6944" max="6944" width="8.6640625" customWidth="1"/>
    <col min="7169" max="7169" width="13.33203125" customWidth="1"/>
    <col min="7170" max="7170" width="22.5546875" customWidth="1"/>
    <col min="7171" max="7179" width="6.77734375" customWidth="1"/>
    <col min="7180" max="7196" width="7.77734375" customWidth="1"/>
    <col min="7197" max="7197" width="8.33203125" customWidth="1"/>
    <col min="7198" max="7198" width="8.5546875" customWidth="1"/>
    <col min="7199" max="7199" width="8" customWidth="1"/>
    <col min="7200" max="7200" width="8.6640625" customWidth="1"/>
    <col min="7425" max="7425" width="13.33203125" customWidth="1"/>
    <col min="7426" max="7426" width="22.5546875" customWidth="1"/>
    <col min="7427" max="7435" width="6.77734375" customWidth="1"/>
    <col min="7436" max="7452" width="7.77734375" customWidth="1"/>
    <col min="7453" max="7453" width="8.33203125" customWidth="1"/>
    <col min="7454" max="7454" width="8.5546875" customWidth="1"/>
    <col min="7455" max="7455" width="8" customWidth="1"/>
    <col min="7456" max="7456" width="8.6640625" customWidth="1"/>
    <col min="7681" max="7681" width="13.33203125" customWidth="1"/>
    <col min="7682" max="7682" width="22.5546875" customWidth="1"/>
    <col min="7683" max="7691" width="6.77734375" customWidth="1"/>
    <col min="7692" max="7708" width="7.77734375" customWidth="1"/>
    <col min="7709" max="7709" width="8.33203125" customWidth="1"/>
    <col min="7710" max="7710" width="8.5546875" customWidth="1"/>
    <col min="7711" max="7711" width="8" customWidth="1"/>
    <col min="7712" max="7712" width="8.6640625" customWidth="1"/>
    <col min="7937" max="7937" width="13.33203125" customWidth="1"/>
    <col min="7938" max="7938" width="22.5546875" customWidth="1"/>
    <col min="7939" max="7947" width="6.77734375" customWidth="1"/>
    <col min="7948" max="7964" width="7.77734375" customWidth="1"/>
    <col min="7965" max="7965" width="8.33203125" customWidth="1"/>
    <col min="7966" max="7966" width="8.5546875" customWidth="1"/>
    <col min="7967" max="7967" width="8" customWidth="1"/>
    <col min="7968" max="7968" width="8.6640625" customWidth="1"/>
    <col min="8193" max="8193" width="13.33203125" customWidth="1"/>
    <col min="8194" max="8194" width="22.5546875" customWidth="1"/>
    <col min="8195" max="8203" width="6.77734375" customWidth="1"/>
    <col min="8204" max="8220" width="7.77734375" customWidth="1"/>
    <col min="8221" max="8221" width="8.33203125" customWidth="1"/>
    <col min="8222" max="8222" width="8.5546875" customWidth="1"/>
    <col min="8223" max="8223" width="8" customWidth="1"/>
    <col min="8224" max="8224" width="8.6640625" customWidth="1"/>
    <col min="8449" max="8449" width="13.33203125" customWidth="1"/>
    <col min="8450" max="8450" width="22.5546875" customWidth="1"/>
    <col min="8451" max="8459" width="6.77734375" customWidth="1"/>
    <col min="8460" max="8476" width="7.77734375" customWidth="1"/>
    <col min="8477" max="8477" width="8.33203125" customWidth="1"/>
    <col min="8478" max="8478" width="8.5546875" customWidth="1"/>
    <col min="8479" max="8479" width="8" customWidth="1"/>
    <col min="8480" max="8480" width="8.6640625" customWidth="1"/>
    <col min="8705" max="8705" width="13.33203125" customWidth="1"/>
    <col min="8706" max="8706" width="22.5546875" customWidth="1"/>
    <col min="8707" max="8715" width="6.77734375" customWidth="1"/>
    <col min="8716" max="8732" width="7.77734375" customWidth="1"/>
    <col min="8733" max="8733" width="8.33203125" customWidth="1"/>
    <col min="8734" max="8734" width="8.5546875" customWidth="1"/>
    <col min="8735" max="8735" width="8" customWidth="1"/>
    <col min="8736" max="8736" width="8.6640625" customWidth="1"/>
    <col min="8961" max="8961" width="13.33203125" customWidth="1"/>
    <col min="8962" max="8962" width="22.5546875" customWidth="1"/>
    <col min="8963" max="8971" width="6.77734375" customWidth="1"/>
    <col min="8972" max="8988" width="7.77734375" customWidth="1"/>
    <col min="8989" max="8989" width="8.33203125" customWidth="1"/>
    <col min="8990" max="8990" width="8.5546875" customWidth="1"/>
    <col min="8991" max="8991" width="8" customWidth="1"/>
    <col min="8992" max="8992" width="8.6640625" customWidth="1"/>
    <col min="9217" max="9217" width="13.33203125" customWidth="1"/>
    <col min="9218" max="9218" width="22.5546875" customWidth="1"/>
    <col min="9219" max="9227" width="6.77734375" customWidth="1"/>
    <col min="9228" max="9244" width="7.77734375" customWidth="1"/>
    <col min="9245" max="9245" width="8.33203125" customWidth="1"/>
    <col min="9246" max="9246" width="8.5546875" customWidth="1"/>
    <col min="9247" max="9247" width="8" customWidth="1"/>
    <col min="9248" max="9248" width="8.6640625" customWidth="1"/>
    <col min="9473" max="9473" width="13.33203125" customWidth="1"/>
    <col min="9474" max="9474" width="22.5546875" customWidth="1"/>
    <col min="9475" max="9483" width="6.77734375" customWidth="1"/>
    <col min="9484" max="9500" width="7.77734375" customWidth="1"/>
    <col min="9501" max="9501" width="8.33203125" customWidth="1"/>
    <col min="9502" max="9502" width="8.5546875" customWidth="1"/>
    <col min="9503" max="9503" width="8" customWidth="1"/>
    <col min="9504" max="9504" width="8.6640625" customWidth="1"/>
    <col min="9729" max="9729" width="13.33203125" customWidth="1"/>
    <col min="9730" max="9730" width="22.5546875" customWidth="1"/>
    <col min="9731" max="9739" width="6.77734375" customWidth="1"/>
    <col min="9740" max="9756" width="7.77734375" customWidth="1"/>
    <col min="9757" max="9757" width="8.33203125" customWidth="1"/>
    <col min="9758" max="9758" width="8.5546875" customWidth="1"/>
    <col min="9759" max="9759" width="8" customWidth="1"/>
    <col min="9760" max="9760" width="8.6640625" customWidth="1"/>
    <col min="9985" max="9985" width="13.33203125" customWidth="1"/>
    <col min="9986" max="9986" width="22.5546875" customWidth="1"/>
    <col min="9987" max="9995" width="6.77734375" customWidth="1"/>
    <col min="9996" max="10012" width="7.77734375" customWidth="1"/>
    <col min="10013" max="10013" width="8.33203125" customWidth="1"/>
    <col min="10014" max="10014" width="8.5546875" customWidth="1"/>
    <col min="10015" max="10015" width="8" customWidth="1"/>
    <col min="10016" max="10016" width="8.6640625" customWidth="1"/>
    <col min="10241" max="10241" width="13.33203125" customWidth="1"/>
    <col min="10242" max="10242" width="22.5546875" customWidth="1"/>
    <col min="10243" max="10251" width="6.77734375" customWidth="1"/>
    <col min="10252" max="10268" width="7.77734375" customWidth="1"/>
    <col min="10269" max="10269" width="8.33203125" customWidth="1"/>
    <col min="10270" max="10270" width="8.5546875" customWidth="1"/>
    <col min="10271" max="10271" width="8" customWidth="1"/>
    <col min="10272" max="10272" width="8.6640625" customWidth="1"/>
    <col min="10497" max="10497" width="13.33203125" customWidth="1"/>
    <col min="10498" max="10498" width="22.5546875" customWidth="1"/>
    <col min="10499" max="10507" width="6.77734375" customWidth="1"/>
    <col min="10508" max="10524" width="7.77734375" customWidth="1"/>
    <col min="10525" max="10525" width="8.33203125" customWidth="1"/>
    <col min="10526" max="10526" width="8.5546875" customWidth="1"/>
    <col min="10527" max="10527" width="8" customWidth="1"/>
    <col min="10528" max="10528" width="8.6640625" customWidth="1"/>
    <col min="10753" max="10753" width="13.33203125" customWidth="1"/>
    <col min="10754" max="10754" width="22.5546875" customWidth="1"/>
    <col min="10755" max="10763" width="6.77734375" customWidth="1"/>
    <col min="10764" max="10780" width="7.77734375" customWidth="1"/>
    <col min="10781" max="10781" width="8.33203125" customWidth="1"/>
    <col min="10782" max="10782" width="8.5546875" customWidth="1"/>
    <col min="10783" max="10783" width="8" customWidth="1"/>
    <col min="10784" max="10784" width="8.6640625" customWidth="1"/>
    <col min="11009" max="11009" width="13.33203125" customWidth="1"/>
    <col min="11010" max="11010" width="22.5546875" customWidth="1"/>
    <col min="11011" max="11019" width="6.77734375" customWidth="1"/>
    <col min="11020" max="11036" width="7.77734375" customWidth="1"/>
    <col min="11037" max="11037" width="8.33203125" customWidth="1"/>
    <col min="11038" max="11038" width="8.5546875" customWidth="1"/>
    <col min="11039" max="11039" width="8" customWidth="1"/>
    <col min="11040" max="11040" width="8.6640625" customWidth="1"/>
    <col min="11265" max="11265" width="13.33203125" customWidth="1"/>
    <col min="11266" max="11266" width="22.5546875" customWidth="1"/>
    <col min="11267" max="11275" width="6.77734375" customWidth="1"/>
    <col min="11276" max="11292" width="7.77734375" customWidth="1"/>
    <col min="11293" max="11293" width="8.33203125" customWidth="1"/>
    <col min="11294" max="11294" width="8.5546875" customWidth="1"/>
    <col min="11295" max="11295" width="8" customWidth="1"/>
    <col min="11296" max="11296" width="8.6640625" customWidth="1"/>
    <col min="11521" max="11521" width="13.33203125" customWidth="1"/>
    <col min="11522" max="11522" width="22.5546875" customWidth="1"/>
    <col min="11523" max="11531" width="6.77734375" customWidth="1"/>
    <col min="11532" max="11548" width="7.77734375" customWidth="1"/>
    <col min="11549" max="11549" width="8.33203125" customWidth="1"/>
    <col min="11550" max="11550" width="8.5546875" customWidth="1"/>
    <col min="11551" max="11551" width="8" customWidth="1"/>
    <col min="11552" max="11552" width="8.6640625" customWidth="1"/>
    <col min="11777" max="11777" width="13.33203125" customWidth="1"/>
    <col min="11778" max="11778" width="22.5546875" customWidth="1"/>
    <col min="11779" max="11787" width="6.77734375" customWidth="1"/>
    <col min="11788" max="11804" width="7.77734375" customWidth="1"/>
    <col min="11805" max="11805" width="8.33203125" customWidth="1"/>
    <col min="11806" max="11806" width="8.5546875" customWidth="1"/>
    <col min="11807" max="11807" width="8" customWidth="1"/>
    <col min="11808" max="11808" width="8.6640625" customWidth="1"/>
    <col min="12033" max="12033" width="13.33203125" customWidth="1"/>
    <col min="12034" max="12034" width="22.5546875" customWidth="1"/>
    <col min="12035" max="12043" width="6.77734375" customWidth="1"/>
    <col min="12044" max="12060" width="7.77734375" customWidth="1"/>
    <col min="12061" max="12061" width="8.33203125" customWidth="1"/>
    <col min="12062" max="12062" width="8.5546875" customWidth="1"/>
    <col min="12063" max="12063" width="8" customWidth="1"/>
    <col min="12064" max="12064" width="8.6640625" customWidth="1"/>
    <col min="12289" max="12289" width="13.33203125" customWidth="1"/>
    <col min="12290" max="12290" width="22.5546875" customWidth="1"/>
    <col min="12291" max="12299" width="6.77734375" customWidth="1"/>
    <col min="12300" max="12316" width="7.77734375" customWidth="1"/>
    <col min="12317" max="12317" width="8.33203125" customWidth="1"/>
    <col min="12318" max="12318" width="8.5546875" customWidth="1"/>
    <col min="12319" max="12319" width="8" customWidth="1"/>
    <col min="12320" max="12320" width="8.6640625" customWidth="1"/>
    <col min="12545" max="12545" width="13.33203125" customWidth="1"/>
    <col min="12546" max="12546" width="22.5546875" customWidth="1"/>
    <col min="12547" max="12555" width="6.77734375" customWidth="1"/>
    <col min="12556" max="12572" width="7.77734375" customWidth="1"/>
    <col min="12573" max="12573" width="8.33203125" customWidth="1"/>
    <col min="12574" max="12574" width="8.5546875" customWidth="1"/>
    <col min="12575" max="12575" width="8" customWidth="1"/>
    <col min="12576" max="12576" width="8.6640625" customWidth="1"/>
    <col min="12801" max="12801" width="13.33203125" customWidth="1"/>
    <col min="12802" max="12802" width="22.5546875" customWidth="1"/>
    <col min="12803" max="12811" width="6.77734375" customWidth="1"/>
    <col min="12812" max="12828" width="7.77734375" customWidth="1"/>
    <col min="12829" max="12829" width="8.33203125" customWidth="1"/>
    <col min="12830" max="12830" width="8.5546875" customWidth="1"/>
    <col min="12831" max="12831" width="8" customWidth="1"/>
    <col min="12832" max="12832" width="8.6640625" customWidth="1"/>
    <col min="13057" max="13057" width="13.33203125" customWidth="1"/>
    <col min="13058" max="13058" width="22.5546875" customWidth="1"/>
    <col min="13059" max="13067" width="6.77734375" customWidth="1"/>
    <col min="13068" max="13084" width="7.77734375" customWidth="1"/>
    <col min="13085" max="13085" width="8.33203125" customWidth="1"/>
    <col min="13086" max="13086" width="8.5546875" customWidth="1"/>
    <col min="13087" max="13087" width="8" customWidth="1"/>
    <col min="13088" max="13088" width="8.6640625" customWidth="1"/>
    <col min="13313" max="13313" width="13.33203125" customWidth="1"/>
    <col min="13314" max="13314" width="22.5546875" customWidth="1"/>
    <col min="13315" max="13323" width="6.77734375" customWidth="1"/>
    <col min="13324" max="13340" width="7.77734375" customWidth="1"/>
    <col min="13341" max="13341" width="8.33203125" customWidth="1"/>
    <col min="13342" max="13342" width="8.5546875" customWidth="1"/>
    <col min="13343" max="13343" width="8" customWidth="1"/>
    <col min="13344" max="13344" width="8.6640625" customWidth="1"/>
    <col min="13569" max="13569" width="13.33203125" customWidth="1"/>
    <col min="13570" max="13570" width="22.5546875" customWidth="1"/>
    <col min="13571" max="13579" width="6.77734375" customWidth="1"/>
    <col min="13580" max="13596" width="7.77734375" customWidth="1"/>
    <col min="13597" max="13597" width="8.33203125" customWidth="1"/>
    <col min="13598" max="13598" width="8.5546875" customWidth="1"/>
    <col min="13599" max="13599" width="8" customWidth="1"/>
    <col min="13600" max="13600" width="8.6640625" customWidth="1"/>
    <col min="13825" max="13825" width="13.33203125" customWidth="1"/>
    <col min="13826" max="13826" width="22.5546875" customWidth="1"/>
    <col min="13827" max="13835" width="6.77734375" customWidth="1"/>
    <col min="13836" max="13852" width="7.77734375" customWidth="1"/>
    <col min="13853" max="13853" width="8.33203125" customWidth="1"/>
    <col min="13854" max="13854" width="8.5546875" customWidth="1"/>
    <col min="13855" max="13855" width="8" customWidth="1"/>
    <col min="13856" max="13856" width="8.6640625" customWidth="1"/>
    <col min="14081" max="14081" width="13.33203125" customWidth="1"/>
    <col min="14082" max="14082" width="22.5546875" customWidth="1"/>
    <col min="14083" max="14091" width="6.77734375" customWidth="1"/>
    <col min="14092" max="14108" width="7.77734375" customWidth="1"/>
    <col min="14109" max="14109" width="8.33203125" customWidth="1"/>
    <col min="14110" max="14110" width="8.5546875" customWidth="1"/>
    <col min="14111" max="14111" width="8" customWidth="1"/>
    <col min="14112" max="14112" width="8.6640625" customWidth="1"/>
    <col min="14337" max="14337" width="13.33203125" customWidth="1"/>
    <col min="14338" max="14338" width="22.5546875" customWidth="1"/>
    <col min="14339" max="14347" width="6.77734375" customWidth="1"/>
    <col min="14348" max="14364" width="7.77734375" customWidth="1"/>
    <col min="14365" max="14365" width="8.33203125" customWidth="1"/>
    <col min="14366" max="14366" width="8.5546875" customWidth="1"/>
    <col min="14367" max="14367" width="8" customWidth="1"/>
    <col min="14368" max="14368" width="8.6640625" customWidth="1"/>
    <col min="14593" max="14593" width="13.33203125" customWidth="1"/>
    <col min="14594" max="14594" width="22.5546875" customWidth="1"/>
    <col min="14595" max="14603" width="6.77734375" customWidth="1"/>
    <col min="14604" max="14620" width="7.77734375" customWidth="1"/>
    <col min="14621" max="14621" width="8.33203125" customWidth="1"/>
    <col min="14622" max="14622" width="8.5546875" customWidth="1"/>
    <col min="14623" max="14623" width="8" customWidth="1"/>
    <col min="14624" max="14624" width="8.6640625" customWidth="1"/>
    <col min="14849" max="14849" width="13.33203125" customWidth="1"/>
    <col min="14850" max="14850" width="22.5546875" customWidth="1"/>
    <col min="14851" max="14859" width="6.77734375" customWidth="1"/>
    <col min="14860" max="14876" width="7.77734375" customWidth="1"/>
    <col min="14877" max="14877" width="8.33203125" customWidth="1"/>
    <col min="14878" max="14878" width="8.5546875" customWidth="1"/>
    <col min="14879" max="14879" width="8" customWidth="1"/>
    <col min="14880" max="14880" width="8.6640625" customWidth="1"/>
    <col min="15105" max="15105" width="13.33203125" customWidth="1"/>
    <col min="15106" max="15106" width="22.5546875" customWidth="1"/>
    <col min="15107" max="15115" width="6.77734375" customWidth="1"/>
    <col min="15116" max="15132" width="7.77734375" customWidth="1"/>
    <col min="15133" max="15133" width="8.33203125" customWidth="1"/>
    <col min="15134" max="15134" width="8.5546875" customWidth="1"/>
    <col min="15135" max="15135" width="8" customWidth="1"/>
    <col min="15136" max="15136" width="8.6640625" customWidth="1"/>
    <col min="15361" max="15361" width="13.33203125" customWidth="1"/>
    <col min="15362" max="15362" width="22.5546875" customWidth="1"/>
    <col min="15363" max="15371" width="6.77734375" customWidth="1"/>
    <col min="15372" max="15388" width="7.77734375" customWidth="1"/>
    <col min="15389" max="15389" width="8.33203125" customWidth="1"/>
    <col min="15390" max="15390" width="8.5546875" customWidth="1"/>
    <col min="15391" max="15391" width="8" customWidth="1"/>
    <col min="15392" max="15392" width="8.6640625" customWidth="1"/>
    <col min="15617" max="15617" width="13.33203125" customWidth="1"/>
    <col min="15618" max="15618" width="22.5546875" customWidth="1"/>
    <col min="15619" max="15627" width="6.77734375" customWidth="1"/>
    <col min="15628" max="15644" width="7.77734375" customWidth="1"/>
    <col min="15645" max="15645" width="8.33203125" customWidth="1"/>
    <col min="15646" max="15646" width="8.5546875" customWidth="1"/>
    <col min="15647" max="15647" width="8" customWidth="1"/>
    <col min="15648" max="15648" width="8.6640625" customWidth="1"/>
    <col min="15873" max="15873" width="13.33203125" customWidth="1"/>
    <col min="15874" max="15874" width="22.5546875" customWidth="1"/>
    <col min="15875" max="15883" width="6.77734375" customWidth="1"/>
    <col min="15884" max="15900" width="7.77734375" customWidth="1"/>
    <col min="15901" max="15901" width="8.33203125" customWidth="1"/>
    <col min="15902" max="15902" width="8.5546875" customWidth="1"/>
    <col min="15903" max="15903" width="8" customWidth="1"/>
    <col min="15904" max="15904" width="8.6640625" customWidth="1"/>
    <col min="16129" max="16129" width="13.33203125" customWidth="1"/>
    <col min="16130" max="16130" width="22.5546875" customWidth="1"/>
    <col min="16131" max="16139" width="6.77734375" customWidth="1"/>
    <col min="16140" max="16156" width="7.77734375" customWidth="1"/>
    <col min="16157" max="16157" width="8.33203125" customWidth="1"/>
    <col min="16158" max="16158" width="8.5546875" customWidth="1"/>
    <col min="16159" max="16159" width="8" customWidth="1"/>
    <col min="16160" max="16160" width="8.6640625" customWidth="1"/>
  </cols>
  <sheetData>
    <row r="1" spans="1:36" x14ac:dyDescent="0.2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36" ht="18" x14ac:dyDescent="0.25">
      <c r="A2" s="65" t="s">
        <v>47</v>
      </c>
      <c r="B2" s="66"/>
      <c r="C2" s="67"/>
      <c r="D2" s="67"/>
      <c r="E2" s="67"/>
      <c r="F2" s="67"/>
      <c r="G2" s="67"/>
      <c r="H2" s="68"/>
      <c r="I2" s="67"/>
      <c r="J2" s="67"/>
      <c r="K2" s="913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6" ht="25.5" x14ac:dyDescent="0.2">
      <c r="A3" s="69" t="s">
        <v>48</v>
      </c>
      <c r="B3" s="70" t="s">
        <v>49</v>
      </c>
      <c r="C3" s="71" t="s">
        <v>50</v>
      </c>
      <c r="D3" s="72" t="str">
        <f>'TITLE PAGE'!D14</f>
        <v>2016-17</v>
      </c>
      <c r="E3" s="72" t="s">
        <v>51</v>
      </c>
      <c r="F3" s="72" t="s">
        <v>52</v>
      </c>
      <c r="G3" s="72" t="s">
        <v>53</v>
      </c>
      <c r="H3" s="73" t="s">
        <v>54</v>
      </c>
      <c r="I3" s="73" t="s">
        <v>55</v>
      </c>
      <c r="J3" s="73" t="s">
        <v>56</v>
      </c>
      <c r="K3" s="73" t="s">
        <v>57</v>
      </c>
      <c r="L3" s="73" t="s">
        <v>58</v>
      </c>
      <c r="M3" s="73" t="s">
        <v>59</v>
      </c>
      <c r="N3" s="73" t="s">
        <v>60</v>
      </c>
      <c r="O3" s="73" t="s">
        <v>61</v>
      </c>
      <c r="P3" s="73" t="s">
        <v>62</v>
      </c>
      <c r="Q3" s="73" t="s">
        <v>565</v>
      </c>
      <c r="R3" s="73" t="s">
        <v>567</v>
      </c>
      <c r="S3" s="73" t="s">
        <v>569</v>
      </c>
      <c r="T3" s="73" t="s">
        <v>63</v>
      </c>
      <c r="U3" s="73" t="s">
        <v>64</v>
      </c>
      <c r="V3" s="73" t="s">
        <v>65</v>
      </c>
      <c r="W3" s="73" t="s">
        <v>66</v>
      </c>
      <c r="X3" s="73" t="s">
        <v>67</v>
      </c>
      <c r="Y3" s="73" t="s">
        <v>68</v>
      </c>
      <c r="Z3" s="73" t="s">
        <v>69</v>
      </c>
      <c r="AA3" s="73" t="s">
        <v>70</v>
      </c>
      <c r="AB3" s="73" t="s">
        <v>71</v>
      </c>
      <c r="AC3" s="73" t="s">
        <v>103</v>
      </c>
      <c r="AD3" s="73" t="s">
        <v>104</v>
      </c>
      <c r="AE3" s="73" t="s">
        <v>105</v>
      </c>
      <c r="AF3" s="73" t="s">
        <v>106</v>
      </c>
      <c r="AG3" s="330"/>
      <c r="AH3" s="330"/>
      <c r="AI3" s="330"/>
      <c r="AJ3" s="330"/>
    </row>
    <row r="4" spans="1:36" x14ac:dyDescent="0.2">
      <c r="A4" s="74"/>
      <c r="B4" s="75" t="s">
        <v>72</v>
      </c>
      <c r="C4" s="69"/>
      <c r="D4" s="76"/>
      <c r="E4" s="76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330"/>
      <c r="AH4" s="330"/>
      <c r="AI4" s="330"/>
      <c r="AJ4" s="330"/>
    </row>
    <row r="5" spans="1:36" x14ac:dyDescent="0.2">
      <c r="A5" s="78" t="s">
        <v>73</v>
      </c>
      <c r="B5" s="79" t="s">
        <v>74</v>
      </c>
      <c r="C5" s="78" t="s">
        <v>75</v>
      </c>
      <c r="D5" s="80">
        <f>'4. BL SDB'!H5</f>
        <v>3.7262716456943998</v>
      </c>
      <c r="E5" s="80">
        <f>'4. BL SDB'!I5</f>
        <v>3.7262716456943998</v>
      </c>
      <c r="F5" s="80">
        <f>'4. BL SDB'!J5</f>
        <v>3.7262716456943998</v>
      </c>
      <c r="G5" s="80">
        <f>'4. BL SDB'!K5</f>
        <v>3.7262716456943998</v>
      </c>
      <c r="H5" s="80">
        <f>'4. BL SDB'!L5</f>
        <v>3.7262716456943998</v>
      </c>
      <c r="I5" s="80">
        <f>'4. BL SDB'!M5</f>
        <v>3.7262716456943998</v>
      </c>
      <c r="J5" s="80">
        <f>'4. BL SDB'!N5</f>
        <v>3.7262716456943998</v>
      </c>
      <c r="K5" s="80">
        <f>'4. BL SDB'!O5</f>
        <v>3.7262716456943998</v>
      </c>
      <c r="L5" s="80">
        <f>'4. BL SDB'!P5</f>
        <v>3.7262716456943998</v>
      </c>
      <c r="M5" s="80">
        <f>'4. BL SDB'!Q5</f>
        <v>3.7262716456943998</v>
      </c>
      <c r="N5" s="80">
        <f>'4. BL SDB'!R5</f>
        <v>3.7262716456943998</v>
      </c>
      <c r="O5" s="80">
        <f>'4. BL SDB'!S5</f>
        <v>3.7262716456943998</v>
      </c>
      <c r="P5" s="80">
        <f>'4. BL SDB'!T5</f>
        <v>3.7262716456943998</v>
      </c>
      <c r="Q5" s="80">
        <f>'4. BL SDB'!U5</f>
        <v>3.7262716456943998</v>
      </c>
      <c r="R5" s="80">
        <f>'4. BL SDB'!V5</f>
        <v>3.1862716456943998</v>
      </c>
      <c r="S5" s="80">
        <f>'4. BL SDB'!W5</f>
        <v>3.1862716456943998</v>
      </c>
      <c r="T5" s="80">
        <f>'4. BL SDB'!X5</f>
        <v>3.1862716456943998</v>
      </c>
      <c r="U5" s="80">
        <f>'4. BL SDB'!Y5</f>
        <v>3.1862716456943998</v>
      </c>
      <c r="V5" s="80">
        <f>'4. BL SDB'!Z5</f>
        <v>3.1862716456943998</v>
      </c>
      <c r="W5" s="80">
        <f>'4. BL SDB'!AA5</f>
        <v>3.1862716456943998</v>
      </c>
      <c r="X5" s="80">
        <f>'4. BL SDB'!AB5</f>
        <v>3.1862716456943998</v>
      </c>
      <c r="Y5" s="80">
        <f>'4. BL SDB'!AC5</f>
        <v>3.1862716456943998</v>
      </c>
      <c r="Z5" s="80">
        <f>'4. BL SDB'!AD5</f>
        <v>3.1862716456943998</v>
      </c>
      <c r="AA5" s="80">
        <f>'4. BL SDB'!AE5</f>
        <v>3.1862716456943998</v>
      </c>
      <c r="AB5" s="80">
        <f>'4. BL SDB'!AF5</f>
        <v>3.1862716456943998</v>
      </c>
      <c r="AC5" s="80">
        <f>'4. BL SDB'!AG5</f>
        <v>3.1862716456943998</v>
      </c>
      <c r="AD5" s="80">
        <f>'4. BL SDB'!AH5</f>
        <v>3.1862716456943998</v>
      </c>
      <c r="AE5" s="80">
        <f>'4. BL SDB'!AI5</f>
        <v>3.1862716456943998</v>
      </c>
      <c r="AF5" s="80">
        <f>'4. BL SDB'!AJ5</f>
        <v>3.1862716456943998</v>
      </c>
      <c r="AG5" s="330"/>
      <c r="AH5" s="330"/>
      <c r="AI5" s="330"/>
      <c r="AJ5" s="330"/>
    </row>
    <row r="6" spans="1:36" x14ac:dyDescent="0.2">
      <c r="A6" s="78" t="s">
        <v>76</v>
      </c>
      <c r="B6" s="79" t="s">
        <v>74</v>
      </c>
      <c r="C6" s="78" t="s">
        <v>75</v>
      </c>
      <c r="D6" s="80">
        <f>'9. FP SDB'!H5</f>
        <v>3.7262716456943998</v>
      </c>
      <c r="E6" s="80">
        <f>'9. FP SDB'!I5</f>
        <v>3.7262716456943998</v>
      </c>
      <c r="F6" s="80">
        <f>'9. FP SDB'!J5</f>
        <v>3.7262716456943998</v>
      </c>
      <c r="G6" s="80">
        <f>'9. FP SDB'!K5</f>
        <v>3.7262716456943998</v>
      </c>
      <c r="H6" s="80">
        <f>'9. FP SDB'!L5</f>
        <v>3.7262716456943998</v>
      </c>
      <c r="I6" s="80">
        <f>'9. FP SDB'!M5</f>
        <v>3.7262716456943998</v>
      </c>
      <c r="J6" s="80">
        <f>'9. FP SDB'!N5</f>
        <v>3.7262716456943998</v>
      </c>
      <c r="K6" s="80">
        <f>'9. FP SDB'!O5</f>
        <v>3.7262716456943998</v>
      </c>
      <c r="L6" s="80">
        <f>'9. FP SDB'!P5</f>
        <v>3.7262716456943998</v>
      </c>
      <c r="M6" s="80">
        <f>'9. FP SDB'!Q5</f>
        <v>3.7262716456943998</v>
      </c>
      <c r="N6" s="80">
        <f>'9. FP SDB'!R5</f>
        <v>3.7262716456943998</v>
      </c>
      <c r="O6" s="80">
        <f>'9. FP SDB'!S5</f>
        <v>3.7262716456943998</v>
      </c>
      <c r="P6" s="80">
        <f>'9. FP SDB'!T5</f>
        <v>3.7262716456943998</v>
      </c>
      <c r="Q6" s="80">
        <f>'9. FP SDB'!U5</f>
        <v>3.7262716456943998</v>
      </c>
      <c r="R6" s="80">
        <f>'9. FP SDB'!V5</f>
        <v>3.1862716456943998</v>
      </c>
      <c r="S6" s="80">
        <f>'9. FP SDB'!W5</f>
        <v>3.1862716456943998</v>
      </c>
      <c r="T6" s="80">
        <f>'9. FP SDB'!X5</f>
        <v>3.1862716456943998</v>
      </c>
      <c r="U6" s="80">
        <f>'9. FP SDB'!Y5</f>
        <v>3.1862716456943998</v>
      </c>
      <c r="V6" s="80">
        <f>'9. FP SDB'!Z5</f>
        <v>3.1862716456943998</v>
      </c>
      <c r="W6" s="80">
        <f>'9. FP SDB'!AA5</f>
        <v>3.1862716456943998</v>
      </c>
      <c r="X6" s="80">
        <f>'9. FP SDB'!AB5</f>
        <v>3.1862716456943998</v>
      </c>
      <c r="Y6" s="80">
        <f>'9. FP SDB'!AC5</f>
        <v>3.1862716456943998</v>
      </c>
      <c r="Z6" s="80">
        <f>'9. FP SDB'!AD5</f>
        <v>3.1862716456943998</v>
      </c>
      <c r="AA6" s="80">
        <f>'9. FP SDB'!AE5</f>
        <v>3.1862716456943998</v>
      </c>
      <c r="AB6" s="80">
        <f>'9. FP SDB'!AF5</f>
        <v>3.1862716456943998</v>
      </c>
      <c r="AC6" s="80">
        <f>'9. FP SDB'!AG5</f>
        <v>3.1862716456943998</v>
      </c>
      <c r="AD6" s="80">
        <f>'9. FP SDB'!AH5</f>
        <v>3.1862716456943998</v>
      </c>
      <c r="AE6" s="80">
        <f>'9. FP SDB'!AI5</f>
        <v>3.1862716456943998</v>
      </c>
      <c r="AF6" s="80">
        <f>'9. FP SDB'!AJ5</f>
        <v>3.1862716456943998</v>
      </c>
      <c r="AG6" s="330"/>
      <c r="AH6" s="330"/>
      <c r="AI6" s="330"/>
      <c r="AJ6" s="330"/>
    </row>
    <row r="7" spans="1:36" x14ac:dyDescent="0.2">
      <c r="A7" s="69"/>
      <c r="B7" s="75" t="s">
        <v>77</v>
      </c>
      <c r="C7" s="69"/>
      <c r="D7" s="80">
        <f>'9. FP SDB'!H6</f>
        <v>0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330"/>
      <c r="AH7" s="330"/>
      <c r="AI7" s="330"/>
      <c r="AJ7" s="330"/>
    </row>
    <row r="8" spans="1:36" x14ac:dyDescent="0.2">
      <c r="A8" s="78" t="s">
        <v>78</v>
      </c>
      <c r="B8" s="79" t="s">
        <v>79</v>
      </c>
      <c r="C8" s="78" t="s">
        <v>75</v>
      </c>
      <c r="D8" s="80">
        <f>'3. BL Demand'!H10</f>
        <v>0.57346036204781781</v>
      </c>
      <c r="E8" s="80">
        <f>'3. BL Demand'!I10</f>
        <v>0.56003243393544122</v>
      </c>
      <c r="F8" s="80">
        <f>'3. BL Demand'!J10</f>
        <v>0.54701192408014665</v>
      </c>
      <c r="G8" s="80">
        <f>'3. BL Demand'!K10</f>
        <v>0.53464648304648554</v>
      </c>
      <c r="H8" s="80">
        <f>'3. BL Demand'!L10</f>
        <v>0.52219315760048191</v>
      </c>
      <c r="I8" s="80">
        <f>'3. BL Demand'!M10</f>
        <v>0.51002982972468713</v>
      </c>
      <c r="J8" s="80">
        <f>'3. BL Demand'!N10</f>
        <v>0.49834468148664629</v>
      </c>
      <c r="K8" s="80">
        <f>'3. BL Demand'!O10</f>
        <v>0.48694583249279522</v>
      </c>
      <c r="L8" s="80">
        <f>'3. BL Demand'!P10</f>
        <v>0.47584877259032804</v>
      </c>
      <c r="M8" s="80">
        <f>'3. BL Demand'!Q10</f>
        <v>0.46510360035675302</v>
      </c>
      <c r="N8" s="80">
        <f>'3. BL Demand'!R10</f>
        <v>0.45490867144457314</v>
      </c>
      <c r="O8" s="80">
        <f>'3. BL Demand'!S10</f>
        <v>0.44500796644367452</v>
      </c>
      <c r="P8" s="80">
        <f>'3. BL Demand'!T10</f>
        <v>0.43530300122492444</v>
      </c>
      <c r="Q8" s="80">
        <f>'3. BL Demand'!U10</f>
        <v>0.4258684190183728</v>
      </c>
      <c r="R8" s="80">
        <f>'3. BL Demand'!V10</f>
        <v>0.41632178762376898</v>
      </c>
      <c r="S8" s="80">
        <f>'3. BL Demand'!W10</f>
        <v>0.40704423174641124</v>
      </c>
      <c r="T8" s="80">
        <f>'3. BL Demand'!X10</f>
        <v>0.39799831559876059</v>
      </c>
      <c r="U8" s="80">
        <f>'3. BL Demand'!Y10</f>
        <v>0.38921133932470947</v>
      </c>
      <c r="V8" s="80">
        <f>'3. BL Demand'!Z10</f>
        <v>0.38058579693993499</v>
      </c>
      <c r="W8" s="80">
        <f>'3. BL Demand'!AA10</f>
        <v>0.3723980506987003</v>
      </c>
      <c r="X8" s="80">
        <f>'3. BL Demand'!AB10</f>
        <v>0.36439856789735225</v>
      </c>
      <c r="Y8" s="80">
        <f>'3. BL Demand'!AC10</f>
        <v>0.35657222754653628</v>
      </c>
      <c r="Z8" s="80">
        <f>'3. BL Demand'!AD10</f>
        <v>0.34886379755187502</v>
      </c>
      <c r="AA8" s="80">
        <f>'3. BL Demand'!AE10</f>
        <v>0.34140328071225862</v>
      </c>
      <c r="AB8" s="80">
        <f>'3. BL Demand'!AF10</f>
        <v>0.33409150894933209</v>
      </c>
      <c r="AC8" s="80">
        <f>'3. BL Demand'!AG10</f>
        <v>0.32694601006825252</v>
      </c>
      <c r="AD8" s="80">
        <f>'3. BL Demand'!AH10</f>
        <v>0.31999322154494181</v>
      </c>
      <c r="AE8" s="80">
        <f>'3. BL Demand'!AI10</f>
        <v>0.31319964075550782</v>
      </c>
      <c r="AF8" s="80">
        <f>'3. BL Demand'!AJ10</f>
        <v>0.30611275837257812</v>
      </c>
      <c r="AG8" s="330"/>
      <c r="AH8" s="330"/>
      <c r="AI8" s="330"/>
      <c r="AJ8" s="330"/>
    </row>
    <row r="9" spans="1:36" x14ac:dyDescent="0.2">
      <c r="A9" s="78" t="s">
        <v>80</v>
      </c>
      <c r="B9" s="79" t="s">
        <v>79</v>
      </c>
      <c r="C9" s="78" t="s">
        <v>75</v>
      </c>
      <c r="D9" s="80">
        <f>'8. FP Demand'!H10</f>
        <v>0.57346036204781781</v>
      </c>
      <c r="E9" s="80">
        <f>'8. FP Demand'!I10</f>
        <v>0.56003243393544122</v>
      </c>
      <c r="F9" s="80">
        <f>'8. FP Demand'!J10</f>
        <v>0.54701192408014665</v>
      </c>
      <c r="G9" s="80">
        <f>'8. FP Demand'!K10</f>
        <v>0.53464648304648554</v>
      </c>
      <c r="H9" s="80">
        <f>'8. FP Demand'!L10</f>
        <v>0.52219315760048191</v>
      </c>
      <c r="I9" s="80">
        <f>'8. FP Demand'!M10</f>
        <v>0.51002982972468713</v>
      </c>
      <c r="J9" s="80">
        <f>'8. FP Demand'!N10</f>
        <v>0.49834468148664629</v>
      </c>
      <c r="K9" s="80">
        <f>'8. FP Demand'!O10</f>
        <v>0.48694583249279522</v>
      </c>
      <c r="L9" s="80">
        <f>'8. FP Demand'!P10</f>
        <v>0.47584877259032804</v>
      </c>
      <c r="M9" s="80">
        <f>'8. FP Demand'!Q10</f>
        <v>0.46510360035675302</v>
      </c>
      <c r="N9" s="80">
        <f>'8. FP Demand'!R10</f>
        <v>0.45490867144457314</v>
      </c>
      <c r="O9" s="80">
        <f>'8. FP Demand'!S10</f>
        <v>0.44500796644367452</v>
      </c>
      <c r="P9" s="80">
        <f>'8. FP Demand'!T10</f>
        <v>0.43530300122492444</v>
      </c>
      <c r="Q9" s="80">
        <f>'8. FP Demand'!U10</f>
        <v>0</v>
      </c>
      <c r="R9" s="80">
        <f>'8. FP Demand'!V10</f>
        <v>0</v>
      </c>
      <c r="S9" s="80">
        <f>'8. FP Demand'!W10</f>
        <v>0</v>
      </c>
      <c r="T9" s="80">
        <f>'8. FP Demand'!X10</f>
        <v>0</v>
      </c>
      <c r="U9" s="80">
        <f>'8. FP Demand'!Y10</f>
        <v>0</v>
      </c>
      <c r="V9" s="80">
        <f>'8. FP Demand'!Z10</f>
        <v>0</v>
      </c>
      <c r="W9" s="80">
        <f>'8. FP Demand'!AA10</f>
        <v>0</v>
      </c>
      <c r="X9" s="80">
        <f>'8. FP Demand'!AB10</f>
        <v>0</v>
      </c>
      <c r="Y9" s="80">
        <f>'8. FP Demand'!AC10</f>
        <v>0</v>
      </c>
      <c r="Z9" s="80">
        <f>'8. FP Demand'!AD10</f>
        <v>0</v>
      </c>
      <c r="AA9" s="80">
        <f>'8. FP Demand'!AE10</f>
        <v>0</v>
      </c>
      <c r="AB9" s="80">
        <f>'8. FP Demand'!AF10</f>
        <v>0</v>
      </c>
      <c r="AC9" s="80">
        <f>'8. FP Demand'!AG10</f>
        <v>0</v>
      </c>
      <c r="AD9" s="80">
        <f>'8. FP Demand'!AH10</f>
        <v>0</v>
      </c>
      <c r="AE9" s="80">
        <f>'8. FP Demand'!AI10</f>
        <v>0</v>
      </c>
      <c r="AF9" s="80">
        <f>'8. FP Demand'!AJ10</f>
        <v>0</v>
      </c>
      <c r="AG9" s="330"/>
      <c r="AH9" s="330"/>
      <c r="AI9" s="330"/>
      <c r="AJ9" s="330"/>
    </row>
    <row r="10" spans="1:36" x14ac:dyDescent="0.2">
      <c r="A10" s="78" t="s">
        <v>81</v>
      </c>
      <c r="B10" s="79" t="s">
        <v>82</v>
      </c>
      <c r="C10" s="78" t="s">
        <v>75</v>
      </c>
      <c r="D10" s="80">
        <f>'3. BL Demand'!H9</f>
        <v>0.42929601906220349</v>
      </c>
      <c r="E10" s="80">
        <f>'3. BL Demand'!I9</f>
        <v>0.44276990306938258</v>
      </c>
      <c r="F10" s="80">
        <f>'3. BL Demand'!J9</f>
        <v>0.4564322355629295</v>
      </c>
      <c r="G10" s="80">
        <f>'3. BL Demand'!K9</f>
        <v>0.47060573198282624</v>
      </c>
      <c r="H10" s="80">
        <f>'3. BL Demand'!L9</f>
        <v>0.4837855209460431</v>
      </c>
      <c r="I10" s="80">
        <f>'3. BL Demand'!M9</f>
        <v>0.49770578819129158</v>
      </c>
      <c r="J10" s="80">
        <f>'3. BL Demand'!N9</f>
        <v>0.51168448454547699</v>
      </c>
      <c r="K10" s="80">
        <f>'3. BL Demand'!O9</f>
        <v>0.52549704636172934</v>
      </c>
      <c r="L10" s="80">
        <f>'3. BL Demand'!P9</f>
        <v>0.5391954890995666</v>
      </c>
      <c r="M10" s="80">
        <f>'3. BL Demand'!Q9</f>
        <v>0.55285865293868619</v>
      </c>
      <c r="N10" s="80">
        <f>'3. BL Demand'!R9</f>
        <v>0.56584854698671938</v>
      </c>
      <c r="O10" s="80">
        <f>'3. BL Demand'!S9</f>
        <v>0.57882711438922763</v>
      </c>
      <c r="P10" s="80">
        <f>'3. BL Demand'!T9</f>
        <v>0.5916540124150248</v>
      </c>
      <c r="Q10" s="80">
        <f>'3. BL Demand'!U9</f>
        <v>0.60446954480131498</v>
      </c>
      <c r="R10" s="80">
        <f>'3. BL Demand'!V9</f>
        <v>0.61469367184561863</v>
      </c>
      <c r="S10" s="80">
        <f>'3. BL Demand'!W9</f>
        <v>0.62472891752569804</v>
      </c>
      <c r="T10" s="80">
        <f>'3. BL Demand'!X9</f>
        <v>0.63452821736735687</v>
      </c>
      <c r="U10" s="80">
        <f>'3. BL Demand'!Y9</f>
        <v>0.64416949543841284</v>
      </c>
      <c r="V10" s="80">
        <f>'3. BL Demand'!Z9</f>
        <v>0.65346991426276535</v>
      </c>
      <c r="W10" s="80">
        <f>'3. BL Demand'!AA9</f>
        <v>0.66308529993027754</v>
      </c>
      <c r="X10" s="80">
        <f>'3. BL Demand'!AB9</f>
        <v>0.67275146542183384</v>
      </c>
      <c r="Y10" s="80">
        <f>'3. BL Demand'!AC9</f>
        <v>0.68217808538830937</v>
      </c>
      <c r="Z10" s="80">
        <f>'3. BL Demand'!AD9</f>
        <v>0.69123886234194931</v>
      </c>
      <c r="AA10" s="80">
        <f>'3. BL Demand'!AE9</f>
        <v>0.70027629338183861</v>
      </c>
      <c r="AB10" s="80">
        <f>'3. BL Demand'!AF9</f>
        <v>0.70905715103766542</v>
      </c>
      <c r="AC10" s="80">
        <f>'3. BL Demand'!AG9</f>
        <v>0.71764220588523031</v>
      </c>
      <c r="AD10" s="80">
        <f>'3. BL Demand'!AH9</f>
        <v>0.72612868637139738</v>
      </c>
      <c r="AE10" s="80">
        <f>'3. BL Demand'!AI9</f>
        <v>0.73443742489971997</v>
      </c>
      <c r="AF10" s="80">
        <f>'3. BL Demand'!AJ9</f>
        <v>0.74311119120401847</v>
      </c>
      <c r="AG10" s="330"/>
      <c r="AH10" s="330"/>
      <c r="AI10" s="330"/>
      <c r="AJ10" s="330"/>
    </row>
    <row r="11" spans="1:36" x14ac:dyDescent="0.2">
      <c r="A11" s="78" t="s">
        <v>83</v>
      </c>
      <c r="B11" s="79" t="s">
        <v>82</v>
      </c>
      <c r="C11" s="78" t="s">
        <v>75</v>
      </c>
      <c r="D11" s="80">
        <f>'8. FP Demand'!H9</f>
        <v>0.42929601906220349</v>
      </c>
      <c r="E11" s="80">
        <f>'8. FP Demand'!I9</f>
        <v>0.44276990306938258</v>
      </c>
      <c r="F11" s="80">
        <f>'8. FP Demand'!J9</f>
        <v>0.4564322355629295</v>
      </c>
      <c r="G11" s="80">
        <f>'8. FP Demand'!K9</f>
        <v>0.47060573198282624</v>
      </c>
      <c r="H11" s="80">
        <f>'8. FP Demand'!L9</f>
        <v>0.4837855209460431</v>
      </c>
      <c r="I11" s="80">
        <f>'8. FP Demand'!M9</f>
        <v>0.49770578819129158</v>
      </c>
      <c r="J11" s="80">
        <f>'8. FP Demand'!N9</f>
        <v>0.51168448454547699</v>
      </c>
      <c r="K11" s="80">
        <f>'8. FP Demand'!O9</f>
        <v>0.52549704636172934</v>
      </c>
      <c r="L11" s="80">
        <f>'8. FP Demand'!P9</f>
        <v>0.5391954890995666</v>
      </c>
      <c r="M11" s="80">
        <f>'8. FP Demand'!Q9</f>
        <v>0.55285865293868619</v>
      </c>
      <c r="N11" s="80">
        <f>'8. FP Demand'!R9</f>
        <v>0.56584854698671938</v>
      </c>
      <c r="O11" s="80">
        <f>'8. FP Demand'!S9</f>
        <v>0.57882711438922763</v>
      </c>
      <c r="P11" s="80">
        <f>'8. FP Demand'!T9</f>
        <v>0.5916540124150248</v>
      </c>
      <c r="Q11" s="80">
        <f>'8. FP Demand'!U9</f>
        <v>0.98975112191785042</v>
      </c>
      <c r="R11" s="80">
        <f>'8. FP Demand'!V9</f>
        <v>1.0003832807070108</v>
      </c>
      <c r="S11" s="80">
        <f>'8. FP Demand'!W9</f>
        <v>1.001068726097468</v>
      </c>
      <c r="T11" s="80">
        <f>'8. FP Demand'!X9</f>
        <v>1.0017267014062412</v>
      </c>
      <c r="U11" s="80">
        <f>'8. FP Demand'!Y9</f>
        <v>1.0024597008306515</v>
      </c>
      <c r="V11" s="80">
        <f>'8. FP Demand'!Z9</f>
        <v>1.0086321315087068</v>
      </c>
      <c r="W11" s="80">
        <f>'8. FP Demand'!AA9</f>
        <v>1.0099543775591078</v>
      </c>
      <c r="X11" s="80">
        <f>'8. FP Demand'!AB9</f>
        <v>1.0024955225294507</v>
      </c>
      <c r="Y11" s="80">
        <f>'8. FP Demand'!AC9</f>
        <v>1.0039516561801922</v>
      </c>
      <c r="Z11" s="80">
        <f>'8. FP Demand'!AD9</f>
        <v>1.0151467931386366</v>
      </c>
      <c r="AA11" s="80">
        <f>'8. FP Demand'!AE9</f>
        <v>1.0165404570228713</v>
      </c>
      <c r="AB11" s="80">
        <f>'8. FP Demand'!AF9</f>
        <v>1.0188101900920643</v>
      </c>
      <c r="AC11" s="80">
        <f>'8. FP Demand'!AG9</f>
        <v>1.0200325589466577</v>
      </c>
      <c r="AD11" s="80">
        <f>'8. FP Demand'!AH9</f>
        <v>1.0213286057618449</v>
      </c>
      <c r="AE11" s="80">
        <f>'8. FP Demand'!AI9</f>
        <v>1.032589033579677</v>
      </c>
      <c r="AF11" s="80">
        <f>'8. FP Demand'!AJ9</f>
        <v>1.0286126737393388</v>
      </c>
    </row>
    <row r="12" spans="1:36" x14ac:dyDescent="0.2">
      <c r="A12" s="78" t="s">
        <v>84</v>
      </c>
      <c r="B12" s="79" t="s">
        <v>85</v>
      </c>
      <c r="C12" s="78" t="s">
        <v>75</v>
      </c>
      <c r="D12" s="80">
        <f>'3. BL Demand'!H7+'3. BL Demand'!H8</f>
        <v>0.62499669645624656</v>
      </c>
      <c r="E12" s="80">
        <f>'3. BL Demand'!I7+'3. BL Demand'!I8</f>
        <v>0.62779122193899373</v>
      </c>
      <c r="F12" s="80">
        <f>'3. BL Demand'!J7+'3. BL Demand'!J8</f>
        <v>0.62844709225731876</v>
      </c>
      <c r="G12" s="80">
        <f>'3. BL Demand'!K7+'3. BL Demand'!K8</f>
        <v>0.62933260536998081</v>
      </c>
      <c r="H12" s="80">
        <f>'3. BL Demand'!L7+'3. BL Demand'!L8</f>
        <v>0.62855245507724056</v>
      </c>
      <c r="I12" s="80">
        <f>'3. BL Demand'!M7+'3. BL Demand'!M8</f>
        <v>0.63140220874260744</v>
      </c>
      <c r="J12" s="80">
        <f>'3. BL Demand'!N7+'3. BL Demand'!N8</f>
        <v>0.63313794414468572</v>
      </c>
      <c r="K12" s="80">
        <f>'3. BL Demand'!O7+'3. BL Demand'!O8</f>
        <v>0.63466686999838395</v>
      </c>
      <c r="L12" s="80">
        <f>'3. BL Demand'!P7+'3. BL Demand'!P8</f>
        <v>0.63399773485449096</v>
      </c>
      <c r="M12" s="80">
        <f>'3. BL Demand'!Q7+'3. BL Demand'!Q8</f>
        <v>0.63603676388572006</v>
      </c>
      <c r="N12" s="80">
        <f>'3. BL Demand'!R7+'3. BL Demand'!R8</f>
        <v>0.63638169653752719</v>
      </c>
      <c r="O12" s="80">
        <f>'3. BL Demand'!S7+'3. BL Demand'!S8</f>
        <v>0.63668327807337866</v>
      </c>
      <c r="P12" s="80">
        <f>'3. BL Demand'!T7+'3. BL Demand'!T8</f>
        <v>0.63530508461205326</v>
      </c>
      <c r="Q12" s="80">
        <f>'3. BL Demand'!U7+'3. BL Demand'!U8</f>
        <v>0.63718386463566146</v>
      </c>
      <c r="R12" s="80">
        <f>'3. BL Demand'!V7+'3. BL Demand'!V8</f>
        <v>0.63751015776989584</v>
      </c>
      <c r="S12" s="80">
        <f>'3. BL Demand'!W7+'3. BL Demand'!W8</f>
        <v>0.63785969667031495</v>
      </c>
      <c r="T12" s="80">
        <f>'3. BL Demand'!X7+'3. BL Demand'!X8</f>
        <v>0.63649448055328561</v>
      </c>
      <c r="U12" s="80">
        <f>'3. BL Demand'!Y7+'3. BL Demand'!Y8</f>
        <v>0.6383377563328827</v>
      </c>
      <c r="V12" s="80">
        <f>'3. BL Demand'!Z7+'3. BL Demand'!Z8</f>
        <v>0.63841908239151146</v>
      </c>
      <c r="W12" s="80">
        <f>'3. BL Demand'!AA7+'3. BL Demand'!AA8</f>
        <v>0.63842361732654218</v>
      </c>
      <c r="X12" s="80">
        <f>'3. BL Demand'!AB7+'3. BL Demand'!AB8</f>
        <v>0.63665523471159569</v>
      </c>
      <c r="Y12" s="80">
        <f>'3. BL Demand'!AC7+'3. BL Demand'!AC8</f>
        <v>0.63839187214485593</v>
      </c>
      <c r="Z12" s="80">
        <f>'3. BL Demand'!AD7+'3. BL Demand'!AD8</f>
        <v>0.63853315080116846</v>
      </c>
      <c r="AA12" s="80">
        <f>'3. BL Demand'!AE7+'3. BL Demand'!AE8</f>
        <v>0.63868594715219829</v>
      </c>
      <c r="AB12" s="80">
        <f>'3. BL Demand'!AF7+'3. BL Demand'!AF8</f>
        <v>0.63718854576969686</v>
      </c>
      <c r="AC12" s="80">
        <f>'3. BL Demand'!AG7+'3. BL Demand'!AG8</f>
        <v>0.63903036707407324</v>
      </c>
      <c r="AD12" s="80">
        <f>'3. BL Demand'!AH7+'3. BL Demand'!AH8</f>
        <v>0.63922248651265889</v>
      </c>
      <c r="AE12" s="80">
        <f>'3. BL Demand'!AI7+'3. BL Demand'!AI8</f>
        <v>0.63942212711672086</v>
      </c>
      <c r="AF12" s="80">
        <f>'3. BL Demand'!AJ7+'3. BL Demand'!AJ8</f>
        <v>0.63796718446084932</v>
      </c>
    </row>
    <row r="13" spans="1:36" x14ac:dyDescent="0.2">
      <c r="A13" s="78" t="s">
        <v>86</v>
      </c>
      <c r="B13" s="79" t="s">
        <v>85</v>
      </c>
      <c r="C13" s="78" t="s">
        <v>75</v>
      </c>
      <c r="D13" s="80">
        <f>'8. FP Demand'!H7+'8. FP Demand'!H8</f>
        <v>0.62499669645624656</v>
      </c>
      <c r="E13" s="80">
        <f>'8. FP Demand'!I7+'8. FP Demand'!I8</f>
        <v>0.62779122193899373</v>
      </c>
      <c r="F13" s="80">
        <f>'8. FP Demand'!J7+'8. FP Demand'!J8</f>
        <v>0.62844709225731876</v>
      </c>
      <c r="G13" s="80">
        <f>'8. FP Demand'!K7+'8. FP Demand'!K8</f>
        <v>0.62933260536998081</v>
      </c>
      <c r="H13" s="80">
        <f>'8. FP Demand'!L7+'8. FP Demand'!L8</f>
        <v>0.62855245507724056</v>
      </c>
      <c r="I13" s="80">
        <f>'8. FP Demand'!M7+'8. FP Demand'!M8</f>
        <v>0.63140220874260744</v>
      </c>
      <c r="J13" s="80">
        <f>'8. FP Demand'!N7+'8. FP Demand'!N8</f>
        <v>0.63313794414468572</v>
      </c>
      <c r="K13" s="80">
        <f>'8. FP Demand'!O7+'8. FP Demand'!O8</f>
        <v>0.63466686999838395</v>
      </c>
      <c r="L13" s="80">
        <f>'8. FP Demand'!P7+'8. FP Demand'!P8</f>
        <v>0.63399773485449096</v>
      </c>
      <c r="M13" s="80">
        <f>'8. FP Demand'!Q7+'8. FP Demand'!Q8</f>
        <v>0.63603676388572006</v>
      </c>
      <c r="N13" s="80">
        <f>'8. FP Demand'!R7+'8. FP Demand'!R8</f>
        <v>0.63638169653752719</v>
      </c>
      <c r="O13" s="80">
        <f>'8. FP Demand'!S7+'8. FP Demand'!S8</f>
        <v>0.63668327807337866</v>
      </c>
      <c r="P13" s="80">
        <f>'8. FP Demand'!T7+'8. FP Demand'!T8</f>
        <v>0.63530508461205326</v>
      </c>
      <c r="Q13" s="80">
        <f>'8. FP Demand'!U7+'8. FP Demand'!U8</f>
        <v>0.63718386463566146</v>
      </c>
      <c r="R13" s="80">
        <f>'8. FP Demand'!V7+'8. FP Demand'!V8</f>
        <v>0.63751015776989584</v>
      </c>
      <c r="S13" s="80">
        <f>'8. FP Demand'!W7+'8. FP Demand'!W8</f>
        <v>0.63785969667031495</v>
      </c>
      <c r="T13" s="80">
        <f>'8. FP Demand'!X7+'8. FP Demand'!X8</f>
        <v>0.63649448055328561</v>
      </c>
      <c r="U13" s="80">
        <f>'8. FP Demand'!Y7+'8. FP Demand'!Y8</f>
        <v>0.6383377563328827</v>
      </c>
      <c r="V13" s="80">
        <f>'8. FP Demand'!Z7+'8. FP Demand'!Z8</f>
        <v>0.63841908239151146</v>
      </c>
      <c r="W13" s="80">
        <f>'8. FP Demand'!AA7+'8. FP Demand'!AA8</f>
        <v>0.63842361732654218</v>
      </c>
      <c r="X13" s="80">
        <f>'8. FP Demand'!AB7+'8. FP Demand'!AB8</f>
        <v>0.63665523471159569</v>
      </c>
      <c r="Y13" s="80">
        <f>'8. FP Demand'!AC7+'8. FP Demand'!AC8</f>
        <v>0.63839187214485593</v>
      </c>
      <c r="Z13" s="80">
        <f>'8. FP Demand'!AD7+'8. FP Demand'!AD8</f>
        <v>0.63853315080116846</v>
      </c>
      <c r="AA13" s="80">
        <f>'8. FP Demand'!AE7+'8. FP Demand'!AE8</f>
        <v>0.63868594715219829</v>
      </c>
      <c r="AB13" s="80">
        <f>'8. FP Demand'!AF7+'8. FP Demand'!AF8</f>
        <v>0.63718854576969686</v>
      </c>
      <c r="AC13" s="80">
        <f>'8. FP Demand'!AG7+'8. FP Demand'!AG8</f>
        <v>0.63903036707407324</v>
      </c>
      <c r="AD13" s="80">
        <f>'8. FP Demand'!AH7+'8. FP Demand'!AH8</f>
        <v>0.63922248651265889</v>
      </c>
      <c r="AE13" s="80">
        <f>'8. FP Demand'!AI7+'8. FP Demand'!AI8</f>
        <v>0.63942212711672086</v>
      </c>
      <c r="AF13" s="80">
        <f>'8. FP Demand'!AJ7+'8. FP Demand'!AJ8</f>
        <v>0.63796718446084932</v>
      </c>
    </row>
    <row r="14" spans="1:36" x14ac:dyDescent="0.2">
      <c r="A14" s="78" t="s">
        <v>87</v>
      </c>
      <c r="B14" s="79" t="s">
        <v>88</v>
      </c>
      <c r="C14" s="78" t="s">
        <v>75</v>
      </c>
      <c r="D14" s="80">
        <f>'3. BL Demand'!H38</f>
        <v>0.96</v>
      </c>
      <c r="E14" s="80">
        <f>'3. BL Demand'!I38</f>
        <v>0.95003985043547012</v>
      </c>
      <c r="F14" s="80">
        <f>'3. BL Demand'!J38</f>
        <v>0.94009153831185976</v>
      </c>
      <c r="G14" s="80">
        <f>'3. BL Demand'!K38</f>
        <v>0.94015484519821202</v>
      </c>
      <c r="H14" s="80">
        <f>'3. BL Demand'!L38</f>
        <v>0.94020201169415363</v>
      </c>
      <c r="I14" s="80">
        <f>'3. BL Demand'!M38</f>
        <v>0.94024823513721789</v>
      </c>
      <c r="J14" s="80">
        <f>'3. BL Demand'!N38</f>
        <v>0.94029357998434659</v>
      </c>
      <c r="K14" s="80">
        <f>'3. BL Demand'!O38</f>
        <v>0.94033802976691194</v>
      </c>
      <c r="L14" s="80">
        <f>'3. BL Demand'!P38</f>
        <v>0.94038162878341436</v>
      </c>
      <c r="M14" s="80">
        <f>'3. BL Demand'!Q38</f>
        <v>0.94042437895985309</v>
      </c>
      <c r="N14" s="80">
        <f>'3. BL Demand'!R38</f>
        <v>0.94046630288952793</v>
      </c>
      <c r="O14" s="80">
        <f>'3. BL Demand'!S38</f>
        <v>0.94050742054808534</v>
      </c>
      <c r="P14" s="80">
        <f>'3. BL Demand'!T38</f>
        <v>0.94054773684784732</v>
      </c>
      <c r="Q14" s="80">
        <f>'3. BL Demand'!U38</f>
        <v>0.94058729516820827</v>
      </c>
      <c r="R14" s="80">
        <f>'3. BL Demand'!V38</f>
        <v>0.9406260766003115</v>
      </c>
      <c r="S14" s="80">
        <f>'3. BL Demand'!W38</f>
        <v>0.94066412453696491</v>
      </c>
      <c r="T14" s="80">
        <f>'3. BL Demand'!X38</f>
        <v>0.94070145826724616</v>
      </c>
      <c r="U14" s="80">
        <f>'3. BL Demand'!Y38</f>
        <v>0.9407380770481617</v>
      </c>
      <c r="V14" s="80">
        <f>'3. BL Demand'!Z38</f>
        <v>0.94077400285005686</v>
      </c>
      <c r="W14" s="80">
        <f>'3. BL Demand'!AA38</f>
        <v>0.94080923614961098</v>
      </c>
      <c r="X14" s="80">
        <f>'3. BL Demand'!AB38</f>
        <v>0.94084379885538794</v>
      </c>
      <c r="Y14" s="80">
        <f>'3. BL Demand'!AC38</f>
        <v>0.94087769277422328</v>
      </c>
      <c r="Z14" s="80">
        <f>'3. BL Demand'!AD38</f>
        <v>0.94091093977155404</v>
      </c>
      <c r="AA14" s="80">
        <f>'3. BL Demand'!AE38</f>
        <v>0.94094358309911208</v>
      </c>
      <c r="AB14" s="80">
        <f>'3. BL Demand'!AF38</f>
        <v>0.94097560172329942</v>
      </c>
      <c r="AC14" s="80">
        <f>'3. BL Demand'!AG38</f>
        <v>0.94142273553869893</v>
      </c>
      <c r="AD14" s="80">
        <f>'3. BL Demand'!AH38</f>
        <v>0.94186179471141873</v>
      </c>
      <c r="AE14" s="80">
        <f>'3. BL Demand'!AI38</f>
        <v>0.94229290859460635</v>
      </c>
      <c r="AF14" s="80">
        <f>'3. BL Demand'!AJ38</f>
        <v>0.94271624929256892</v>
      </c>
    </row>
    <row r="15" spans="1:36" x14ac:dyDescent="0.2">
      <c r="A15" s="78" t="s">
        <v>89</v>
      </c>
      <c r="B15" s="79" t="s">
        <v>88</v>
      </c>
      <c r="C15" s="78" t="s">
        <v>75</v>
      </c>
      <c r="D15" s="80">
        <f>'8. FP Demand'!H38</f>
        <v>0.96</v>
      </c>
      <c r="E15" s="80">
        <f>'8. FP Demand'!I38</f>
        <v>0.95003985043547012</v>
      </c>
      <c r="F15" s="80">
        <f>'8. FP Demand'!J38</f>
        <v>0.94009153831185976</v>
      </c>
      <c r="G15" s="80">
        <f>'8. FP Demand'!K38</f>
        <v>0.94015484519821202</v>
      </c>
      <c r="H15" s="80">
        <f>'8. FP Demand'!L38</f>
        <v>0.94</v>
      </c>
      <c r="I15" s="80">
        <f>'8. FP Demand'!M38</f>
        <v>0.94</v>
      </c>
      <c r="J15" s="80">
        <f>'8. FP Demand'!N38</f>
        <v>0.94</v>
      </c>
      <c r="K15" s="80">
        <f>'8. FP Demand'!O38</f>
        <v>0.94</v>
      </c>
      <c r="L15" s="80">
        <f>'8. FP Demand'!P38</f>
        <v>0.94</v>
      </c>
      <c r="M15" s="80">
        <f>'8. FP Demand'!Q38</f>
        <v>0.91179999999999994</v>
      </c>
      <c r="N15" s="80">
        <f>'8. FP Demand'!R38</f>
        <v>0.88359999999999994</v>
      </c>
      <c r="O15" s="80">
        <f>'8. FP Demand'!S38</f>
        <v>0.85539999999999994</v>
      </c>
      <c r="P15" s="80">
        <f>'8. FP Demand'!T38</f>
        <v>0.82719999999999994</v>
      </c>
      <c r="Q15" s="80">
        <f>'8. FP Demand'!U38</f>
        <v>0.79899999999999993</v>
      </c>
      <c r="R15" s="80">
        <f>'8. FP Demand'!V38</f>
        <v>0.77502999999999989</v>
      </c>
      <c r="S15" s="80">
        <f>'8. FP Demand'!W38</f>
        <v>0.75105999999999984</v>
      </c>
      <c r="T15" s="80">
        <f>'8. FP Demand'!X38</f>
        <v>0.72708999999999979</v>
      </c>
      <c r="U15" s="80">
        <f>'8. FP Demand'!Y38</f>
        <v>0.70311999999999975</v>
      </c>
      <c r="V15" s="80">
        <f>'8. FP Demand'!Z38</f>
        <v>0.67914999999999992</v>
      </c>
      <c r="W15" s="80">
        <f>'8. FP Demand'!AA38</f>
        <v>0.66556699999999991</v>
      </c>
      <c r="X15" s="80">
        <f>'8. FP Demand'!AB38</f>
        <v>0.6519839999999999</v>
      </c>
      <c r="Y15" s="80">
        <f>'8. FP Demand'!AC38</f>
        <v>0.63840099999999989</v>
      </c>
      <c r="Z15" s="80">
        <f>'8. FP Demand'!AD38</f>
        <v>0.62481799999999987</v>
      </c>
      <c r="AA15" s="80">
        <f>'8. FP Demand'!AE38</f>
        <v>0.61123499999999997</v>
      </c>
      <c r="AB15" s="80">
        <f>'8. FP Demand'!AF38</f>
        <v>0.5990103</v>
      </c>
      <c r="AC15" s="80">
        <f>'8. FP Demand'!AG38</f>
        <v>0.58678560000000002</v>
      </c>
      <c r="AD15" s="80">
        <f>'8. FP Demand'!AH38</f>
        <v>0.57456090000000004</v>
      </c>
      <c r="AE15" s="80">
        <f>'8. FP Demand'!AI38</f>
        <v>0.56233620000000006</v>
      </c>
      <c r="AF15" s="80">
        <f>'8. FP Demand'!AJ38</f>
        <v>0.55011149999999998</v>
      </c>
    </row>
    <row r="16" spans="1:36" x14ac:dyDescent="0.2">
      <c r="A16" s="78" t="s">
        <v>90</v>
      </c>
      <c r="B16" s="79" t="s">
        <v>91</v>
      </c>
      <c r="C16" s="78" t="s">
        <v>75</v>
      </c>
      <c r="D16" s="80">
        <f>'4. BL SDB'!H3-('3. BL Demand'!H7+'3. BL Demand'!H8+'3. BL Demand'!H9+'3. BL Demand'!H10)-'3. BL Demand'!H38</f>
        <v>9.4656608285975441E-2</v>
      </c>
      <c r="E16" s="80">
        <f>'4. BL SDB'!I3-('3. BL Demand'!I7+'3. BL Demand'!I8+'3. BL Demand'!I9+'3. BL Demand'!I10)-'3. BL Demand'!I38</f>
        <v>9.4656608285975441E-2</v>
      </c>
      <c r="F16" s="80">
        <f>'4. BL SDB'!J3-('3. BL Demand'!J7+'3. BL Demand'!J8+'3. BL Demand'!J9+'3. BL Demand'!J10)-'3. BL Demand'!J38</f>
        <v>9.4656608285975441E-2</v>
      </c>
      <c r="G16" s="80">
        <f>'4. BL SDB'!K3-('3. BL Demand'!K7+'3. BL Demand'!K8+'3. BL Demand'!K9+'3. BL Demand'!K10)-'3. BL Demand'!K38</f>
        <v>9.4656608285975441E-2</v>
      </c>
      <c r="H16" s="80">
        <f>'4. BL SDB'!L3-('3. BL Demand'!L7+'3. BL Demand'!L8+'3. BL Demand'!L9+'3. BL Demand'!L10)-'3. BL Demand'!L38</f>
        <v>9.4656608285975441E-2</v>
      </c>
      <c r="I16" s="80">
        <f>'4. BL SDB'!M3-('3. BL Demand'!M7+'3. BL Demand'!M8+'3. BL Demand'!M9+'3. BL Demand'!M10)-'3. BL Demand'!M38</f>
        <v>9.4656608285975219E-2</v>
      </c>
      <c r="J16" s="80">
        <f>'4. BL SDB'!N3-('3. BL Demand'!N7+'3. BL Demand'!N8+'3. BL Demand'!N9+'3. BL Demand'!N10)-'3. BL Demand'!N38</f>
        <v>9.4656608285975663E-2</v>
      </c>
      <c r="K16" s="80">
        <f>'4. BL SDB'!O3-('3. BL Demand'!O7+'3. BL Demand'!O8+'3. BL Demand'!O9+'3. BL Demand'!O10)-'3. BL Demand'!O38</f>
        <v>9.4656608285975663E-2</v>
      </c>
      <c r="L16" s="80">
        <f>'4. BL SDB'!P3-('3. BL Demand'!P7+'3. BL Demand'!P8+'3. BL Demand'!P9+'3. BL Demand'!P10)-'3. BL Demand'!P38</f>
        <v>9.4656608285975441E-2</v>
      </c>
      <c r="M16" s="80">
        <f>'4. BL SDB'!Q3-('3. BL Demand'!Q7+'3. BL Demand'!Q8+'3. BL Demand'!Q9+'3. BL Demand'!Q10)-'3. BL Demand'!Q38</f>
        <v>9.4656608285975552E-2</v>
      </c>
      <c r="N16" s="80">
        <f>'4. BL SDB'!R3-('3. BL Demand'!R7+'3. BL Demand'!R8+'3. BL Demand'!R9+'3. BL Demand'!R10)-'3. BL Demand'!R38</f>
        <v>9.4656608285975219E-2</v>
      </c>
      <c r="O16" s="80">
        <f>'4. BL SDB'!S3-('3. BL Demand'!S7+'3. BL Demand'!S8+'3. BL Demand'!S9+'3. BL Demand'!S10)-'3. BL Demand'!S38</f>
        <v>9.4656608285975552E-2</v>
      </c>
      <c r="P16" s="80">
        <f>'4. BL SDB'!T3-('3. BL Demand'!T7+'3. BL Demand'!T8+'3. BL Demand'!T9+'3. BL Demand'!T10)-'3. BL Demand'!T38</f>
        <v>9.4656608285975552E-2</v>
      </c>
      <c r="Q16" s="80">
        <f>'4. BL SDB'!U3-('3. BL Demand'!U7+'3. BL Demand'!U8+'3. BL Demand'!U9+'3. BL Demand'!U10)-'3. BL Demand'!U38</f>
        <v>9.465660828597533E-2</v>
      </c>
      <c r="R16" s="80">
        <f>'4. BL SDB'!V3-('3. BL Demand'!V7+'3. BL Demand'!V8+'3. BL Demand'!V9+'3. BL Demand'!V10)-'3. BL Demand'!V38</f>
        <v>9.465660828597533E-2</v>
      </c>
      <c r="S16" s="80">
        <f>'4. BL SDB'!W3-('3. BL Demand'!W7+'3. BL Demand'!W8+'3. BL Demand'!W9+'3. BL Demand'!W10)-'3. BL Demand'!W38</f>
        <v>9.4656608285975663E-2</v>
      </c>
      <c r="T16" s="80">
        <f>'4. BL SDB'!X3-('3. BL Demand'!X7+'3. BL Demand'!X8+'3. BL Demand'!X9+'3. BL Demand'!X10)-'3. BL Demand'!X38</f>
        <v>9.4656608285975219E-2</v>
      </c>
      <c r="U16" s="80">
        <f>'4. BL SDB'!Y3-('3. BL Demand'!Y7+'3. BL Demand'!Y8+'3. BL Demand'!Y9+'3. BL Demand'!Y10)-'3. BL Demand'!Y38</f>
        <v>9.4656608285975219E-2</v>
      </c>
      <c r="V16" s="80">
        <f>'4. BL SDB'!Z3-('3. BL Demand'!Z7+'3. BL Demand'!Z8+'3. BL Demand'!Z9+'3. BL Demand'!Z10)-'3. BL Demand'!Z38</f>
        <v>9.4656608285974997E-2</v>
      </c>
      <c r="W16" s="80">
        <f>'4. BL SDB'!AA3-('3. BL Demand'!AA7+'3. BL Demand'!AA8+'3. BL Demand'!AA9+'3. BL Demand'!AA10)-'3. BL Demand'!AA38</f>
        <v>9.4656608285975441E-2</v>
      </c>
      <c r="X16" s="80">
        <f>'4. BL SDB'!AB3-('3. BL Demand'!AB7+'3. BL Demand'!AB8+'3. BL Demand'!AB9+'3. BL Demand'!AB10)-'3. BL Demand'!AB38</f>
        <v>9.4656608285975663E-2</v>
      </c>
      <c r="Y16" s="80">
        <f>'4. BL SDB'!AC3-('3. BL Demand'!AC7+'3. BL Demand'!AC8+'3. BL Demand'!AC9+'3. BL Demand'!AC10)-'3. BL Demand'!AC38</f>
        <v>9.4656608285974997E-2</v>
      </c>
      <c r="Z16" s="80">
        <f>'4. BL SDB'!AD3-('3. BL Demand'!AD7+'3. BL Demand'!AD8+'3. BL Demand'!AD9+'3. BL Demand'!AD10)-'3. BL Demand'!AD38</f>
        <v>9.4656608285975441E-2</v>
      </c>
      <c r="AA16" s="80">
        <f>'4. BL SDB'!AE3-('3. BL Demand'!AE7+'3. BL Demand'!AE8+'3. BL Demand'!AE9+'3. BL Demand'!AE10)-'3. BL Demand'!AE38</f>
        <v>9.465660828597533E-2</v>
      </c>
      <c r="AB16" s="80">
        <f>'4. BL SDB'!AF3-('3. BL Demand'!AF7+'3. BL Demand'!AF8+'3. BL Demand'!AF9+'3. BL Demand'!AF10)-'3. BL Demand'!AF38</f>
        <v>9.465660828597533E-2</v>
      </c>
      <c r="AC16" s="80">
        <f>'4. BL SDB'!AG3-('3. BL Demand'!AG7+'3. BL Demand'!AG8+'3. BL Demand'!AG9+'3. BL Demand'!AG10)-'3. BL Demand'!AG38</f>
        <v>9.4656608285975552E-2</v>
      </c>
      <c r="AD16" s="80">
        <f>'4. BL SDB'!AH3-('3. BL Demand'!AH7+'3. BL Demand'!AH8+'3. BL Demand'!AH9+'3. BL Demand'!AH10)-'3. BL Demand'!AH38</f>
        <v>9.4656608285975441E-2</v>
      </c>
      <c r="AE16" s="80">
        <f>'4. BL SDB'!AI3-('3. BL Demand'!AI7+'3. BL Demand'!AI8+'3. BL Demand'!AI9+'3. BL Demand'!AI10)-'3. BL Demand'!AI38</f>
        <v>9.4656608285974997E-2</v>
      </c>
      <c r="AF16" s="80">
        <f>'4. BL SDB'!AJ3-('3. BL Demand'!AJ7+'3. BL Demand'!AJ8+'3. BL Demand'!AJ9+'3. BL Demand'!AJ10)-'3. BL Demand'!AJ38</f>
        <v>9.4656608285975663E-2</v>
      </c>
    </row>
    <row r="17" spans="1:32" x14ac:dyDescent="0.2">
      <c r="A17" s="78" t="s">
        <v>92</v>
      </c>
      <c r="B17" s="79" t="s">
        <v>91</v>
      </c>
      <c r="C17" s="78" t="s">
        <v>75</v>
      </c>
      <c r="D17" s="80">
        <f>'9. FP SDB'!H3-('8. FP Demand'!H7+'8. FP Demand'!H8+'8. FP Demand'!H9+'8. FP Demand'!H10)-'8. FP Demand'!H38</f>
        <v>9.4656608285975441E-2</v>
      </c>
      <c r="E17" s="80">
        <f>'9. FP SDB'!I3-('8. FP Demand'!I7+'8. FP Demand'!I8+'8. FP Demand'!I9+'8. FP Demand'!I10)-'8. FP Demand'!I38</f>
        <v>9.4656608285975441E-2</v>
      </c>
      <c r="F17" s="80">
        <f>'9. FP SDB'!J3-('8. FP Demand'!J7+'8. FP Demand'!J8+'8. FP Demand'!J9+'8. FP Demand'!J10)-'8. FP Demand'!J38</f>
        <v>9.4656608285975441E-2</v>
      </c>
      <c r="G17" s="80">
        <f>'9. FP SDB'!K3-('8. FP Demand'!K7+'8. FP Demand'!K8+'8. FP Demand'!K9+'8. FP Demand'!K10)-'8. FP Demand'!K38</f>
        <v>9.4656608285975441E-2</v>
      </c>
      <c r="H17" s="80">
        <f>'9. FP SDB'!L3-('8. FP Demand'!L7+'8. FP Demand'!L8+'8. FP Demand'!L9+'8. FP Demand'!L10)-'8. FP Demand'!L38</f>
        <v>9.4656608285975219E-2</v>
      </c>
      <c r="I17" s="80">
        <f>'9. FP SDB'!M3-('8. FP Demand'!M7+'8. FP Demand'!M8+'8. FP Demand'!M9+'8. FP Demand'!M10)-'8. FP Demand'!M38</f>
        <v>9.4656608285974997E-2</v>
      </c>
      <c r="J17" s="80">
        <f>'9. FP SDB'!N3-('8. FP Demand'!N7+'8. FP Demand'!N8+'8. FP Demand'!N9+'8. FP Demand'!N10)-'8. FP Demand'!N38</f>
        <v>9.4656608285975441E-2</v>
      </c>
      <c r="K17" s="80">
        <f>'9. FP SDB'!O3-('8. FP Demand'!O7+'8. FP Demand'!O8+'8. FP Demand'!O9+'8. FP Demand'!O10)-'8. FP Demand'!O38</f>
        <v>9.4656608285975441E-2</v>
      </c>
      <c r="L17" s="80">
        <f>'9. FP SDB'!P3-('8. FP Demand'!P7+'8. FP Demand'!P8+'8. FP Demand'!P9+'8. FP Demand'!P10)-'8. FP Demand'!P38</f>
        <v>9.4656608285975663E-2</v>
      </c>
      <c r="M17" s="80">
        <f>'9. FP SDB'!Q3-('8. FP Demand'!Q7+'8. FP Demand'!Q8+'8. FP Demand'!Q9+'8. FP Demand'!Q10)-'8. FP Demand'!Q38</f>
        <v>9.4656608285975663E-2</v>
      </c>
      <c r="N17" s="80">
        <f>'9. FP SDB'!R3-('8. FP Demand'!R7+'8. FP Demand'!R8+'8. FP Demand'!R9+'8. FP Demand'!R10)-'8. FP Demand'!R38</f>
        <v>9.4656608285975219E-2</v>
      </c>
      <c r="O17" s="80">
        <f>'9. FP SDB'!S3-('8. FP Demand'!S7+'8. FP Demand'!S8+'8. FP Demand'!S9+'8. FP Demand'!S10)-'8. FP Demand'!S38</f>
        <v>9.4656608285975441E-2</v>
      </c>
      <c r="P17" s="80">
        <f>'9. FP SDB'!T3-('8. FP Demand'!T7+'8. FP Demand'!T8+'8. FP Demand'!T9+'8. FP Demand'!T10)-'8. FP Demand'!T38</f>
        <v>9.4656608285975663E-2</v>
      </c>
      <c r="Q17" s="80">
        <f>'9. FP SDB'!U3-('8. FP Demand'!U7+'8. FP Demand'!U8+'8. FP Demand'!U9+'8. FP Demand'!U10)-'8. FP Demand'!U38</f>
        <v>9.4656608285975663E-2</v>
      </c>
      <c r="R17" s="80">
        <f>'9. FP SDB'!V3-('8. FP Demand'!V7+'8. FP Demand'!V8+'8. FP Demand'!V9+'8. FP Demand'!V10)-'8. FP Demand'!V38</f>
        <v>9.4656608285975441E-2</v>
      </c>
      <c r="S17" s="80">
        <f>'9. FP SDB'!W3-('8. FP Demand'!W7+'8. FP Demand'!W8+'8. FP Demand'!W9+'8. FP Demand'!W10)-'8. FP Demand'!W38</f>
        <v>9.4656608285975441E-2</v>
      </c>
      <c r="T17" s="80">
        <f>'9. FP SDB'!X3-('8. FP Demand'!X7+'8. FP Demand'!X8+'8. FP Demand'!X9+'8. FP Demand'!X10)-'8. FP Demand'!X38</f>
        <v>9.4656608285975663E-2</v>
      </c>
      <c r="U17" s="80">
        <f>'9. FP SDB'!Y3-('8. FP Demand'!Y7+'8. FP Demand'!Y8+'8. FP Demand'!Y9+'8. FP Demand'!Y10)-'8. FP Demand'!Y38</f>
        <v>9.4656608285974997E-2</v>
      </c>
      <c r="V17" s="80">
        <f>'9. FP SDB'!Z3-('8. FP Demand'!Z7+'8. FP Demand'!Z8+'8. FP Demand'!Z9+'8. FP Demand'!Z10)-'8. FP Demand'!Z38</f>
        <v>9.4656608285975441E-2</v>
      </c>
      <c r="W17" s="80">
        <f>'9. FP SDB'!AA3-('8. FP Demand'!AA7+'8. FP Demand'!AA8+'8. FP Demand'!AA9+'8. FP Demand'!AA10)-'8. FP Demand'!AA38</f>
        <v>9.4656608285975774E-2</v>
      </c>
      <c r="X17" s="80">
        <f>'9. FP SDB'!AB3-('8. FP Demand'!AB7+'8. FP Demand'!AB8+'8. FP Demand'!AB9+'8. FP Demand'!AB10)-'8. FP Demand'!AB38</f>
        <v>9.4656608285975441E-2</v>
      </c>
      <c r="Y17" s="80">
        <f>'9. FP SDB'!AC3-('8. FP Demand'!AC7+'8. FP Demand'!AC8+'8. FP Demand'!AC9+'8. FP Demand'!AC10)-'8. FP Demand'!AC38</f>
        <v>9.4656608285975552E-2</v>
      </c>
      <c r="Z17" s="80">
        <f>'9. FP SDB'!AD3-('8. FP Demand'!AD7+'8. FP Demand'!AD8+'8. FP Demand'!AD9+'8. FP Demand'!AD10)-'8. FP Demand'!AD38</f>
        <v>9.4656608285975219E-2</v>
      </c>
      <c r="AA17" s="80">
        <f>'9. FP SDB'!AE3-('8. FP Demand'!AE7+'8. FP Demand'!AE8+'8. FP Demand'!AE9+'8. FP Demand'!AE10)-'8. FP Demand'!AE38</f>
        <v>9.4656608285975219E-2</v>
      </c>
      <c r="AB17" s="80">
        <f>'9. FP SDB'!AF3-('8. FP Demand'!AF7+'8. FP Demand'!AF8+'8. FP Demand'!AF9+'8. FP Demand'!AF10)-'8. FP Demand'!AF38</f>
        <v>9.4656608285975663E-2</v>
      </c>
      <c r="AC17" s="80">
        <f>'9. FP SDB'!AG3-('8. FP Demand'!AG7+'8. FP Demand'!AG8+'8. FP Demand'!AG9+'8. FP Demand'!AG10)-'8. FP Demand'!AG38</f>
        <v>9.4656608285975663E-2</v>
      </c>
      <c r="AD17" s="80">
        <f>'9. FP SDB'!AH3-('8. FP Demand'!AH7+'8. FP Demand'!AH8+'8. FP Demand'!AH9+'8. FP Demand'!AH10)-'8. FP Demand'!AH38</f>
        <v>9.4656608285975219E-2</v>
      </c>
      <c r="AE17" s="80">
        <f>'9. FP SDB'!AI3-('8. FP Demand'!AI7+'8. FP Demand'!AI8+'8. FP Demand'!AI9+'8. FP Demand'!AI10)-'8. FP Demand'!AI38</f>
        <v>9.4656608285975663E-2</v>
      </c>
      <c r="AF17" s="80">
        <f>'9. FP SDB'!AJ3-('8. FP Demand'!AJ7+'8. FP Demand'!AJ8+'8. FP Demand'!AJ9+'8. FP Demand'!AJ10)-'8. FP Demand'!AJ38</f>
        <v>9.465660828597533E-2</v>
      </c>
    </row>
    <row r="18" spans="1:32" x14ac:dyDescent="0.2">
      <c r="A18" s="78"/>
      <c r="B18" s="82" t="s">
        <v>93</v>
      </c>
      <c r="C18" s="78" t="s">
        <v>75</v>
      </c>
      <c r="D18" s="80">
        <f>D16+D14+D12+D10+D8+D21</f>
        <v>3.0827602402688701</v>
      </c>
      <c r="E18" s="80">
        <f t="shared" ref="E18:AB18" si="0">E16+E14+E12+E10+E8+E21</f>
        <v>3.0679415356973436</v>
      </c>
      <c r="F18" s="80">
        <f t="shared" si="0"/>
        <v>3.0640349603112029</v>
      </c>
      <c r="G18" s="80">
        <f t="shared" si="0"/>
        <v>3.0643629609801688</v>
      </c>
      <c r="H18" s="80">
        <f t="shared" si="0"/>
        <v>3.0501871684430317</v>
      </c>
      <c r="I18" s="80">
        <f t="shared" si="0"/>
        <v>3.0628948729070409</v>
      </c>
      <c r="J18" s="80">
        <f t="shared" si="0"/>
        <v>3.058750647940744</v>
      </c>
      <c r="K18" s="80">
        <f t="shared" si="0"/>
        <v>3.078234320732173</v>
      </c>
      <c r="L18" s="80">
        <f t="shared" si="0"/>
        <v>3.0818531047570707</v>
      </c>
      <c r="M18" s="80">
        <f t="shared" si="0"/>
        <v>2.9787832211426464</v>
      </c>
      <c r="N18" s="80">
        <f t="shared" si="0"/>
        <v>2.9794694580194778</v>
      </c>
      <c r="O18" s="80">
        <f t="shared" si="0"/>
        <v>2.9849076983935974</v>
      </c>
      <c r="P18" s="80">
        <f t="shared" si="0"/>
        <v>2.9870561280800372</v>
      </c>
      <c r="Q18" s="80">
        <f t="shared" si="0"/>
        <v>2.9891782012620229</v>
      </c>
      <c r="R18" s="80">
        <f t="shared" si="0"/>
        <v>2.9910430020564673</v>
      </c>
      <c r="S18" s="80">
        <f t="shared" si="0"/>
        <v>2.9856538626256621</v>
      </c>
      <c r="T18" s="80">
        <f t="shared" si="0"/>
        <v>2.9947026966895129</v>
      </c>
      <c r="U18" s="80">
        <f t="shared" si="0"/>
        <v>2.9913575791699891</v>
      </c>
      <c r="V18" s="80">
        <f t="shared" si="0"/>
        <v>2.9896571130608058</v>
      </c>
      <c r="W18" s="80">
        <f t="shared" si="0"/>
        <v>2.9887759280582475</v>
      </c>
      <c r="X18" s="80">
        <f t="shared" si="0"/>
        <v>2.9967819639710522</v>
      </c>
      <c r="Y18" s="80">
        <f t="shared" si="0"/>
        <v>2.9959753351292777</v>
      </c>
      <c r="Z18" s="80">
        <f t="shared" si="0"/>
        <v>2.9956502220073165</v>
      </c>
      <c r="AA18" s="80">
        <f t="shared" si="0"/>
        <v>2.9973095566337524</v>
      </c>
      <c r="AB18" s="80">
        <f t="shared" si="0"/>
        <v>2.9865954727036161</v>
      </c>
      <c r="AC18" s="80">
        <f t="shared" ref="AC18:AF18" si="1">AC16+AC14+AC12+AC10+AC8+AC21</f>
        <v>2.9998288341470714</v>
      </c>
      <c r="AD18" s="80">
        <f t="shared" si="1"/>
        <v>3.0029726170022912</v>
      </c>
      <c r="AE18" s="80">
        <f t="shared" si="1"/>
        <v>3.007723438307806</v>
      </c>
      <c r="AF18" s="80">
        <f t="shared" si="1"/>
        <v>3.0105563307265015</v>
      </c>
    </row>
    <row r="19" spans="1:32" x14ac:dyDescent="0.2">
      <c r="A19" s="78"/>
      <c r="B19" s="79" t="s">
        <v>94</v>
      </c>
      <c r="C19" s="78" t="s">
        <v>75</v>
      </c>
      <c r="D19" s="80">
        <f>D9+D11+D13+D15+D17+D22</f>
        <v>3.0827602402688701</v>
      </c>
      <c r="E19" s="80">
        <f t="shared" ref="E19:AB19" si="2">E9+E11+E13+E15+E17+E22</f>
        <v>3.0679415356973427</v>
      </c>
      <c r="F19" s="80">
        <f t="shared" si="2"/>
        <v>3.0640349603112029</v>
      </c>
      <c r="G19" s="80">
        <f t="shared" si="2"/>
        <v>3.0643629609801688</v>
      </c>
      <c r="H19" s="80">
        <f t="shared" si="2"/>
        <v>3.0499851567488778</v>
      </c>
      <c r="I19" s="80">
        <f t="shared" si="2"/>
        <v>3.0626466377698232</v>
      </c>
      <c r="J19" s="80">
        <f t="shared" si="2"/>
        <v>3.0584570679563976</v>
      </c>
      <c r="K19" s="80">
        <f t="shared" si="2"/>
        <v>3.0778962909652607</v>
      </c>
      <c r="L19" s="80">
        <f t="shared" si="2"/>
        <v>3.0814714759736566</v>
      </c>
      <c r="M19" s="80">
        <f t="shared" si="2"/>
        <v>2.9501588421827929</v>
      </c>
      <c r="N19" s="80">
        <f t="shared" si="2"/>
        <v>2.9226031551299498</v>
      </c>
      <c r="O19" s="80">
        <f t="shared" si="2"/>
        <v>2.8998002778455123</v>
      </c>
      <c r="P19" s="80">
        <f t="shared" si="2"/>
        <v>2.8737083912321904</v>
      </c>
      <c r="Q19" s="80">
        <f t="shared" si="2"/>
        <v>2.8070040641919776</v>
      </c>
      <c r="R19" s="80">
        <f t="shared" si="2"/>
        <v>2.7948147466937789</v>
      </c>
      <c r="S19" s="80">
        <f t="shared" si="2"/>
        <v>2.7653453149140552</v>
      </c>
      <c r="T19" s="80">
        <f t="shared" si="2"/>
        <v>2.7502914068623907</v>
      </c>
      <c r="U19" s="80">
        <f t="shared" si="2"/>
        <v>2.7228183681893561</v>
      </c>
      <c r="V19" s="80">
        <f t="shared" si="2"/>
        <v>2.7026095305167557</v>
      </c>
      <c r="W19" s="80">
        <f t="shared" si="2"/>
        <v>2.6880047188387666</v>
      </c>
      <c r="X19" s="80">
        <f t="shared" si="2"/>
        <v>2.6732676543259286</v>
      </c>
      <c r="Y19" s="80">
        <f t="shared" si="2"/>
        <v>2.6586999856004017</v>
      </c>
      <c r="Z19" s="80">
        <f t="shared" si="2"/>
        <v>2.6546014154805744</v>
      </c>
      <c r="AA19" s="80">
        <f t="shared" si="2"/>
        <v>2.6424618564634148</v>
      </c>
      <c r="AB19" s="80">
        <f t="shared" si="2"/>
        <v>2.6202917010853839</v>
      </c>
      <c r="AC19" s="80">
        <f t="shared" ref="AC19:AF19" si="3">AC9+AC11+AC13+AC15+AC17+AC22</f>
        <v>2.6206360416015473</v>
      </c>
      <c r="AD19" s="80">
        <f t="shared" si="3"/>
        <v>2.6108784201363782</v>
      </c>
      <c r="AE19" s="80">
        <f t="shared" si="3"/>
        <v>2.6127186976376495</v>
      </c>
      <c r="AF19" s="80">
        <f t="shared" si="3"/>
        <v>2.5973403055966746</v>
      </c>
    </row>
    <row r="20" spans="1:32" x14ac:dyDescent="0.2">
      <c r="A20" s="74"/>
      <c r="B20" s="75" t="s">
        <v>95</v>
      </c>
      <c r="C20" s="6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</row>
    <row r="21" spans="1:32" x14ac:dyDescent="0.2">
      <c r="A21" s="78" t="s">
        <v>96</v>
      </c>
      <c r="B21" s="83" t="s">
        <v>97</v>
      </c>
      <c r="C21" s="78" t="s">
        <v>75</v>
      </c>
      <c r="D21" s="84">
        <f>'4. BL SDB'!H8</f>
        <v>0.40035055441662698</v>
      </c>
      <c r="E21" s="84">
        <f>'4. BL SDB'!I8</f>
        <v>0.39265151803207998</v>
      </c>
      <c r="F21" s="84">
        <f>'4. BL SDB'!J8</f>
        <v>0.39739556181297297</v>
      </c>
      <c r="G21" s="84">
        <f>'4. BL SDB'!K8</f>
        <v>0.39496668709668897</v>
      </c>
      <c r="H21" s="84">
        <f>'4. BL SDB'!L8</f>
        <v>0.38079741483913698</v>
      </c>
      <c r="I21" s="84">
        <f>'4. BL SDB'!M8</f>
        <v>0.38885220282526201</v>
      </c>
      <c r="J21" s="84">
        <f>'4. BL SDB'!N8</f>
        <v>0.38063334949361299</v>
      </c>
      <c r="K21" s="84">
        <f>'4. BL SDB'!O8</f>
        <v>0.39612993382637701</v>
      </c>
      <c r="L21" s="84">
        <f>'4. BL SDB'!P8</f>
        <v>0.39777287114329501</v>
      </c>
      <c r="M21" s="84">
        <f>'4. BL SDB'!Q8</f>
        <v>0.28970321671565802</v>
      </c>
      <c r="N21" s="84">
        <f>'4. BL SDB'!R8</f>
        <v>0.28720763187515502</v>
      </c>
      <c r="O21" s="84">
        <f>'4. BL SDB'!S8</f>
        <v>0.28922531065325602</v>
      </c>
      <c r="P21" s="84">
        <f>'4. BL SDB'!T8</f>
        <v>0.28958968469421198</v>
      </c>
      <c r="Q21" s="84">
        <f>'4. BL SDB'!U8</f>
        <v>0.28641246935248998</v>
      </c>
      <c r="R21" s="84">
        <f>'4. BL SDB'!V8</f>
        <v>0.28723469993089701</v>
      </c>
      <c r="S21" s="84">
        <f>'4. BL SDB'!W8</f>
        <v>0.280700283860297</v>
      </c>
      <c r="T21" s="84">
        <f>'4. BL SDB'!X8</f>
        <v>0.29032361661688799</v>
      </c>
      <c r="U21" s="84">
        <f>'4. BL SDB'!Y8</f>
        <v>0.28424430273984702</v>
      </c>
      <c r="V21" s="84">
        <f>'4. BL SDB'!Z8</f>
        <v>0.28175170833056201</v>
      </c>
      <c r="W21" s="84">
        <f>'4. BL SDB'!AA8</f>
        <v>0.27940311566714099</v>
      </c>
      <c r="X21" s="84">
        <f>'4. BL SDB'!AB8</f>
        <v>0.28747628879890702</v>
      </c>
      <c r="Y21" s="84">
        <f>'4. BL SDB'!AC8</f>
        <v>0.28329884898937802</v>
      </c>
      <c r="Z21" s="84">
        <f>'4. BL SDB'!AD8</f>
        <v>0.28144686325479401</v>
      </c>
      <c r="AA21" s="84">
        <f>'4. BL SDB'!AE8</f>
        <v>0.28134384400237</v>
      </c>
      <c r="AB21" s="84">
        <f>'4. BL SDB'!AF8</f>
        <v>0.27062605693764702</v>
      </c>
      <c r="AC21" s="84">
        <f>'4. BL SDB'!AG8</f>
        <v>0.28013090729484103</v>
      </c>
      <c r="AD21" s="84">
        <f>'4. BL SDB'!AH8</f>
        <v>0.28110981957589898</v>
      </c>
      <c r="AE21" s="84">
        <f>'4. BL SDB'!AI8</f>
        <v>0.28371472865527603</v>
      </c>
      <c r="AF21" s="84">
        <f>'4. BL SDB'!AJ8</f>
        <v>0.28599233911051097</v>
      </c>
    </row>
    <row r="22" spans="1:32" x14ac:dyDescent="0.2">
      <c r="A22" s="78" t="s">
        <v>98</v>
      </c>
      <c r="B22" s="83" t="s">
        <v>97</v>
      </c>
      <c r="C22" s="78" t="s">
        <v>75</v>
      </c>
      <c r="D22" s="84">
        <f>'9. FP SDB'!H8</f>
        <v>0.40035055441662698</v>
      </c>
      <c r="E22" s="84">
        <f>'9. FP SDB'!I8</f>
        <v>0.39265151803207998</v>
      </c>
      <c r="F22" s="84">
        <f>'9. FP SDB'!J8</f>
        <v>0.39739556181297297</v>
      </c>
      <c r="G22" s="84">
        <f>'9. FP SDB'!K8</f>
        <v>0.39496668709668897</v>
      </c>
      <c r="H22" s="84">
        <f>'9. FP SDB'!L8</f>
        <v>0.38079741483913698</v>
      </c>
      <c r="I22" s="84">
        <f>'9. FP SDB'!M8</f>
        <v>0.38885220282526201</v>
      </c>
      <c r="J22" s="84">
        <f>'9. FP SDB'!N8</f>
        <v>0.38063334949361299</v>
      </c>
      <c r="K22" s="84">
        <f>'9. FP SDB'!O8</f>
        <v>0.39612993382637701</v>
      </c>
      <c r="L22" s="84">
        <f>'9. FP SDB'!P8</f>
        <v>0.39777287114329501</v>
      </c>
      <c r="M22" s="84">
        <f>'9. FP SDB'!Q8</f>
        <v>0.28970321671565802</v>
      </c>
      <c r="N22" s="84">
        <f>'9. FP SDB'!R8</f>
        <v>0.28720763187515502</v>
      </c>
      <c r="O22" s="84">
        <f>'9. FP SDB'!S8</f>
        <v>0.28922531065325602</v>
      </c>
      <c r="P22" s="84">
        <f>'9. FP SDB'!T8</f>
        <v>0.28958968469421198</v>
      </c>
      <c r="Q22" s="84">
        <f>'9. FP SDB'!U8</f>
        <v>0.28641246935248998</v>
      </c>
      <c r="R22" s="84">
        <f>'9. FP SDB'!V8</f>
        <v>0.28723469993089701</v>
      </c>
      <c r="S22" s="84">
        <f>'9. FP SDB'!W8</f>
        <v>0.280700283860297</v>
      </c>
      <c r="T22" s="84">
        <f>'9. FP SDB'!X8</f>
        <v>0.29032361661688799</v>
      </c>
      <c r="U22" s="84">
        <f>'9. FP SDB'!Y8</f>
        <v>0.28424430273984702</v>
      </c>
      <c r="V22" s="84">
        <f>'9. FP SDB'!Z8</f>
        <v>0.28175170833056201</v>
      </c>
      <c r="W22" s="84">
        <f>'9. FP SDB'!AA8</f>
        <v>0.27940311566714099</v>
      </c>
      <c r="X22" s="84">
        <f>'9. FP SDB'!AB8</f>
        <v>0.28747628879890702</v>
      </c>
      <c r="Y22" s="84">
        <f>'9. FP SDB'!AC8</f>
        <v>0.28329884898937802</v>
      </c>
      <c r="Z22" s="84">
        <f>'9. FP SDB'!AD8</f>
        <v>0.28144686325479401</v>
      </c>
      <c r="AA22" s="84">
        <f>'9. FP SDB'!AE8</f>
        <v>0.28134384400237</v>
      </c>
      <c r="AB22" s="84">
        <f>'9. FP SDB'!AF8</f>
        <v>0.27062605693764702</v>
      </c>
      <c r="AC22" s="84">
        <f>'9. FP SDB'!AG8</f>
        <v>0.28013090729484103</v>
      </c>
      <c r="AD22" s="84">
        <f>'9. FP SDB'!AH8</f>
        <v>0.28110981957589898</v>
      </c>
      <c r="AE22" s="84">
        <f>'9. FP SDB'!AI8</f>
        <v>0.28371472865527603</v>
      </c>
      <c r="AF22" s="84">
        <f>'9. FP SDB'!AJ8</f>
        <v>0.28599233911051097</v>
      </c>
    </row>
    <row r="23" spans="1:32" x14ac:dyDescent="0.2">
      <c r="A23" s="78" t="s">
        <v>99</v>
      </c>
      <c r="B23" s="79" t="s">
        <v>100</v>
      </c>
      <c r="C23" s="78" t="s">
        <v>75</v>
      </c>
      <c r="D23" s="80">
        <f>'4. BL SDB'!H9</f>
        <v>1.0438619598421566</v>
      </c>
      <c r="E23" s="80">
        <f>'4. BL SDB'!I9</f>
        <v>1.0509816280291369</v>
      </c>
      <c r="F23" s="80">
        <f>'4. BL SDB'!J9</f>
        <v>1.0596322471961699</v>
      </c>
      <c r="G23" s="80">
        <f>'4. BL SDB'!K9</f>
        <v>1.0568753718109196</v>
      </c>
      <c r="H23" s="80">
        <f>'4. BL SDB'!L9</f>
        <v>1.0568818920905052</v>
      </c>
      <c r="I23" s="80">
        <f>'4. BL SDB'!M9</f>
        <v>1.0522289756126204</v>
      </c>
      <c r="J23" s="80">
        <f>'4. BL SDB'!N9</f>
        <v>1.0481543472472685</v>
      </c>
      <c r="K23" s="80">
        <f>'4. BL SDB'!O9</f>
        <v>1.0441672587886037</v>
      </c>
      <c r="L23" s="80">
        <f>'4. BL SDB'!P9</f>
        <v>1.0421914120806246</v>
      </c>
      <c r="M23" s="80">
        <f>'4. BL SDB'!Q9</f>
        <v>1.037191641267412</v>
      </c>
      <c r="N23" s="80">
        <f>'4. BL SDB'!R9</f>
        <v>1.0340098195500769</v>
      </c>
      <c r="O23" s="80">
        <f>'4. BL SDB'!S9</f>
        <v>1.0305892579540581</v>
      </c>
      <c r="P23" s="80">
        <f>'4. BL SDB'!T9</f>
        <v>1.0288052023085745</v>
      </c>
      <c r="Q23" s="80">
        <f>'4. BL SDB'!U9</f>
        <v>1.023505913784867</v>
      </c>
      <c r="R23" s="80">
        <f>'4. BL SDB'!V9</f>
        <v>0.48246334356882947</v>
      </c>
      <c r="S23" s="80">
        <f>'4. BL SDB'!W9</f>
        <v>0.48131806692903512</v>
      </c>
      <c r="T23" s="80">
        <f>'4. BL SDB'!X9</f>
        <v>0.4818925656217754</v>
      </c>
      <c r="U23" s="80">
        <f>'4. BL SDB'!Y9</f>
        <v>0.47915836926425781</v>
      </c>
      <c r="V23" s="80">
        <f>'4. BL SDB'!Z9</f>
        <v>0.47836624096415603</v>
      </c>
      <c r="W23" s="80">
        <f>'4. BL SDB'!AA9</f>
        <v>0.4768988333032933</v>
      </c>
      <c r="X23" s="80">
        <f>'4. BL SDB'!AB9</f>
        <v>0.47696597052225442</v>
      </c>
      <c r="Y23" s="80">
        <f>'4. BL SDB'!AC9</f>
        <v>0.47359515955449982</v>
      </c>
      <c r="Z23" s="80">
        <f>'4. BL SDB'!AD9</f>
        <v>0.47206828694187752</v>
      </c>
      <c r="AA23" s="80">
        <f>'4. BL SDB'!AE9</f>
        <v>0.47030593306301682</v>
      </c>
      <c r="AB23" s="80">
        <f>'4. BL SDB'!AF9</f>
        <v>0.47030222992843074</v>
      </c>
      <c r="AC23" s="80">
        <f>'4. BL SDB'!AG9</f>
        <v>0.46657371884216925</v>
      </c>
      <c r="AD23" s="80">
        <f>'4. BL SDB'!AH9</f>
        <v>0.46440884826800755</v>
      </c>
      <c r="AE23" s="80">
        <f>'4. BL SDB'!AI9</f>
        <v>0.46226293604186974</v>
      </c>
      <c r="AF23" s="80">
        <f>'4. BL SDB'!AJ9</f>
        <v>0.4617076540784093</v>
      </c>
    </row>
    <row r="24" spans="1:32" ht="14.45" customHeight="1" x14ac:dyDescent="0.2">
      <c r="A24" s="78" t="s">
        <v>101</v>
      </c>
      <c r="B24" s="79" t="s">
        <v>100</v>
      </c>
      <c r="C24" s="78" t="s">
        <v>75</v>
      </c>
      <c r="D24" s="80">
        <f>'9. FP SDB'!H9</f>
        <v>1.0438619598421566</v>
      </c>
      <c r="E24" s="80">
        <f>'9. FP SDB'!I9</f>
        <v>1.0509816280291369</v>
      </c>
      <c r="F24" s="80">
        <f>'9. FP SDB'!J9</f>
        <v>1.0596322471961699</v>
      </c>
      <c r="G24" s="80">
        <f>'9. FP SDB'!K9</f>
        <v>1.0568753718109196</v>
      </c>
      <c r="H24" s="80">
        <f>'9. FP SDB'!L9</f>
        <v>1.0570839037846591</v>
      </c>
      <c r="I24" s="80">
        <f>'9. FP SDB'!M9</f>
        <v>1.0524772107498386</v>
      </c>
      <c r="J24" s="80">
        <f>'9. FP SDB'!N9</f>
        <v>1.0484479272316154</v>
      </c>
      <c r="K24" s="80">
        <f>'9. FP SDB'!O9</f>
        <v>1.0445052885555159</v>
      </c>
      <c r="L24" s="80">
        <f>'9. FP SDB'!P9</f>
        <v>1.0425730408640388</v>
      </c>
      <c r="M24" s="80">
        <f>'9. FP SDB'!Q9</f>
        <v>1.0658160202272651</v>
      </c>
      <c r="N24" s="80">
        <f>'9. FP SDB'!R9</f>
        <v>1.0908761224396049</v>
      </c>
      <c r="O24" s="80">
        <f>'9. FP SDB'!S9</f>
        <v>1.1156966785021436</v>
      </c>
      <c r="P24" s="80">
        <f>'9. FP SDB'!T9</f>
        <v>1.1421529391564218</v>
      </c>
      <c r="Q24" s="80">
        <f>'9. FP SDB'!U9</f>
        <v>1.2056800508549124</v>
      </c>
      <c r="R24" s="80">
        <f>'9. FP SDB'!V9</f>
        <v>0.67869159893151787</v>
      </c>
      <c r="S24" s="80">
        <f>'9. FP SDB'!W9</f>
        <v>0.70162661464064158</v>
      </c>
      <c r="T24" s="80">
        <f>'9. FP SDB'!X9</f>
        <v>0.72630385544889764</v>
      </c>
      <c r="U24" s="80">
        <f>'9. FP SDB'!Y9</f>
        <v>0.74769758024489086</v>
      </c>
      <c r="V24" s="80">
        <f>'9. FP SDB'!Z9</f>
        <v>0.76541382350820619</v>
      </c>
      <c r="W24" s="80">
        <f>'9. FP SDB'!AA9</f>
        <v>0.77767004252277427</v>
      </c>
      <c r="X24" s="80">
        <f>'9. FP SDB'!AB9</f>
        <v>0.80048028016737804</v>
      </c>
      <c r="Y24" s="80">
        <f>'9. FP SDB'!AC9</f>
        <v>0.81087050908337632</v>
      </c>
      <c r="Z24" s="80">
        <f>'9. FP SDB'!AD9</f>
        <v>0.8131170934686196</v>
      </c>
      <c r="AA24" s="80">
        <f>'9. FP SDB'!AE9</f>
        <v>0.82515363323335489</v>
      </c>
      <c r="AB24" s="80">
        <f>'9. FP SDB'!AF9</f>
        <v>0.83660600154666298</v>
      </c>
      <c r="AC24" s="80">
        <f>'9. FP SDB'!AG9</f>
        <v>0.84576651138769332</v>
      </c>
      <c r="AD24" s="80">
        <f>'9. FP SDB'!AH9</f>
        <v>0.85650304513392062</v>
      </c>
      <c r="AE24" s="80">
        <f>'9. FP SDB'!AI9</f>
        <v>0.85726767671202619</v>
      </c>
      <c r="AF24" s="80">
        <f>'9. FP SDB'!AJ9</f>
        <v>0.87492367920823622</v>
      </c>
    </row>
    <row r="25" spans="1:32" x14ac:dyDescent="0.2">
      <c r="A25" s="85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32" x14ac:dyDescent="0.2">
      <c r="A26" s="63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2" ht="15.75" x14ac:dyDescent="0.25">
      <c r="A27" s="87" t="s">
        <v>102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2" ht="45" x14ac:dyDescent="0.2">
      <c r="A28" s="88"/>
      <c r="B28" s="89"/>
      <c r="C28" s="90" t="str">
        <f t="shared" ref="C28:AA28" si="4">H3</f>
        <v>2020-21</v>
      </c>
      <c r="D28" s="90" t="str">
        <f t="shared" si="4"/>
        <v>2021-22</v>
      </c>
      <c r="E28" s="90" t="str">
        <f t="shared" si="4"/>
        <v>2022-23</v>
      </c>
      <c r="F28" s="90" t="str">
        <f t="shared" si="4"/>
        <v>2023-24</v>
      </c>
      <c r="G28" s="90" t="str">
        <f t="shared" si="4"/>
        <v>2024-25</v>
      </c>
      <c r="H28" s="90" t="str">
        <f t="shared" si="4"/>
        <v>2025-26</v>
      </c>
      <c r="I28" s="90" t="str">
        <f t="shared" si="4"/>
        <v>2026-27</v>
      </c>
      <c r="J28" s="90" t="str">
        <f t="shared" si="4"/>
        <v>2027-28</v>
      </c>
      <c r="K28" s="90" t="str">
        <f t="shared" si="4"/>
        <v>2028-29</v>
      </c>
      <c r="L28" s="90" t="str">
        <f t="shared" si="4"/>
        <v>2029-30</v>
      </c>
      <c r="M28" s="90" t="str">
        <f t="shared" si="4"/>
        <v>2030-31</v>
      </c>
      <c r="N28" s="90" t="str">
        <f t="shared" si="4"/>
        <v>2031-32</v>
      </c>
      <c r="O28" s="90" t="str">
        <f t="shared" si="4"/>
        <v>2032-33</v>
      </c>
      <c r="P28" s="90" t="str">
        <f t="shared" si="4"/>
        <v>2033-34</v>
      </c>
      <c r="Q28" s="90" t="str">
        <f t="shared" si="4"/>
        <v>2034-35</v>
      </c>
      <c r="R28" s="90" t="str">
        <f t="shared" si="4"/>
        <v>2035-36</v>
      </c>
      <c r="S28" s="90" t="str">
        <f t="shared" si="4"/>
        <v>2036-37</v>
      </c>
      <c r="T28" s="90" t="str">
        <f t="shared" si="4"/>
        <v>2037-38</v>
      </c>
      <c r="U28" s="90" t="str">
        <f t="shared" si="4"/>
        <v>2038-39</v>
      </c>
      <c r="V28" s="90" t="str">
        <f t="shared" si="4"/>
        <v>2039-40</v>
      </c>
      <c r="W28" s="90" t="str">
        <f t="shared" si="4"/>
        <v>2040-41</v>
      </c>
      <c r="X28" s="90" t="str">
        <f t="shared" si="4"/>
        <v>2041-42</v>
      </c>
      <c r="Y28" s="90" t="str">
        <f t="shared" si="4"/>
        <v>2042-43</v>
      </c>
      <c r="Z28" s="90" t="str">
        <f t="shared" si="4"/>
        <v>2043-44</v>
      </c>
      <c r="AA28" s="90" t="str">
        <f t="shared" si="4"/>
        <v>2044-45</v>
      </c>
      <c r="AB28" s="91"/>
    </row>
    <row r="29" spans="1:32" x14ac:dyDescent="0.2">
      <c r="A29" s="92"/>
      <c r="B29" s="93" t="s">
        <v>107</v>
      </c>
      <c r="C29" s="94">
        <f>'4. BL SDB'!L10</f>
        <v>0.67608447725136822</v>
      </c>
      <c r="D29" s="94">
        <f>'4. BL SDB'!M10</f>
        <v>0.6633767727873584</v>
      </c>
      <c r="E29" s="94">
        <f>'4. BL SDB'!N10</f>
        <v>0.66752099775365559</v>
      </c>
      <c r="F29" s="94">
        <f>'4. BL SDB'!O10</f>
        <v>0.64803732496222666</v>
      </c>
      <c r="G29" s="94">
        <f>'4. BL SDB'!P10</f>
        <v>0.64441854093732953</v>
      </c>
      <c r="H29" s="94">
        <f>'4. BL SDB'!Q10</f>
        <v>0.74748842455175402</v>
      </c>
      <c r="I29" s="94">
        <f>'4. BL SDB'!R10</f>
        <v>0.74680218767492179</v>
      </c>
      <c r="J29" s="94">
        <f>'4. BL SDB'!S10</f>
        <v>0.74136394730080202</v>
      </c>
      <c r="K29" s="94">
        <f>'4. BL SDB'!T10</f>
        <v>0.73921551761436255</v>
      </c>
      <c r="L29" s="94">
        <f>'4. BL SDB'!U10</f>
        <v>0.73709344443237701</v>
      </c>
      <c r="M29" s="94">
        <f>'4. BL SDB'!V10</f>
        <v>0.19522864363793246</v>
      </c>
      <c r="N29" s="94">
        <f>'4. BL SDB'!W10</f>
        <v>0.20061778306873812</v>
      </c>
      <c r="O29" s="94">
        <f>'4. BL SDB'!X10</f>
        <v>0.19156894900488741</v>
      </c>
      <c r="P29" s="94">
        <f>'4. BL SDB'!Y10</f>
        <v>0.19491406652441079</v>
      </c>
      <c r="Q29" s="94">
        <f>'4. BL SDB'!Z10</f>
        <v>0.19661453263359402</v>
      </c>
      <c r="R29" s="94">
        <f>'4. BL SDB'!AA10</f>
        <v>0.19749571763615231</v>
      </c>
      <c r="S29" s="94">
        <f>'4. BL SDB'!AB10</f>
        <v>0.1894896817233474</v>
      </c>
      <c r="T29" s="94">
        <f>'4. BL SDB'!AC10</f>
        <v>0.19029631056512181</v>
      </c>
      <c r="U29" s="94">
        <f>'4. BL SDB'!AD10</f>
        <v>0.19062142368708351</v>
      </c>
      <c r="V29" s="94">
        <f>'4. BL SDB'!AE10</f>
        <v>0.18896208906064682</v>
      </c>
      <c r="W29" s="94">
        <f>'4. BL SDB'!AF10</f>
        <v>0.19967617299078372</v>
      </c>
      <c r="X29" s="94">
        <f>'4. BL SDB'!AG10</f>
        <v>0.18644281154732822</v>
      </c>
      <c r="Y29" s="94">
        <f>'4. BL SDB'!AH10</f>
        <v>0.18329902869210857</v>
      </c>
      <c r="Z29" s="94">
        <f>'4. BL SDB'!AI10</f>
        <v>0.17854820738659372</v>
      </c>
      <c r="AA29" s="94">
        <f>'4. BL SDB'!AJ10</f>
        <v>0.17571531496789833</v>
      </c>
      <c r="AB29" s="95"/>
    </row>
    <row r="30" spans="1:32" x14ac:dyDescent="0.2">
      <c r="A30" s="63"/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2" x14ac:dyDescent="0.2">
      <c r="A31" s="63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2" x14ac:dyDescent="0.2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x14ac:dyDescent="0.2">
      <c r="A33" s="96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x14ac:dyDescent="0.2">
      <c r="A34" s="96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</row>
    <row r="35" spans="1:28" x14ac:dyDescent="0.2">
      <c r="A35" s="96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</row>
    <row r="36" spans="1:28" x14ac:dyDescent="0.2">
      <c r="A36" s="96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8"/>
      <c r="M36" s="97"/>
      <c r="N36" s="99"/>
      <c r="O36" s="97"/>
      <c r="P36" s="100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</row>
    <row r="37" spans="1:28" x14ac:dyDescent="0.2">
      <c r="A37" s="96"/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8"/>
      <c r="M37" s="97"/>
      <c r="N37" s="99"/>
      <c r="O37" s="97"/>
      <c r="P37" s="100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</row>
    <row r="38" spans="1:28" x14ac:dyDescent="0.2">
      <c r="A38" s="96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</row>
    <row r="39" spans="1:28" x14ac:dyDescent="0.2">
      <c r="A39" s="63"/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x14ac:dyDescent="0.2">
      <c r="A40" s="63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x14ac:dyDescent="0.2">
      <c r="A41" s="63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x14ac:dyDescent="0.2">
      <c r="A42" s="63"/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x14ac:dyDescent="0.2">
      <c r="A43" s="63"/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x14ac:dyDescent="0.2">
      <c r="A44" s="63"/>
      <c r="B44" s="63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x14ac:dyDescent="0.2">
      <c r="A45" s="63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x14ac:dyDescent="0.2">
      <c r="A46" s="63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x14ac:dyDescent="0.2">
      <c r="A47" s="63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x14ac:dyDescent="0.2">
      <c r="A48" s="63"/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x14ac:dyDescent="0.2">
      <c r="A49" s="63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x14ac:dyDescent="0.2">
      <c r="A50" s="63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x14ac:dyDescent="0.2">
      <c r="A51" s="63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x14ac:dyDescent="0.2">
      <c r="A52" s="63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x14ac:dyDescent="0.2">
      <c r="A53" s="63"/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x14ac:dyDescent="0.2">
      <c r="A54" s="63"/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x14ac:dyDescent="0.2">
      <c r="A55" s="63"/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x14ac:dyDescent="0.2">
      <c r="A56" s="101"/>
      <c r="B56" s="101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</row>
    <row r="57" spans="1:28" x14ac:dyDescent="0.2">
      <c r="A57" s="101"/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</row>
    <row r="58" spans="1:28" x14ac:dyDescent="0.2">
      <c r="A58" s="101"/>
      <c r="B58" s="101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</row>
    <row r="59" spans="1:28" x14ac:dyDescent="0.2">
      <c r="A59" s="63"/>
      <c r="B59" s="103"/>
      <c r="C59" s="104"/>
      <c r="D59" s="104"/>
      <c r="E59" s="104"/>
      <c r="F59" s="104"/>
      <c r="G59" s="104"/>
      <c r="H59" s="10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x14ac:dyDescent="0.2">
      <c r="A60" s="101"/>
      <c r="B60" s="101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</row>
    <row r="61" spans="1:28" x14ac:dyDescent="0.2">
      <c r="A61" s="101"/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</row>
    <row r="62" spans="1:28" ht="15.75" x14ac:dyDescent="0.25">
      <c r="A62" s="87" t="s">
        <v>108</v>
      </c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ht="45" x14ac:dyDescent="0.2">
      <c r="A63" s="105"/>
      <c r="B63" s="106"/>
      <c r="C63" s="90" t="str">
        <f t="shared" ref="C63:AA63" si="5">H3</f>
        <v>2020-21</v>
      </c>
      <c r="D63" s="90" t="str">
        <f t="shared" si="5"/>
        <v>2021-22</v>
      </c>
      <c r="E63" s="90" t="str">
        <f t="shared" si="5"/>
        <v>2022-23</v>
      </c>
      <c r="F63" s="90" t="str">
        <f t="shared" si="5"/>
        <v>2023-24</v>
      </c>
      <c r="G63" s="90" t="str">
        <f t="shared" si="5"/>
        <v>2024-25</v>
      </c>
      <c r="H63" s="90" t="str">
        <f t="shared" si="5"/>
        <v>2025-26</v>
      </c>
      <c r="I63" s="90" t="str">
        <f t="shared" si="5"/>
        <v>2026-27</v>
      </c>
      <c r="J63" s="90" t="str">
        <f t="shared" si="5"/>
        <v>2027-28</v>
      </c>
      <c r="K63" s="90" t="str">
        <f t="shared" si="5"/>
        <v>2028-29</v>
      </c>
      <c r="L63" s="90" t="str">
        <f t="shared" si="5"/>
        <v>2029-30</v>
      </c>
      <c r="M63" s="90" t="str">
        <f t="shared" si="5"/>
        <v>2030-31</v>
      </c>
      <c r="N63" s="90" t="str">
        <f t="shared" si="5"/>
        <v>2031-32</v>
      </c>
      <c r="O63" s="90" t="str">
        <f t="shared" si="5"/>
        <v>2032-33</v>
      </c>
      <c r="P63" s="90" t="str">
        <f t="shared" si="5"/>
        <v>2033-34</v>
      </c>
      <c r="Q63" s="90" t="str">
        <f t="shared" si="5"/>
        <v>2034-35</v>
      </c>
      <c r="R63" s="90" t="str">
        <f t="shared" si="5"/>
        <v>2035-36</v>
      </c>
      <c r="S63" s="90" t="str">
        <f t="shared" si="5"/>
        <v>2036-37</v>
      </c>
      <c r="T63" s="90" t="str">
        <f t="shared" si="5"/>
        <v>2037-38</v>
      </c>
      <c r="U63" s="90" t="str">
        <f t="shared" si="5"/>
        <v>2038-39</v>
      </c>
      <c r="V63" s="90" t="str">
        <f t="shared" si="5"/>
        <v>2039-40</v>
      </c>
      <c r="W63" s="90" t="str">
        <f t="shared" si="5"/>
        <v>2040-41</v>
      </c>
      <c r="X63" s="90" t="str">
        <f t="shared" si="5"/>
        <v>2041-42</v>
      </c>
      <c r="Y63" s="90" t="str">
        <f t="shared" si="5"/>
        <v>2042-43</v>
      </c>
      <c r="Z63" s="90" t="str">
        <f t="shared" si="5"/>
        <v>2043-44</v>
      </c>
      <c r="AA63" s="90" t="str">
        <f t="shared" si="5"/>
        <v>2044-45</v>
      </c>
      <c r="AB63" s="107"/>
    </row>
    <row r="64" spans="1:28" x14ac:dyDescent="0.2">
      <c r="A64" s="108"/>
      <c r="B64" s="93" t="s">
        <v>107</v>
      </c>
      <c r="C64" s="94">
        <f>'9. FP SDB'!L10</f>
        <v>0.67628648894552212</v>
      </c>
      <c r="D64" s="94">
        <f>'9. FP SDB'!M10</f>
        <v>0.66362500792457657</v>
      </c>
      <c r="E64" s="94">
        <f>'9. FP SDB'!N10</f>
        <v>0.66781457773800246</v>
      </c>
      <c r="F64" s="94">
        <f>'9. FP SDB'!O10</f>
        <v>0.64837535472913888</v>
      </c>
      <c r="G64" s="94">
        <f>'9. FP SDB'!P10</f>
        <v>0.64480016972074372</v>
      </c>
      <c r="H64" s="94">
        <f>'9. FP SDB'!Q10</f>
        <v>0.77611280351160705</v>
      </c>
      <c r="I64" s="94">
        <f>'9. FP SDB'!R10</f>
        <v>0.80366849056444978</v>
      </c>
      <c r="J64" s="94">
        <f>'9. FP SDB'!S10</f>
        <v>0.82647136784888753</v>
      </c>
      <c r="K64" s="94">
        <f>'9. FP SDB'!T10</f>
        <v>0.85256325446220982</v>
      </c>
      <c r="L64" s="94">
        <f>'9. FP SDB'!U10</f>
        <v>0.91926758150242238</v>
      </c>
      <c r="M64" s="94">
        <f>'9. FP SDB'!V10</f>
        <v>0.39145689900062086</v>
      </c>
      <c r="N64" s="94">
        <f>'9. FP SDB'!W10</f>
        <v>0.42092633078034458</v>
      </c>
      <c r="O64" s="94">
        <f>'9. FP SDB'!X10</f>
        <v>0.43598023883200965</v>
      </c>
      <c r="P64" s="94">
        <f>'9. FP SDB'!Y10</f>
        <v>0.46345327750504384</v>
      </c>
      <c r="Q64" s="94">
        <f>'9. FP SDB'!Z10</f>
        <v>0.48366211517764418</v>
      </c>
      <c r="R64" s="94">
        <f>'9. FP SDB'!AA10</f>
        <v>0.49826692685563329</v>
      </c>
      <c r="S64" s="94">
        <f>'9. FP SDB'!AB10</f>
        <v>0.51300399136847097</v>
      </c>
      <c r="T64" s="94">
        <f>'9. FP SDB'!AC10</f>
        <v>0.52757166009399836</v>
      </c>
      <c r="U64" s="94">
        <f>'9. FP SDB'!AD10</f>
        <v>0.53167023021382565</v>
      </c>
      <c r="V64" s="94">
        <f>'9. FP SDB'!AE10</f>
        <v>0.54380978923098489</v>
      </c>
      <c r="W64" s="94">
        <f>'9. FP SDB'!AF10</f>
        <v>0.56597994460901591</v>
      </c>
      <c r="X64" s="94">
        <f>'9. FP SDB'!AG10</f>
        <v>0.5656356040928523</v>
      </c>
      <c r="Y64" s="94">
        <f>'9. FP SDB'!AH10</f>
        <v>0.57539322555802164</v>
      </c>
      <c r="Z64" s="94">
        <f>'9. FP SDB'!AI10</f>
        <v>0.57355294805675017</v>
      </c>
      <c r="AA64" s="94">
        <f>'9. FP SDB'!AJ10</f>
        <v>0.58893134009772519</v>
      </c>
      <c r="AB64" s="95"/>
    </row>
    <row r="65" spans="1:28" x14ac:dyDescent="0.2">
      <c r="A65" s="109"/>
      <c r="B65" s="103"/>
      <c r="C65" s="104"/>
      <c r="D65" s="104"/>
      <c r="E65" s="104"/>
      <c r="F65" s="104"/>
      <c r="G65" s="104"/>
      <c r="H65" s="104"/>
      <c r="I65" s="110"/>
      <c r="J65" s="104"/>
      <c r="K65" s="104"/>
      <c r="L65" s="104"/>
      <c r="M65" s="104"/>
      <c r="N65" s="10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x14ac:dyDescent="0.2">
      <c r="A66" s="101"/>
      <c r="B66" s="101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</row>
    <row r="67" spans="1:28" x14ac:dyDescent="0.2">
      <c r="A67" s="101"/>
      <c r="B67" s="101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</row>
    <row r="68" spans="1:28" x14ac:dyDescent="0.2">
      <c r="A68" s="101"/>
      <c r="B68" s="10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</row>
    <row r="69" spans="1:28" x14ac:dyDescent="0.2">
      <c r="A69" s="101"/>
      <c r="B69" s="101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</row>
    <row r="70" spans="1:28" x14ac:dyDescent="0.2">
      <c r="A70" s="101"/>
      <c r="B70" s="101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</row>
    <row r="71" spans="1:28" x14ac:dyDescent="0.2">
      <c r="A71" s="101"/>
      <c r="B71" s="101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</row>
    <row r="72" spans="1:28" x14ac:dyDescent="0.2">
      <c r="A72" s="63"/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x14ac:dyDescent="0.2">
      <c r="A73" s="63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x14ac:dyDescent="0.2">
      <c r="A74" s="63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x14ac:dyDescent="0.2">
      <c r="A75" s="63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x14ac:dyDescent="0.2">
      <c r="A76" s="63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x14ac:dyDescent="0.2">
      <c r="A77" s="63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x14ac:dyDescent="0.2">
      <c r="A78" s="63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x14ac:dyDescent="0.2">
      <c r="A79" s="63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x14ac:dyDescent="0.2">
      <c r="A80" s="63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28" x14ac:dyDescent="0.2">
      <c r="A81" s="101"/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</row>
    <row r="82" spans="1:28" x14ac:dyDescent="0.2">
      <c r="A82" s="101"/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</row>
    <row r="83" spans="1:28" x14ac:dyDescent="0.2">
      <c r="A83" s="101"/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</row>
    <row r="84" spans="1:28" x14ac:dyDescent="0.2">
      <c r="A84" s="101"/>
      <c r="B84" s="101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</row>
    <row r="85" spans="1:28" x14ac:dyDescent="0.2">
      <c r="A85" s="101"/>
      <c r="B85" s="101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</row>
    <row r="86" spans="1:28" x14ac:dyDescent="0.2">
      <c r="A86" s="101"/>
      <c r="B86" s="101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</row>
    <row r="87" spans="1:28" x14ac:dyDescent="0.2">
      <c r="A87" s="101"/>
      <c r="B87" s="101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</row>
    <row r="88" spans="1:28" x14ac:dyDescent="0.2">
      <c r="A88" s="101"/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</row>
    <row r="89" spans="1:28" x14ac:dyDescent="0.2">
      <c r="A89" s="101"/>
      <c r="B89" s="101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</row>
    <row r="90" spans="1:28" x14ac:dyDescent="0.2">
      <c r="A90" s="101"/>
      <c r="B90" s="101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</row>
    <row r="91" spans="1:28" x14ac:dyDescent="0.2">
      <c r="A91" s="101"/>
      <c r="B91" s="101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</row>
    <row r="92" spans="1:28" x14ac:dyDescent="0.2">
      <c r="A92" s="101"/>
      <c r="B92" s="101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</row>
    <row r="93" spans="1:28" x14ac:dyDescent="0.2">
      <c r="A93" s="101"/>
      <c r="B93" s="101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</row>
    <row r="94" spans="1:28" x14ac:dyDescent="0.2">
      <c r="A94" s="101"/>
      <c r="B94" s="101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</row>
    <row r="95" spans="1:28" x14ac:dyDescent="0.2">
      <c r="A95" s="101"/>
      <c r="B95" s="101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</row>
    <row r="96" spans="1:28" x14ac:dyDescent="0.2">
      <c r="A96" s="101"/>
      <c r="B96" s="101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</row>
    <row r="97" spans="1:28" x14ac:dyDescent="0.2">
      <c r="A97" s="101"/>
      <c r="B97" s="101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</row>
    <row r="98" spans="1:28" x14ac:dyDescent="0.2">
      <c r="A98" s="101"/>
      <c r="B98" s="101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</row>
    <row r="99" spans="1:28" x14ac:dyDescent="0.2">
      <c r="A99" s="101"/>
      <c r="B99" s="101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</row>
    <row r="100" spans="1:28" x14ac:dyDescent="0.2">
      <c r="A100" s="109"/>
      <c r="B100" s="113" t="s">
        <v>4</v>
      </c>
      <c r="C100" s="114"/>
      <c r="D100" s="114"/>
      <c r="E100" s="114"/>
      <c r="F100" s="115"/>
      <c r="G100" s="116"/>
      <c r="H100" s="116"/>
      <c r="I100" s="933" t="str">
        <f>'TITLE PAGE'!D9</f>
        <v>Severn Trent Water</v>
      </c>
      <c r="J100" s="934"/>
      <c r="K100" s="935"/>
      <c r="L100" s="116"/>
      <c r="M100" s="116"/>
      <c r="N100" s="117"/>
      <c r="O100" s="118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</row>
    <row r="101" spans="1:28" x14ac:dyDescent="0.2">
      <c r="A101" s="63"/>
      <c r="B101" s="119" t="s">
        <v>109</v>
      </c>
      <c r="C101" s="120"/>
      <c r="D101" s="120"/>
      <c r="E101" s="120"/>
      <c r="F101" s="121"/>
      <c r="G101" s="122"/>
      <c r="H101" s="122"/>
      <c r="I101" s="936" t="str">
        <f>'TITLE PAGE'!D10</f>
        <v>Mardy</v>
      </c>
      <c r="J101" s="937"/>
      <c r="K101" s="938"/>
      <c r="L101" s="122"/>
      <c r="M101" s="122"/>
      <c r="N101" s="123"/>
      <c r="O101" s="118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</row>
    <row r="102" spans="1:28" x14ac:dyDescent="0.2">
      <c r="A102" s="63"/>
      <c r="B102" s="119" t="s">
        <v>6</v>
      </c>
      <c r="C102" s="124"/>
      <c r="D102" s="124"/>
      <c r="E102" s="124"/>
      <c r="F102" s="121"/>
      <c r="G102" s="122"/>
      <c r="H102" s="122"/>
      <c r="I102" s="939">
        <f>'TITLE PAGE'!D11</f>
        <v>5</v>
      </c>
      <c r="J102" s="940"/>
      <c r="K102" s="941"/>
      <c r="L102" s="122"/>
      <c r="M102" s="122"/>
      <c r="N102" s="123"/>
      <c r="O102" s="118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</row>
    <row r="103" spans="1:28" x14ac:dyDescent="0.2">
      <c r="A103" s="63"/>
      <c r="B103" s="119" t="s">
        <v>7</v>
      </c>
      <c r="C103" s="120"/>
      <c r="D103" s="120"/>
      <c r="E103" s="120"/>
      <c r="F103" s="121"/>
      <c r="G103" s="122"/>
      <c r="H103" s="122"/>
      <c r="I103" s="125" t="str">
        <f>'TITLE PAGE'!D12</f>
        <v>Dry Year Annual Average</v>
      </c>
      <c r="J103" s="126"/>
      <c r="K103" s="126"/>
      <c r="L103" s="127"/>
      <c r="M103" s="122"/>
      <c r="N103" s="123"/>
      <c r="O103" s="118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</row>
    <row r="104" spans="1:28" x14ac:dyDescent="0.2">
      <c r="A104" s="63"/>
      <c r="B104" s="119" t="s">
        <v>8</v>
      </c>
      <c r="C104" s="120"/>
      <c r="D104" s="120"/>
      <c r="E104" s="120"/>
      <c r="F104" s="121"/>
      <c r="G104" s="122"/>
      <c r="H104" s="122"/>
      <c r="I104" s="936" t="str">
        <f>'TITLE PAGE'!D13</f>
        <v>No more than 3 in 100 Temporary Use Bans</v>
      </c>
      <c r="J104" s="937"/>
      <c r="K104" s="938"/>
      <c r="L104" s="122"/>
      <c r="M104" s="122"/>
      <c r="N104" s="123"/>
      <c r="O104" s="118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28" x14ac:dyDescent="0.2">
      <c r="A105" s="63"/>
      <c r="B105" s="128"/>
      <c r="C105" s="129"/>
      <c r="D105" s="129"/>
      <c r="E105" s="129"/>
      <c r="F105" s="130"/>
      <c r="G105" s="131"/>
      <c r="H105" s="131"/>
      <c r="I105" s="130"/>
      <c r="J105" s="132"/>
      <c r="K105" s="130"/>
      <c r="L105" s="133"/>
      <c r="M105" s="131"/>
      <c r="N105" s="134"/>
      <c r="O105" s="118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28" x14ac:dyDescent="0.2">
      <c r="A106" s="101"/>
      <c r="B106" s="10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</row>
    <row r="107" spans="1:28" x14ac:dyDescent="0.2">
      <c r="A107" s="101"/>
      <c r="B107" s="10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</row>
  </sheetData>
  <sheetProtection algorithmName="SHA-512" hashValue="bxvvmCK1yKShaYrumRcLA+YqPl0JnuTuln/6wta2GwAvmJ7bFSJNLoE6uzoZdneEcbWlCQQH+UWUQ03/ZSt0dw==" saltValue="4Sk0i1qP0WAOt6mMs2JO8w==" spinCount="100000" sheet="1" objects="1" scenarios="1" selectLockedCells="1" selectUnlockedCells="1"/>
  <mergeCells count="4">
    <mergeCell ref="I100:K100"/>
    <mergeCell ref="I101:K101"/>
    <mergeCell ref="I102:K102"/>
    <mergeCell ref="I104:K104"/>
  </mergeCells>
  <conditionalFormatting sqref="C29:AA29 C64:AA64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zoomScale="80" zoomScaleNormal="80" workbookViewId="0">
      <selection activeCell="J5" sqref="J5"/>
    </sheetView>
  </sheetViews>
  <sheetFormatPr defaultColWidth="8.88671875" defaultRowHeight="15" x14ac:dyDescent="0.2"/>
  <cols>
    <col min="1" max="1" width="1.44140625" customWidth="1"/>
    <col min="2" max="2" width="3.77734375" customWidth="1"/>
    <col min="3" max="3" width="52.21875" bestFit="1" customWidth="1"/>
    <col min="4" max="4" width="16.21875" customWidth="1"/>
    <col min="5" max="5" width="23.21875" customWidth="1"/>
    <col min="6" max="6" width="29.88671875" bestFit="1" customWidth="1"/>
    <col min="7" max="7" width="16.109375" customWidth="1"/>
    <col min="8" max="8" width="16.5546875" customWidth="1"/>
    <col min="9" max="9" width="16.44140625" customWidth="1"/>
    <col min="10" max="10" width="36.6640625" customWidth="1"/>
    <col min="11" max="11" width="2" customWidth="1"/>
    <col min="250" max="250" width="1.44140625" customWidth="1"/>
    <col min="251" max="251" width="3.77734375" customWidth="1"/>
    <col min="252" max="252" width="17.109375" customWidth="1"/>
    <col min="253" max="253" width="16.21875" customWidth="1"/>
    <col min="254" max="254" width="23.21875" customWidth="1"/>
    <col min="255" max="255" width="29.88671875" bestFit="1" customWidth="1"/>
    <col min="256" max="256" width="16.109375" customWidth="1"/>
    <col min="257" max="257" width="16.5546875" customWidth="1"/>
    <col min="258" max="258" width="16.44140625" customWidth="1"/>
    <col min="259" max="259" width="36.6640625" customWidth="1"/>
    <col min="261" max="261" width="2" customWidth="1"/>
    <col min="506" max="506" width="1.44140625" customWidth="1"/>
    <col min="507" max="507" width="3.77734375" customWidth="1"/>
    <col min="508" max="508" width="17.109375" customWidth="1"/>
    <col min="509" max="509" width="16.21875" customWidth="1"/>
    <col min="510" max="510" width="23.21875" customWidth="1"/>
    <col min="511" max="511" width="29.88671875" bestFit="1" customWidth="1"/>
    <col min="512" max="512" width="16.109375" customWidth="1"/>
    <col min="513" max="513" width="16.5546875" customWidth="1"/>
    <col min="514" max="514" width="16.44140625" customWidth="1"/>
    <col min="515" max="515" width="36.6640625" customWidth="1"/>
    <col min="517" max="517" width="2" customWidth="1"/>
    <col min="762" max="762" width="1.44140625" customWidth="1"/>
    <col min="763" max="763" width="3.77734375" customWidth="1"/>
    <col min="764" max="764" width="17.109375" customWidth="1"/>
    <col min="765" max="765" width="16.21875" customWidth="1"/>
    <col min="766" max="766" width="23.21875" customWidth="1"/>
    <col min="767" max="767" width="29.88671875" bestFit="1" customWidth="1"/>
    <col min="768" max="768" width="16.109375" customWidth="1"/>
    <col min="769" max="769" width="16.5546875" customWidth="1"/>
    <col min="770" max="770" width="16.44140625" customWidth="1"/>
    <col min="771" max="771" width="36.6640625" customWidth="1"/>
    <col min="773" max="773" width="2" customWidth="1"/>
    <col min="1018" max="1018" width="1.44140625" customWidth="1"/>
    <col min="1019" max="1019" width="3.77734375" customWidth="1"/>
    <col min="1020" max="1020" width="17.109375" customWidth="1"/>
    <col min="1021" max="1021" width="16.21875" customWidth="1"/>
    <col min="1022" max="1022" width="23.21875" customWidth="1"/>
    <col min="1023" max="1023" width="29.88671875" bestFit="1" customWidth="1"/>
    <col min="1024" max="1024" width="16.109375" customWidth="1"/>
    <col min="1025" max="1025" width="16.5546875" customWidth="1"/>
    <col min="1026" max="1026" width="16.44140625" customWidth="1"/>
    <col min="1027" max="1027" width="36.6640625" customWidth="1"/>
    <col min="1029" max="1029" width="2" customWidth="1"/>
    <col min="1274" max="1274" width="1.44140625" customWidth="1"/>
    <col min="1275" max="1275" width="3.77734375" customWidth="1"/>
    <col min="1276" max="1276" width="17.109375" customWidth="1"/>
    <col min="1277" max="1277" width="16.21875" customWidth="1"/>
    <col min="1278" max="1278" width="23.21875" customWidth="1"/>
    <col min="1279" max="1279" width="29.88671875" bestFit="1" customWidth="1"/>
    <col min="1280" max="1280" width="16.109375" customWidth="1"/>
    <col min="1281" max="1281" width="16.5546875" customWidth="1"/>
    <col min="1282" max="1282" width="16.44140625" customWidth="1"/>
    <col min="1283" max="1283" width="36.6640625" customWidth="1"/>
    <col min="1285" max="1285" width="2" customWidth="1"/>
    <col min="1530" max="1530" width="1.44140625" customWidth="1"/>
    <col min="1531" max="1531" width="3.77734375" customWidth="1"/>
    <col min="1532" max="1532" width="17.109375" customWidth="1"/>
    <col min="1533" max="1533" width="16.21875" customWidth="1"/>
    <col min="1534" max="1534" width="23.21875" customWidth="1"/>
    <col min="1535" max="1535" width="29.88671875" bestFit="1" customWidth="1"/>
    <col min="1536" max="1536" width="16.109375" customWidth="1"/>
    <col min="1537" max="1537" width="16.5546875" customWidth="1"/>
    <col min="1538" max="1538" width="16.44140625" customWidth="1"/>
    <col min="1539" max="1539" width="36.6640625" customWidth="1"/>
    <col min="1541" max="1541" width="2" customWidth="1"/>
    <col min="1786" max="1786" width="1.44140625" customWidth="1"/>
    <col min="1787" max="1787" width="3.77734375" customWidth="1"/>
    <col min="1788" max="1788" width="17.109375" customWidth="1"/>
    <col min="1789" max="1789" width="16.21875" customWidth="1"/>
    <col min="1790" max="1790" width="23.21875" customWidth="1"/>
    <col min="1791" max="1791" width="29.88671875" bestFit="1" customWidth="1"/>
    <col min="1792" max="1792" width="16.109375" customWidth="1"/>
    <col min="1793" max="1793" width="16.5546875" customWidth="1"/>
    <col min="1794" max="1794" width="16.44140625" customWidth="1"/>
    <col min="1795" max="1795" width="36.6640625" customWidth="1"/>
    <col min="1797" max="1797" width="2" customWidth="1"/>
    <col min="2042" max="2042" width="1.44140625" customWidth="1"/>
    <col min="2043" max="2043" width="3.77734375" customWidth="1"/>
    <col min="2044" max="2044" width="17.109375" customWidth="1"/>
    <col min="2045" max="2045" width="16.21875" customWidth="1"/>
    <col min="2046" max="2046" width="23.21875" customWidth="1"/>
    <col min="2047" max="2047" width="29.88671875" bestFit="1" customWidth="1"/>
    <col min="2048" max="2048" width="16.109375" customWidth="1"/>
    <col min="2049" max="2049" width="16.5546875" customWidth="1"/>
    <col min="2050" max="2050" width="16.44140625" customWidth="1"/>
    <col min="2051" max="2051" width="36.6640625" customWidth="1"/>
    <col min="2053" max="2053" width="2" customWidth="1"/>
    <col min="2298" max="2298" width="1.44140625" customWidth="1"/>
    <col min="2299" max="2299" width="3.77734375" customWidth="1"/>
    <col min="2300" max="2300" width="17.109375" customWidth="1"/>
    <col min="2301" max="2301" width="16.21875" customWidth="1"/>
    <col min="2302" max="2302" width="23.21875" customWidth="1"/>
    <col min="2303" max="2303" width="29.88671875" bestFit="1" customWidth="1"/>
    <col min="2304" max="2304" width="16.109375" customWidth="1"/>
    <col min="2305" max="2305" width="16.5546875" customWidth="1"/>
    <col min="2306" max="2306" width="16.44140625" customWidth="1"/>
    <col min="2307" max="2307" width="36.6640625" customWidth="1"/>
    <col min="2309" max="2309" width="2" customWidth="1"/>
    <col min="2554" max="2554" width="1.44140625" customWidth="1"/>
    <col min="2555" max="2555" width="3.77734375" customWidth="1"/>
    <col min="2556" max="2556" width="17.109375" customWidth="1"/>
    <col min="2557" max="2557" width="16.21875" customWidth="1"/>
    <col min="2558" max="2558" width="23.21875" customWidth="1"/>
    <col min="2559" max="2559" width="29.88671875" bestFit="1" customWidth="1"/>
    <col min="2560" max="2560" width="16.109375" customWidth="1"/>
    <col min="2561" max="2561" width="16.5546875" customWidth="1"/>
    <col min="2562" max="2562" width="16.44140625" customWidth="1"/>
    <col min="2563" max="2563" width="36.6640625" customWidth="1"/>
    <col min="2565" max="2565" width="2" customWidth="1"/>
    <col min="2810" max="2810" width="1.44140625" customWidth="1"/>
    <col min="2811" max="2811" width="3.77734375" customWidth="1"/>
    <col min="2812" max="2812" width="17.109375" customWidth="1"/>
    <col min="2813" max="2813" width="16.21875" customWidth="1"/>
    <col min="2814" max="2814" width="23.21875" customWidth="1"/>
    <col min="2815" max="2815" width="29.88671875" bestFit="1" customWidth="1"/>
    <col min="2816" max="2816" width="16.109375" customWidth="1"/>
    <col min="2817" max="2817" width="16.5546875" customWidth="1"/>
    <col min="2818" max="2818" width="16.44140625" customWidth="1"/>
    <col min="2819" max="2819" width="36.6640625" customWidth="1"/>
    <col min="2821" max="2821" width="2" customWidth="1"/>
    <col min="3066" max="3066" width="1.44140625" customWidth="1"/>
    <col min="3067" max="3067" width="3.77734375" customWidth="1"/>
    <col min="3068" max="3068" width="17.109375" customWidth="1"/>
    <col min="3069" max="3069" width="16.21875" customWidth="1"/>
    <col min="3070" max="3070" width="23.21875" customWidth="1"/>
    <col min="3071" max="3071" width="29.88671875" bestFit="1" customWidth="1"/>
    <col min="3072" max="3072" width="16.109375" customWidth="1"/>
    <col min="3073" max="3073" width="16.5546875" customWidth="1"/>
    <col min="3074" max="3074" width="16.44140625" customWidth="1"/>
    <col min="3075" max="3075" width="36.6640625" customWidth="1"/>
    <col min="3077" max="3077" width="2" customWidth="1"/>
    <col min="3322" max="3322" width="1.44140625" customWidth="1"/>
    <col min="3323" max="3323" width="3.77734375" customWidth="1"/>
    <col min="3324" max="3324" width="17.109375" customWidth="1"/>
    <col min="3325" max="3325" width="16.21875" customWidth="1"/>
    <col min="3326" max="3326" width="23.21875" customWidth="1"/>
    <col min="3327" max="3327" width="29.88671875" bestFit="1" customWidth="1"/>
    <col min="3328" max="3328" width="16.109375" customWidth="1"/>
    <col min="3329" max="3329" width="16.5546875" customWidth="1"/>
    <col min="3330" max="3330" width="16.44140625" customWidth="1"/>
    <col min="3331" max="3331" width="36.6640625" customWidth="1"/>
    <col min="3333" max="3333" width="2" customWidth="1"/>
    <col min="3578" max="3578" width="1.44140625" customWidth="1"/>
    <col min="3579" max="3579" width="3.77734375" customWidth="1"/>
    <col min="3580" max="3580" width="17.109375" customWidth="1"/>
    <col min="3581" max="3581" width="16.21875" customWidth="1"/>
    <col min="3582" max="3582" width="23.21875" customWidth="1"/>
    <col min="3583" max="3583" width="29.88671875" bestFit="1" customWidth="1"/>
    <col min="3584" max="3584" width="16.109375" customWidth="1"/>
    <col min="3585" max="3585" width="16.5546875" customWidth="1"/>
    <col min="3586" max="3586" width="16.44140625" customWidth="1"/>
    <col min="3587" max="3587" width="36.6640625" customWidth="1"/>
    <col min="3589" max="3589" width="2" customWidth="1"/>
    <col min="3834" max="3834" width="1.44140625" customWidth="1"/>
    <col min="3835" max="3835" width="3.77734375" customWidth="1"/>
    <col min="3836" max="3836" width="17.109375" customWidth="1"/>
    <col min="3837" max="3837" width="16.21875" customWidth="1"/>
    <col min="3838" max="3838" width="23.21875" customWidth="1"/>
    <col min="3839" max="3839" width="29.88671875" bestFit="1" customWidth="1"/>
    <col min="3840" max="3840" width="16.109375" customWidth="1"/>
    <col min="3841" max="3841" width="16.5546875" customWidth="1"/>
    <col min="3842" max="3842" width="16.44140625" customWidth="1"/>
    <col min="3843" max="3843" width="36.6640625" customWidth="1"/>
    <col min="3845" max="3845" width="2" customWidth="1"/>
    <col min="4090" max="4090" width="1.44140625" customWidth="1"/>
    <col min="4091" max="4091" width="3.77734375" customWidth="1"/>
    <col min="4092" max="4092" width="17.109375" customWidth="1"/>
    <col min="4093" max="4093" width="16.21875" customWidth="1"/>
    <col min="4094" max="4094" width="23.21875" customWidth="1"/>
    <col min="4095" max="4095" width="29.88671875" bestFit="1" customWidth="1"/>
    <col min="4096" max="4096" width="16.109375" customWidth="1"/>
    <col min="4097" max="4097" width="16.5546875" customWidth="1"/>
    <col min="4098" max="4098" width="16.44140625" customWidth="1"/>
    <col min="4099" max="4099" width="36.6640625" customWidth="1"/>
    <col min="4101" max="4101" width="2" customWidth="1"/>
    <col min="4346" max="4346" width="1.44140625" customWidth="1"/>
    <col min="4347" max="4347" width="3.77734375" customWidth="1"/>
    <col min="4348" max="4348" width="17.109375" customWidth="1"/>
    <col min="4349" max="4349" width="16.21875" customWidth="1"/>
    <col min="4350" max="4350" width="23.21875" customWidth="1"/>
    <col min="4351" max="4351" width="29.88671875" bestFit="1" customWidth="1"/>
    <col min="4352" max="4352" width="16.109375" customWidth="1"/>
    <col min="4353" max="4353" width="16.5546875" customWidth="1"/>
    <col min="4354" max="4354" width="16.44140625" customWidth="1"/>
    <col min="4355" max="4355" width="36.6640625" customWidth="1"/>
    <col min="4357" max="4357" width="2" customWidth="1"/>
    <col min="4602" max="4602" width="1.44140625" customWidth="1"/>
    <col min="4603" max="4603" width="3.77734375" customWidth="1"/>
    <col min="4604" max="4604" width="17.109375" customWidth="1"/>
    <col min="4605" max="4605" width="16.21875" customWidth="1"/>
    <col min="4606" max="4606" width="23.21875" customWidth="1"/>
    <col min="4607" max="4607" width="29.88671875" bestFit="1" customWidth="1"/>
    <col min="4608" max="4608" width="16.109375" customWidth="1"/>
    <col min="4609" max="4609" width="16.5546875" customWidth="1"/>
    <col min="4610" max="4610" width="16.44140625" customWidth="1"/>
    <col min="4611" max="4611" width="36.6640625" customWidth="1"/>
    <col min="4613" max="4613" width="2" customWidth="1"/>
    <col min="4858" max="4858" width="1.44140625" customWidth="1"/>
    <col min="4859" max="4859" width="3.77734375" customWidth="1"/>
    <col min="4860" max="4860" width="17.109375" customWidth="1"/>
    <col min="4861" max="4861" width="16.21875" customWidth="1"/>
    <col min="4862" max="4862" width="23.21875" customWidth="1"/>
    <col min="4863" max="4863" width="29.88671875" bestFit="1" customWidth="1"/>
    <col min="4864" max="4864" width="16.109375" customWidth="1"/>
    <col min="4865" max="4865" width="16.5546875" customWidth="1"/>
    <col min="4866" max="4866" width="16.44140625" customWidth="1"/>
    <col min="4867" max="4867" width="36.6640625" customWidth="1"/>
    <col min="4869" max="4869" width="2" customWidth="1"/>
    <col min="5114" max="5114" width="1.44140625" customWidth="1"/>
    <col min="5115" max="5115" width="3.77734375" customWidth="1"/>
    <col min="5116" max="5116" width="17.109375" customWidth="1"/>
    <col min="5117" max="5117" width="16.21875" customWidth="1"/>
    <col min="5118" max="5118" width="23.21875" customWidth="1"/>
    <col min="5119" max="5119" width="29.88671875" bestFit="1" customWidth="1"/>
    <col min="5120" max="5120" width="16.109375" customWidth="1"/>
    <col min="5121" max="5121" width="16.5546875" customWidth="1"/>
    <col min="5122" max="5122" width="16.44140625" customWidth="1"/>
    <col min="5123" max="5123" width="36.6640625" customWidth="1"/>
    <col min="5125" max="5125" width="2" customWidth="1"/>
    <col min="5370" max="5370" width="1.44140625" customWidth="1"/>
    <col min="5371" max="5371" width="3.77734375" customWidth="1"/>
    <col min="5372" max="5372" width="17.109375" customWidth="1"/>
    <col min="5373" max="5373" width="16.21875" customWidth="1"/>
    <col min="5374" max="5374" width="23.21875" customWidth="1"/>
    <col min="5375" max="5375" width="29.88671875" bestFit="1" customWidth="1"/>
    <col min="5376" max="5376" width="16.109375" customWidth="1"/>
    <col min="5377" max="5377" width="16.5546875" customWidth="1"/>
    <col min="5378" max="5378" width="16.44140625" customWidth="1"/>
    <col min="5379" max="5379" width="36.6640625" customWidth="1"/>
    <col min="5381" max="5381" width="2" customWidth="1"/>
    <col min="5626" max="5626" width="1.44140625" customWidth="1"/>
    <col min="5627" max="5627" width="3.77734375" customWidth="1"/>
    <col min="5628" max="5628" width="17.109375" customWidth="1"/>
    <col min="5629" max="5629" width="16.21875" customWidth="1"/>
    <col min="5630" max="5630" width="23.21875" customWidth="1"/>
    <col min="5631" max="5631" width="29.88671875" bestFit="1" customWidth="1"/>
    <col min="5632" max="5632" width="16.109375" customWidth="1"/>
    <col min="5633" max="5633" width="16.5546875" customWidth="1"/>
    <col min="5634" max="5634" width="16.44140625" customWidth="1"/>
    <col min="5635" max="5635" width="36.6640625" customWidth="1"/>
    <col min="5637" max="5637" width="2" customWidth="1"/>
    <col min="5882" max="5882" width="1.44140625" customWidth="1"/>
    <col min="5883" max="5883" width="3.77734375" customWidth="1"/>
    <col min="5884" max="5884" width="17.109375" customWidth="1"/>
    <col min="5885" max="5885" width="16.21875" customWidth="1"/>
    <col min="5886" max="5886" width="23.21875" customWidth="1"/>
    <col min="5887" max="5887" width="29.88671875" bestFit="1" customWidth="1"/>
    <col min="5888" max="5888" width="16.109375" customWidth="1"/>
    <col min="5889" max="5889" width="16.5546875" customWidth="1"/>
    <col min="5890" max="5890" width="16.44140625" customWidth="1"/>
    <col min="5891" max="5891" width="36.6640625" customWidth="1"/>
    <col min="5893" max="5893" width="2" customWidth="1"/>
    <col min="6138" max="6138" width="1.44140625" customWidth="1"/>
    <col min="6139" max="6139" width="3.77734375" customWidth="1"/>
    <col min="6140" max="6140" width="17.109375" customWidth="1"/>
    <col min="6141" max="6141" width="16.21875" customWidth="1"/>
    <col min="6142" max="6142" width="23.21875" customWidth="1"/>
    <col min="6143" max="6143" width="29.88671875" bestFit="1" customWidth="1"/>
    <col min="6144" max="6144" width="16.109375" customWidth="1"/>
    <col min="6145" max="6145" width="16.5546875" customWidth="1"/>
    <col min="6146" max="6146" width="16.44140625" customWidth="1"/>
    <col min="6147" max="6147" width="36.6640625" customWidth="1"/>
    <col min="6149" max="6149" width="2" customWidth="1"/>
    <col min="6394" max="6394" width="1.44140625" customWidth="1"/>
    <col min="6395" max="6395" width="3.77734375" customWidth="1"/>
    <col min="6396" max="6396" width="17.109375" customWidth="1"/>
    <col min="6397" max="6397" width="16.21875" customWidth="1"/>
    <col min="6398" max="6398" width="23.21875" customWidth="1"/>
    <col min="6399" max="6399" width="29.88671875" bestFit="1" customWidth="1"/>
    <col min="6400" max="6400" width="16.109375" customWidth="1"/>
    <col min="6401" max="6401" width="16.5546875" customWidth="1"/>
    <col min="6402" max="6402" width="16.44140625" customWidth="1"/>
    <col min="6403" max="6403" width="36.6640625" customWidth="1"/>
    <col min="6405" max="6405" width="2" customWidth="1"/>
    <col min="6650" max="6650" width="1.44140625" customWidth="1"/>
    <col min="6651" max="6651" width="3.77734375" customWidth="1"/>
    <col min="6652" max="6652" width="17.109375" customWidth="1"/>
    <col min="6653" max="6653" width="16.21875" customWidth="1"/>
    <col min="6654" max="6654" width="23.21875" customWidth="1"/>
    <col min="6655" max="6655" width="29.88671875" bestFit="1" customWidth="1"/>
    <col min="6656" max="6656" width="16.109375" customWidth="1"/>
    <col min="6657" max="6657" width="16.5546875" customWidth="1"/>
    <col min="6658" max="6658" width="16.44140625" customWidth="1"/>
    <col min="6659" max="6659" width="36.6640625" customWidth="1"/>
    <col min="6661" max="6661" width="2" customWidth="1"/>
    <col min="6906" max="6906" width="1.44140625" customWidth="1"/>
    <col min="6907" max="6907" width="3.77734375" customWidth="1"/>
    <col min="6908" max="6908" width="17.109375" customWidth="1"/>
    <col min="6909" max="6909" width="16.21875" customWidth="1"/>
    <col min="6910" max="6910" width="23.21875" customWidth="1"/>
    <col min="6911" max="6911" width="29.88671875" bestFit="1" customWidth="1"/>
    <col min="6912" max="6912" width="16.109375" customWidth="1"/>
    <col min="6913" max="6913" width="16.5546875" customWidth="1"/>
    <col min="6914" max="6914" width="16.44140625" customWidth="1"/>
    <col min="6915" max="6915" width="36.6640625" customWidth="1"/>
    <col min="6917" max="6917" width="2" customWidth="1"/>
    <col min="7162" max="7162" width="1.44140625" customWidth="1"/>
    <col min="7163" max="7163" width="3.77734375" customWidth="1"/>
    <col min="7164" max="7164" width="17.109375" customWidth="1"/>
    <col min="7165" max="7165" width="16.21875" customWidth="1"/>
    <col min="7166" max="7166" width="23.21875" customWidth="1"/>
    <col min="7167" max="7167" width="29.88671875" bestFit="1" customWidth="1"/>
    <col min="7168" max="7168" width="16.109375" customWidth="1"/>
    <col min="7169" max="7169" width="16.5546875" customWidth="1"/>
    <col min="7170" max="7170" width="16.44140625" customWidth="1"/>
    <col min="7171" max="7171" width="36.6640625" customWidth="1"/>
    <col min="7173" max="7173" width="2" customWidth="1"/>
    <col min="7418" max="7418" width="1.44140625" customWidth="1"/>
    <col min="7419" max="7419" width="3.77734375" customWidth="1"/>
    <col min="7420" max="7420" width="17.109375" customWidth="1"/>
    <col min="7421" max="7421" width="16.21875" customWidth="1"/>
    <col min="7422" max="7422" width="23.21875" customWidth="1"/>
    <col min="7423" max="7423" width="29.88671875" bestFit="1" customWidth="1"/>
    <col min="7424" max="7424" width="16.109375" customWidth="1"/>
    <col min="7425" max="7425" width="16.5546875" customWidth="1"/>
    <col min="7426" max="7426" width="16.44140625" customWidth="1"/>
    <col min="7427" max="7427" width="36.6640625" customWidth="1"/>
    <col min="7429" max="7429" width="2" customWidth="1"/>
    <col min="7674" max="7674" width="1.44140625" customWidth="1"/>
    <col min="7675" max="7675" width="3.77734375" customWidth="1"/>
    <col min="7676" max="7676" width="17.109375" customWidth="1"/>
    <col min="7677" max="7677" width="16.21875" customWidth="1"/>
    <col min="7678" max="7678" width="23.21875" customWidth="1"/>
    <col min="7679" max="7679" width="29.88671875" bestFit="1" customWidth="1"/>
    <col min="7680" max="7680" width="16.109375" customWidth="1"/>
    <col min="7681" max="7681" width="16.5546875" customWidth="1"/>
    <col min="7682" max="7682" width="16.44140625" customWidth="1"/>
    <col min="7683" max="7683" width="36.6640625" customWidth="1"/>
    <col min="7685" max="7685" width="2" customWidth="1"/>
    <col min="7930" max="7930" width="1.44140625" customWidth="1"/>
    <col min="7931" max="7931" width="3.77734375" customWidth="1"/>
    <col min="7932" max="7932" width="17.109375" customWidth="1"/>
    <col min="7933" max="7933" width="16.21875" customWidth="1"/>
    <col min="7934" max="7934" width="23.21875" customWidth="1"/>
    <col min="7935" max="7935" width="29.88671875" bestFit="1" customWidth="1"/>
    <col min="7936" max="7936" width="16.109375" customWidth="1"/>
    <col min="7937" max="7937" width="16.5546875" customWidth="1"/>
    <col min="7938" max="7938" width="16.44140625" customWidth="1"/>
    <col min="7939" max="7939" width="36.6640625" customWidth="1"/>
    <col min="7941" max="7941" width="2" customWidth="1"/>
    <col min="8186" max="8186" width="1.44140625" customWidth="1"/>
    <col min="8187" max="8187" width="3.77734375" customWidth="1"/>
    <col min="8188" max="8188" width="17.109375" customWidth="1"/>
    <col min="8189" max="8189" width="16.21875" customWidth="1"/>
    <col min="8190" max="8190" width="23.21875" customWidth="1"/>
    <col min="8191" max="8191" width="29.88671875" bestFit="1" customWidth="1"/>
    <col min="8192" max="8192" width="16.109375" customWidth="1"/>
    <col min="8193" max="8193" width="16.5546875" customWidth="1"/>
    <col min="8194" max="8194" width="16.44140625" customWidth="1"/>
    <col min="8195" max="8195" width="36.6640625" customWidth="1"/>
    <col min="8197" max="8197" width="2" customWidth="1"/>
    <col min="8442" max="8442" width="1.44140625" customWidth="1"/>
    <col min="8443" max="8443" width="3.77734375" customWidth="1"/>
    <col min="8444" max="8444" width="17.109375" customWidth="1"/>
    <col min="8445" max="8445" width="16.21875" customWidth="1"/>
    <col min="8446" max="8446" width="23.21875" customWidth="1"/>
    <col min="8447" max="8447" width="29.88671875" bestFit="1" customWidth="1"/>
    <col min="8448" max="8448" width="16.109375" customWidth="1"/>
    <col min="8449" max="8449" width="16.5546875" customWidth="1"/>
    <col min="8450" max="8450" width="16.44140625" customWidth="1"/>
    <col min="8451" max="8451" width="36.6640625" customWidth="1"/>
    <col min="8453" max="8453" width="2" customWidth="1"/>
    <col min="8698" max="8698" width="1.44140625" customWidth="1"/>
    <col min="8699" max="8699" width="3.77734375" customWidth="1"/>
    <col min="8700" max="8700" width="17.109375" customWidth="1"/>
    <col min="8701" max="8701" width="16.21875" customWidth="1"/>
    <col min="8702" max="8702" width="23.21875" customWidth="1"/>
    <col min="8703" max="8703" width="29.88671875" bestFit="1" customWidth="1"/>
    <col min="8704" max="8704" width="16.109375" customWidth="1"/>
    <col min="8705" max="8705" width="16.5546875" customWidth="1"/>
    <col min="8706" max="8706" width="16.44140625" customWidth="1"/>
    <col min="8707" max="8707" width="36.6640625" customWidth="1"/>
    <col min="8709" max="8709" width="2" customWidth="1"/>
    <col min="8954" max="8954" width="1.44140625" customWidth="1"/>
    <col min="8955" max="8955" width="3.77734375" customWidth="1"/>
    <col min="8956" max="8956" width="17.109375" customWidth="1"/>
    <col min="8957" max="8957" width="16.21875" customWidth="1"/>
    <col min="8958" max="8958" width="23.21875" customWidth="1"/>
    <col min="8959" max="8959" width="29.88671875" bestFit="1" customWidth="1"/>
    <col min="8960" max="8960" width="16.109375" customWidth="1"/>
    <col min="8961" max="8961" width="16.5546875" customWidth="1"/>
    <col min="8962" max="8962" width="16.44140625" customWidth="1"/>
    <col min="8963" max="8963" width="36.6640625" customWidth="1"/>
    <col min="8965" max="8965" width="2" customWidth="1"/>
    <col min="9210" max="9210" width="1.44140625" customWidth="1"/>
    <col min="9211" max="9211" width="3.77734375" customWidth="1"/>
    <col min="9212" max="9212" width="17.109375" customWidth="1"/>
    <col min="9213" max="9213" width="16.21875" customWidth="1"/>
    <col min="9214" max="9214" width="23.21875" customWidth="1"/>
    <col min="9215" max="9215" width="29.88671875" bestFit="1" customWidth="1"/>
    <col min="9216" max="9216" width="16.109375" customWidth="1"/>
    <col min="9217" max="9217" width="16.5546875" customWidth="1"/>
    <col min="9218" max="9218" width="16.44140625" customWidth="1"/>
    <col min="9219" max="9219" width="36.6640625" customWidth="1"/>
    <col min="9221" max="9221" width="2" customWidth="1"/>
    <col min="9466" max="9466" width="1.44140625" customWidth="1"/>
    <col min="9467" max="9467" width="3.77734375" customWidth="1"/>
    <col min="9468" max="9468" width="17.109375" customWidth="1"/>
    <col min="9469" max="9469" width="16.21875" customWidth="1"/>
    <col min="9470" max="9470" width="23.21875" customWidth="1"/>
    <col min="9471" max="9471" width="29.88671875" bestFit="1" customWidth="1"/>
    <col min="9472" max="9472" width="16.109375" customWidth="1"/>
    <col min="9473" max="9473" width="16.5546875" customWidth="1"/>
    <col min="9474" max="9474" width="16.44140625" customWidth="1"/>
    <col min="9475" max="9475" width="36.6640625" customWidth="1"/>
    <col min="9477" max="9477" width="2" customWidth="1"/>
    <col min="9722" max="9722" width="1.44140625" customWidth="1"/>
    <col min="9723" max="9723" width="3.77734375" customWidth="1"/>
    <col min="9724" max="9724" width="17.109375" customWidth="1"/>
    <col min="9725" max="9725" width="16.21875" customWidth="1"/>
    <col min="9726" max="9726" width="23.21875" customWidth="1"/>
    <col min="9727" max="9727" width="29.88671875" bestFit="1" customWidth="1"/>
    <col min="9728" max="9728" width="16.109375" customWidth="1"/>
    <col min="9729" max="9729" width="16.5546875" customWidth="1"/>
    <col min="9730" max="9730" width="16.44140625" customWidth="1"/>
    <col min="9731" max="9731" width="36.6640625" customWidth="1"/>
    <col min="9733" max="9733" width="2" customWidth="1"/>
    <col min="9978" max="9978" width="1.44140625" customWidth="1"/>
    <col min="9979" max="9979" width="3.77734375" customWidth="1"/>
    <col min="9980" max="9980" width="17.109375" customWidth="1"/>
    <col min="9981" max="9981" width="16.21875" customWidth="1"/>
    <col min="9982" max="9982" width="23.21875" customWidth="1"/>
    <col min="9983" max="9983" width="29.88671875" bestFit="1" customWidth="1"/>
    <col min="9984" max="9984" width="16.109375" customWidth="1"/>
    <col min="9985" max="9985" width="16.5546875" customWidth="1"/>
    <col min="9986" max="9986" width="16.44140625" customWidth="1"/>
    <col min="9987" max="9987" width="36.6640625" customWidth="1"/>
    <col min="9989" max="9989" width="2" customWidth="1"/>
    <col min="10234" max="10234" width="1.44140625" customWidth="1"/>
    <col min="10235" max="10235" width="3.77734375" customWidth="1"/>
    <col min="10236" max="10236" width="17.109375" customWidth="1"/>
    <col min="10237" max="10237" width="16.21875" customWidth="1"/>
    <col min="10238" max="10238" width="23.21875" customWidth="1"/>
    <col min="10239" max="10239" width="29.88671875" bestFit="1" customWidth="1"/>
    <col min="10240" max="10240" width="16.109375" customWidth="1"/>
    <col min="10241" max="10241" width="16.5546875" customWidth="1"/>
    <col min="10242" max="10242" width="16.44140625" customWidth="1"/>
    <col min="10243" max="10243" width="36.6640625" customWidth="1"/>
    <col min="10245" max="10245" width="2" customWidth="1"/>
    <col min="10490" max="10490" width="1.44140625" customWidth="1"/>
    <col min="10491" max="10491" width="3.77734375" customWidth="1"/>
    <col min="10492" max="10492" width="17.109375" customWidth="1"/>
    <col min="10493" max="10493" width="16.21875" customWidth="1"/>
    <col min="10494" max="10494" width="23.21875" customWidth="1"/>
    <col min="10495" max="10495" width="29.88671875" bestFit="1" customWidth="1"/>
    <col min="10496" max="10496" width="16.109375" customWidth="1"/>
    <col min="10497" max="10497" width="16.5546875" customWidth="1"/>
    <col min="10498" max="10498" width="16.44140625" customWidth="1"/>
    <col min="10499" max="10499" width="36.6640625" customWidth="1"/>
    <col min="10501" max="10501" width="2" customWidth="1"/>
    <col min="10746" max="10746" width="1.44140625" customWidth="1"/>
    <col min="10747" max="10747" width="3.77734375" customWidth="1"/>
    <col min="10748" max="10748" width="17.109375" customWidth="1"/>
    <col min="10749" max="10749" width="16.21875" customWidth="1"/>
    <col min="10750" max="10750" width="23.21875" customWidth="1"/>
    <col min="10751" max="10751" width="29.88671875" bestFit="1" customWidth="1"/>
    <col min="10752" max="10752" width="16.109375" customWidth="1"/>
    <col min="10753" max="10753" width="16.5546875" customWidth="1"/>
    <col min="10754" max="10754" width="16.44140625" customWidth="1"/>
    <col min="10755" max="10755" width="36.6640625" customWidth="1"/>
    <col min="10757" max="10757" width="2" customWidth="1"/>
    <col min="11002" max="11002" width="1.44140625" customWidth="1"/>
    <col min="11003" max="11003" width="3.77734375" customWidth="1"/>
    <col min="11004" max="11004" width="17.109375" customWidth="1"/>
    <col min="11005" max="11005" width="16.21875" customWidth="1"/>
    <col min="11006" max="11006" width="23.21875" customWidth="1"/>
    <col min="11007" max="11007" width="29.88671875" bestFit="1" customWidth="1"/>
    <col min="11008" max="11008" width="16.109375" customWidth="1"/>
    <col min="11009" max="11009" width="16.5546875" customWidth="1"/>
    <col min="11010" max="11010" width="16.44140625" customWidth="1"/>
    <col min="11011" max="11011" width="36.6640625" customWidth="1"/>
    <col min="11013" max="11013" width="2" customWidth="1"/>
    <col min="11258" max="11258" width="1.44140625" customWidth="1"/>
    <col min="11259" max="11259" width="3.77734375" customWidth="1"/>
    <col min="11260" max="11260" width="17.109375" customWidth="1"/>
    <col min="11261" max="11261" width="16.21875" customWidth="1"/>
    <col min="11262" max="11262" width="23.21875" customWidth="1"/>
    <col min="11263" max="11263" width="29.88671875" bestFit="1" customWidth="1"/>
    <col min="11264" max="11264" width="16.109375" customWidth="1"/>
    <col min="11265" max="11265" width="16.5546875" customWidth="1"/>
    <col min="11266" max="11266" width="16.44140625" customWidth="1"/>
    <col min="11267" max="11267" width="36.6640625" customWidth="1"/>
    <col min="11269" max="11269" width="2" customWidth="1"/>
    <col min="11514" max="11514" width="1.44140625" customWidth="1"/>
    <col min="11515" max="11515" width="3.77734375" customWidth="1"/>
    <col min="11516" max="11516" width="17.109375" customWidth="1"/>
    <col min="11517" max="11517" width="16.21875" customWidth="1"/>
    <col min="11518" max="11518" width="23.21875" customWidth="1"/>
    <col min="11519" max="11519" width="29.88671875" bestFit="1" customWidth="1"/>
    <col min="11520" max="11520" width="16.109375" customWidth="1"/>
    <col min="11521" max="11521" width="16.5546875" customWidth="1"/>
    <col min="11522" max="11522" width="16.44140625" customWidth="1"/>
    <col min="11523" max="11523" width="36.6640625" customWidth="1"/>
    <col min="11525" max="11525" width="2" customWidth="1"/>
    <col min="11770" max="11770" width="1.44140625" customWidth="1"/>
    <col min="11771" max="11771" width="3.77734375" customWidth="1"/>
    <col min="11772" max="11772" width="17.109375" customWidth="1"/>
    <col min="11773" max="11773" width="16.21875" customWidth="1"/>
    <col min="11774" max="11774" width="23.21875" customWidth="1"/>
    <col min="11775" max="11775" width="29.88671875" bestFit="1" customWidth="1"/>
    <col min="11776" max="11776" width="16.109375" customWidth="1"/>
    <col min="11777" max="11777" width="16.5546875" customWidth="1"/>
    <col min="11778" max="11778" width="16.44140625" customWidth="1"/>
    <col min="11779" max="11779" width="36.6640625" customWidth="1"/>
    <col min="11781" max="11781" width="2" customWidth="1"/>
    <col min="12026" max="12026" width="1.44140625" customWidth="1"/>
    <col min="12027" max="12027" width="3.77734375" customWidth="1"/>
    <col min="12028" max="12028" width="17.109375" customWidth="1"/>
    <col min="12029" max="12029" width="16.21875" customWidth="1"/>
    <col min="12030" max="12030" width="23.21875" customWidth="1"/>
    <col min="12031" max="12031" width="29.88671875" bestFit="1" customWidth="1"/>
    <col min="12032" max="12032" width="16.109375" customWidth="1"/>
    <col min="12033" max="12033" width="16.5546875" customWidth="1"/>
    <col min="12034" max="12034" width="16.44140625" customWidth="1"/>
    <col min="12035" max="12035" width="36.6640625" customWidth="1"/>
    <col min="12037" max="12037" width="2" customWidth="1"/>
    <col min="12282" max="12282" width="1.44140625" customWidth="1"/>
    <col min="12283" max="12283" width="3.77734375" customWidth="1"/>
    <col min="12284" max="12284" width="17.109375" customWidth="1"/>
    <col min="12285" max="12285" width="16.21875" customWidth="1"/>
    <col min="12286" max="12286" width="23.21875" customWidth="1"/>
    <col min="12287" max="12287" width="29.88671875" bestFit="1" customWidth="1"/>
    <col min="12288" max="12288" width="16.109375" customWidth="1"/>
    <col min="12289" max="12289" width="16.5546875" customWidth="1"/>
    <col min="12290" max="12290" width="16.44140625" customWidth="1"/>
    <col min="12291" max="12291" width="36.6640625" customWidth="1"/>
    <col min="12293" max="12293" width="2" customWidth="1"/>
    <col min="12538" max="12538" width="1.44140625" customWidth="1"/>
    <col min="12539" max="12539" width="3.77734375" customWidth="1"/>
    <col min="12540" max="12540" width="17.109375" customWidth="1"/>
    <col min="12541" max="12541" width="16.21875" customWidth="1"/>
    <col min="12542" max="12542" width="23.21875" customWidth="1"/>
    <col min="12543" max="12543" width="29.88671875" bestFit="1" customWidth="1"/>
    <col min="12544" max="12544" width="16.109375" customWidth="1"/>
    <col min="12545" max="12545" width="16.5546875" customWidth="1"/>
    <col min="12546" max="12546" width="16.44140625" customWidth="1"/>
    <col min="12547" max="12547" width="36.6640625" customWidth="1"/>
    <col min="12549" max="12549" width="2" customWidth="1"/>
    <col min="12794" max="12794" width="1.44140625" customWidth="1"/>
    <col min="12795" max="12795" width="3.77734375" customWidth="1"/>
    <col min="12796" max="12796" width="17.109375" customWidth="1"/>
    <col min="12797" max="12797" width="16.21875" customWidth="1"/>
    <col min="12798" max="12798" width="23.21875" customWidth="1"/>
    <col min="12799" max="12799" width="29.88671875" bestFit="1" customWidth="1"/>
    <col min="12800" max="12800" width="16.109375" customWidth="1"/>
    <col min="12801" max="12801" width="16.5546875" customWidth="1"/>
    <col min="12802" max="12802" width="16.44140625" customWidth="1"/>
    <col min="12803" max="12803" width="36.6640625" customWidth="1"/>
    <col min="12805" max="12805" width="2" customWidth="1"/>
    <col min="13050" max="13050" width="1.44140625" customWidth="1"/>
    <col min="13051" max="13051" width="3.77734375" customWidth="1"/>
    <col min="13052" max="13052" width="17.109375" customWidth="1"/>
    <col min="13053" max="13053" width="16.21875" customWidth="1"/>
    <col min="13054" max="13054" width="23.21875" customWidth="1"/>
    <col min="13055" max="13055" width="29.88671875" bestFit="1" customWidth="1"/>
    <col min="13056" max="13056" width="16.109375" customWidth="1"/>
    <col min="13057" max="13057" width="16.5546875" customWidth="1"/>
    <col min="13058" max="13058" width="16.44140625" customWidth="1"/>
    <col min="13059" max="13059" width="36.6640625" customWidth="1"/>
    <col min="13061" max="13061" width="2" customWidth="1"/>
    <col min="13306" max="13306" width="1.44140625" customWidth="1"/>
    <col min="13307" max="13307" width="3.77734375" customWidth="1"/>
    <col min="13308" max="13308" width="17.109375" customWidth="1"/>
    <col min="13309" max="13309" width="16.21875" customWidth="1"/>
    <col min="13310" max="13310" width="23.21875" customWidth="1"/>
    <col min="13311" max="13311" width="29.88671875" bestFit="1" customWidth="1"/>
    <col min="13312" max="13312" width="16.109375" customWidth="1"/>
    <col min="13313" max="13313" width="16.5546875" customWidth="1"/>
    <col min="13314" max="13314" width="16.44140625" customWidth="1"/>
    <col min="13315" max="13315" width="36.6640625" customWidth="1"/>
    <col min="13317" max="13317" width="2" customWidth="1"/>
    <col min="13562" max="13562" width="1.44140625" customWidth="1"/>
    <col min="13563" max="13563" width="3.77734375" customWidth="1"/>
    <col min="13564" max="13564" width="17.109375" customWidth="1"/>
    <col min="13565" max="13565" width="16.21875" customWidth="1"/>
    <col min="13566" max="13566" width="23.21875" customWidth="1"/>
    <col min="13567" max="13567" width="29.88671875" bestFit="1" customWidth="1"/>
    <col min="13568" max="13568" width="16.109375" customWidth="1"/>
    <col min="13569" max="13569" width="16.5546875" customWidth="1"/>
    <col min="13570" max="13570" width="16.44140625" customWidth="1"/>
    <col min="13571" max="13571" width="36.6640625" customWidth="1"/>
    <col min="13573" max="13573" width="2" customWidth="1"/>
    <col min="13818" max="13818" width="1.44140625" customWidth="1"/>
    <col min="13819" max="13819" width="3.77734375" customWidth="1"/>
    <col min="13820" max="13820" width="17.109375" customWidth="1"/>
    <col min="13821" max="13821" width="16.21875" customWidth="1"/>
    <col min="13822" max="13822" width="23.21875" customWidth="1"/>
    <col min="13823" max="13823" width="29.88671875" bestFit="1" customWidth="1"/>
    <col min="13824" max="13824" width="16.109375" customWidth="1"/>
    <col min="13825" max="13825" width="16.5546875" customWidth="1"/>
    <col min="13826" max="13826" width="16.44140625" customWidth="1"/>
    <col min="13827" max="13827" width="36.6640625" customWidth="1"/>
    <col min="13829" max="13829" width="2" customWidth="1"/>
    <col min="14074" max="14074" width="1.44140625" customWidth="1"/>
    <col min="14075" max="14075" width="3.77734375" customWidth="1"/>
    <col min="14076" max="14076" width="17.109375" customWidth="1"/>
    <col min="14077" max="14077" width="16.21875" customWidth="1"/>
    <col min="14078" max="14078" width="23.21875" customWidth="1"/>
    <col min="14079" max="14079" width="29.88671875" bestFit="1" customWidth="1"/>
    <col min="14080" max="14080" width="16.109375" customWidth="1"/>
    <col min="14081" max="14081" width="16.5546875" customWidth="1"/>
    <col min="14082" max="14082" width="16.44140625" customWidth="1"/>
    <col min="14083" max="14083" width="36.6640625" customWidth="1"/>
    <col min="14085" max="14085" width="2" customWidth="1"/>
    <col min="14330" max="14330" width="1.44140625" customWidth="1"/>
    <col min="14331" max="14331" width="3.77734375" customWidth="1"/>
    <col min="14332" max="14332" width="17.109375" customWidth="1"/>
    <col min="14333" max="14333" width="16.21875" customWidth="1"/>
    <col min="14334" max="14334" width="23.21875" customWidth="1"/>
    <col min="14335" max="14335" width="29.88671875" bestFit="1" customWidth="1"/>
    <col min="14336" max="14336" width="16.109375" customWidth="1"/>
    <col min="14337" max="14337" width="16.5546875" customWidth="1"/>
    <col min="14338" max="14338" width="16.44140625" customWidth="1"/>
    <col min="14339" max="14339" width="36.6640625" customWidth="1"/>
    <col min="14341" max="14341" width="2" customWidth="1"/>
    <col min="14586" max="14586" width="1.44140625" customWidth="1"/>
    <col min="14587" max="14587" width="3.77734375" customWidth="1"/>
    <col min="14588" max="14588" width="17.109375" customWidth="1"/>
    <col min="14589" max="14589" width="16.21875" customWidth="1"/>
    <col min="14590" max="14590" width="23.21875" customWidth="1"/>
    <col min="14591" max="14591" width="29.88671875" bestFit="1" customWidth="1"/>
    <col min="14592" max="14592" width="16.109375" customWidth="1"/>
    <col min="14593" max="14593" width="16.5546875" customWidth="1"/>
    <col min="14594" max="14594" width="16.44140625" customWidth="1"/>
    <col min="14595" max="14595" width="36.6640625" customWidth="1"/>
    <col min="14597" max="14597" width="2" customWidth="1"/>
    <col min="14842" max="14842" width="1.44140625" customWidth="1"/>
    <col min="14843" max="14843" width="3.77734375" customWidth="1"/>
    <col min="14844" max="14844" width="17.109375" customWidth="1"/>
    <col min="14845" max="14845" width="16.21875" customWidth="1"/>
    <col min="14846" max="14846" width="23.21875" customWidth="1"/>
    <col min="14847" max="14847" width="29.88671875" bestFit="1" customWidth="1"/>
    <col min="14848" max="14848" width="16.109375" customWidth="1"/>
    <col min="14849" max="14849" width="16.5546875" customWidth="1"/>
    <col min="14850" max="14850" width="16.44140625" customWidth="1"/>
    <col min="14851" max="14851" width="36.6640625" customWidth="1"/>
    <col min="14853" max="14853" width="2" customWidth="1"/>
    <col min="15098" max="15098" width="1.44140625" customWidth="1"/>
    <col min="15099" max="15099" width="3.77734375" customWidth="1"/>
    <col min="15100" max="15100" width="17.109375" customWidth="1"/>
    <col min="15101" max="15101" width="16.21875" customWidth="1"/>
    <col min="15102" max="15102" width="23.21875" customWidth="1"/>
    <col min="15103" max="15103" width="29.88671875" bestFit="1" customWidth="1"/>
    <col min="15104" max="15104" width="16.109375" customWidth="1"/>
    <col min="15105" max="15105" width="16.5546875" customWidth="1"/>
    <col min="15106" max="15106" width="16.44140625" customWidth="1"/>
    <col min="15107" max="15107" width="36.6640625" customWidth="1"/>
    <col min="15109" max="15109" width="2" customWidth="1"/>
    <col min="15354" max="15354" width="1.44140625" customWidth="1"/>
    <col min="15355" max="15355" width="3.77734375" customWidth="1"/>
    <col min="15356" max="15356" width="17.109375" customWidth="1"/>
    <col min="15357" max="15357" width="16.21875" customWidth="1"/>
    <col min="15358" max="15358" width="23.21875" customWidth="1"/>
    <col min="15359" max="15359" width="29.88671875" bestFit="1" customWidth="1"/>
    <col min="15360" max="15360" width="16.109375" customWidth="1"/>
    <col min="15361" max="15361" width="16.5546875" customWidth="1"/>
    <col min="15362" max="15362" width="16.44140625" customWidth="1"/>
    <col min="15363" max="15363" width="36.6640625" customWidth="1"/>
    <col min="15365" max="15365" width="2" customWidth="1"/>
    <col min="15610" max="15610" width="1.44140625" customWidth="1"/>
    <col min="15611" max="15611" width="3.77734375" customWidth="1"/>
    <col min="15612" max="15612" width="17.109375" customWidth="1"/>
    <col min="15613" max="15613" width="16.21875" customWidth="1"/>
    <col min="15614" max="15614" width="23.21875" customWidth="1"/>
    <col min="15615" max="15615" width="29.88671875" bestFit="1" customWidth="1"/>
    <col min="15616" max="15616" width="16.109375" customWidth="1"/>
    <col min="15617" max="15617" width="16.5546875" customWidth="1"/>
    <col min="15618" max="15618" width="16.44140625" customWidth="1"/>
    <col min="15619" max="15619" width="36.6640625" customWidth="1"/>
    <col min="15621" max="15621" width="2" customWidth="1"/>
    <col min="15866" max="15866" width="1.44140625" customWidth="1"/>
    <col min="15867" max="15867" width="3.77734375" customWidth="1"/>
    <col min="15868" max="15868" width="17.109375" customWidth="1"/>
    <col min="15869" max="15869" width="16.21875" customWidth="1"/>
    <col min="15870" max="15870" width="23.21875" customWidth="1"/>
    <col min="15871" max="15871" width="29.88671875" bestFit="1" customWidth="1"/>
    <col min="15872" max="15872" width="16.109375" customWidth="1"/>
    <col min="15873" max="15873" width="16.5546875" customWidth="1"/>
    <col min="15874" max="15874" width="16.44140625" customWidth="1"/>
    <col min="15875" max="15875" width="36.6640625" customWidth="1"/>
    <col min="15877" max="15877" width="2" customWidth="1"/>
    <col min="16122" max="16122" width="1.44140625" customWidth="1"/>
    <col min="16123" max="16123" width="3.77734375" customWidth="1"/>
    <col min="16124" max="16124" width="17.109375" customWidth="1"/>
    <col min="16125" max="16125" width="16.21875" customWidth="1"/>
    <col min="16126" max="16126" width="23.21875" customWidth="1"/>
    <col min="16127" max="16127" width="29.88671875" bestFit="1" customWidth="1"/>
    <col min="16128" max="16128" width="16.109375" customWidth="1"/>
    <col min="16129" max="16129" width="16.5546875" customWidth="1"/>
    <col min="16130" max="16130" width="16.44140625" customWidth="1"/>
    <col min="16131" max="16131" width="36.6640625" customWidth="1"/>
    <col min="16133" max="16133" width="2" customWidth="1"/>
  </cols>
  <sheetData>
    <row r="1" spans="1:29" ht="18.75" thickBot="1" x14ac:dyDescent="0.25">
      <c r="A1" s="135"/>
      <c r="B1" s="135"/>
      <c r="C1" s="136" t="s">
        <v>110</v>
      </c>
      <c r="D1" s="136"/>
      <c r="E1" s="137"/>
      <c r="F1" s="138"/>
      <c r="G1" s="139"/>
      <c r="H1" s="140" t="s">
        <v>111</v>
      </c>
      <c r="I1" s="138"/>
      <c r="J1" s="141"/>
    </row>
    <row r="2" spans="1:29" ht="32.25" thickBot="1" x14ac:dyDescent="0.25">
      <c r="A2" s="142"/>
      <c r="B2" s="142"/>
      <c r="C2" s="143" t="s">
        <v>112</v>
      </c>
      <c r="D2" s="144" t="s">
        <v>113</v>
      </c>
      <c r="E2" s="145" t="s">
        <v>114</v>
      </c>
      <c r="F2" s="145" t="s">
        <v>115</v>
      </c>
      <c r="G2" s="145" t="s">
        <v>116</v>
      </c>
      <c r="H2" s="145" t="s">
        <v>117</v>
      </c>
      <c r="I2" s="145" t="s">
        <v>118</v>
      </c>
      <c r="J2" s="145" t="s">
        <v>119</v>
      </c>
    </row>
    <row r="3" spans="1:29" ht="15.75" x14ac:dyDescent="0.25">
      <c r="A3" s="146"/>
      <c r="B3" s="146"/>
      <c r="C3" s="348" t="s">
        <v>120</v>
      </c>
      <c r="D3" s="349"/>
      <c r="E3" s="349"/>
      <c r="F3" s="349"/>
      <c r="G3" s="349"/>
      <c r="H3" s="349"/>
      <c r="I3" s="349"/>
      <c r="J3" s="349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</row>
    <row r="4" spans="1:29" x14ac:dyDescent="0.2">
      <c r="A4" s="147"/>
      <c r="B4" s="147"/>
      <c r="C4" s="465" t="s">
        <v>121</v>
      </c>
      <c r="D4" s="466" t="s">
        <v>122</v>
      </c>
      <c r="E4" s="466" t="s">
        <v>123</v>
      </c>
      <c r="F4" s="466" t="s">
        <v>123</v>
      </c>
      <c r="G4" s="466" t="s">
        <v>123</v>
      </c>
      <c r="H4" s="467">
        <f>SUM(H5:H5)</f>
        <v>3.84</v>
      </c>
      <c r="I4" s="467">
        <f>SUM(I5:I5)</f>
        <v>3.84</v>
      </c>
      <c r="J4" s="468" t="s">
        <v>123</v>
      </c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</row>
    <row r="5" spans="1:29" x14ac:dyDescent="0.2">
      <c r="A5" s="148"/>
      <c r="B5" s="148"/>
      <c r="C5" s="469" t="s">
        <v>123</v>
      </c>
      <c r="D5" s="470" t="s">
        <v>124</v>
      </c>
      <c r="E5" s="471"/>
      <c r="F5" s="375"/>
      <c r="G5" s="375"/>
      <c r="H5" s="402">
        <v>3.84</v>
      </c>
      <c r="I5" s="402">
        <v>3.84</v>
      </c>
      <c r="J5" s="375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</row>
    <row r="6" spans="1:29" x14ac:dyDescent="0.2">
      <c r="A6" s="149"/>
      <c r="B6" s="150"/>
      <c r="C6" s="472" t="s">
        <v>125</v>
      </c>
      <c r="D6" s="468" t="s">
        <v>126</v>
      </c>
      <c r="E6" s="466" t="s">
        <v>123</v>
      </c>
      <c r="F6" s="329" t="s">
        <v>127</v>
      </c>
      <c r="G6" s="466" t="s">
        <v>123</v>
      </c>
      <c r="H6" s="445">
        <f>SUM(H8:H13)</f>
        <v>0</v>
      </c>
      <c r="I6" s="468" t="s">
        <v>123</v>
      </c>
      <c r="J6" s="468" t="s">
        <v>123</v>
      </c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</row>
    <row r="7" spans="1:29" x14ac:dyDescent="0.2">
      <c r="A7" s="149"/>
      <c r="B7" s="150"/>
      <c r="C7" s="469" t="s">
        <v>123</v>
      </c>
      <c r="D7" s="470" t="s">
        <v>123</v>
      </c>
      <c r="E7" s="329" t="s">
        <v>128</v>
      </c>
      <c r="F7" s="329" t="s">
        <v>129</v>
      </c>
      <c r="G7" s="466" t="s">
        <v>123</v>
      </c>
      <c r="H7" s="445">
        <f>SUM(H8:H12)</f>
        <v>0</v>
      </c>
      <c r="I7" s="468" t="s">
        <v>123</v>
      </c>
      <c r="J7" s="468" t="s">
        <v>123</v>
      </c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</row>
    <row r="8" spans="1:29" x14ac:dyDescent="0.2">
      <c r="A8" s="148"/>
      <c r="B8" s="148"/>
      <c r="C8" s="469" t="s">
        <v>123</v>
      </c>
      <c r="D8" s="470" t="s">
        <v>124</v>
      </c>
      <c r="E8" s="473"/>
      <c r="F8" s="474"/>
      <c r="G8" s="475"/>
      <c r="H8" s="476"/>
      <c r="I8" s="477"/>
      <c r="J8" s="478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</row>
    <row r="9" spans="1:29" x14ac:dyDescent="0.2">
      <c r="A9" s="148"/>
      <c r="B9" s="148"/>
      <c r="C9" s="469" t="s">
        <v>123</v>
      </c>
      <c r="D9" s="470" t="s">
        <v>124</v>
      </c>
      <c r="E9" s="473"/>
      <c r="F9" s="479"/>
      <c r="G9" s="480"/>
      <c r="H9" s="481"/>
      <c r="I9" s="482"/>
      <c r="J9" s="375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</row>
    <row r="10" spans="1:29" x14ac:dyDescent="0.2">
      <c r="A10" s="148"/>
      <c r="B10" s="148"/>
      <c r="C10" s="469" t="s">
        <v>123</v>
      </c>
      <c r="D10" s="470" t="s">
        <v>124</v>
      </c>
      <c r="E10" s="473"/>
      <c r="F10" s="479"/>
      <c r="G10" s="480"/>
      <c r="H10" s="481"/>
      <c r="I10" s="482"/>
      <c r="J10" s="375"/>
    </row>
    <row r="11" spans="1:29" x14ac:dyDescent="0.2">
      <c r="A11" s="148"/>
      <c r="B11" s="148"/>
      <c r="C11" s="469" t="s">
        <v>123</v>
      </c>
      <c r="D11" s="470" t="s">
        <v>124</v>
      </c>
      <c r="E11" s="473"/>
      <c r="F11" s="479"/>
      <c r="G11" s="480"/>
      <c r="H11" s="481"/>
      <c r="I11" s="482"/>
      <c r="J11" s="375"/>
    </row>
    <row r="12" spans="1:29" x14ac:dyDescent="0.2">
      <c r="A12" s="148"/>
      <c r="B12" s="148"/>
      <c r="C12" s="469" t="s">
        <v>123</v>
      </c>
      <c r="D12" s="470" t="s">
        <v>124</v>
      </c>
      <c r="E12" s="473"/>
      <c r="F12" s="479"/>
      <c r="G12" s="480"/>
      <c r="H12" s="481"/>
      <c r="I12" s="482"/>
      <c r="J12" s="375"/>
    </row>
    <row r="13" spans="1:29" ht="25.5" x14ac:dyDescent="0.2">
      <c r="A13" s="152"/>
      <c r="B13" s="152"/>
      <c r="C13" s="350" t="s">
        <v>130</v>
      </c>
      <c r="D13" s="351" t="s">
        <v>113</v>
      </c>
      <c r="E13" s="352" t="s">
        <v>114</v>
      </c>
      <c r="F13" s="352" t="s">
        <v>115</v>
      </c>
      <c r="G13" s="352" t="s">
        <v>116</v>
      </c>
      <c r="H13" s="352" t="s">
        <v>131</v>
      </c>
      <c r="I13" s="352" t="s">
        <v>118</v>
      </c>
      <c r="J13" s="352" t="s">
        <v>132</v>
      </c>
    </row>
    <row r="14" spans="1:29" x14ac:dyDescent="0.2">
      <c r="A14" s="153"/>
      <c r="B14" s="150"/>
      <c r="C14" s="472" t="s">
        <v>133</v>
      </c>
      <c r="D14" s="468" t="s">
        <v>134</v>
      </c>
      <c r="E14" s="468" t="s">
        <v>123</v>
      </c>
      <c r="F14" s="468" t="s">
        <v>123</v>
      </c>
      <c r="G14" s="468" t="s">
        <v>123</v>
      </c>
      <c r="H14" s="467">
        <f>SUM(H15:H16)</f>
        <v>0</v>
      </c>
      <c r="I14" s="467">
        <f>SUM(I15:I16)</f>
        <v>0</v>
      </c>
      <c r="J14" s="468" t="s">
        <v>123</v>
      </c>
    </row>
    <row r="15" spans="1:29" x14ac:dyDescent="0.2">
      <c r="A15" s="148"/>
      <c r="B15" s="148"/>
      <c r="C15" s="469"/>
      <c r="D15" s="470" t="s">
        <v>124</v>
      </c>
      <c r="E15" s="483"/>
      <c r="F15" s="478"/>
      <c r="G15" s="478"/>
      <c r="H15" s="402"/>
      <c r="I15" s="402"/>
      <c r="J15" s="478"/>
    </row>
    <row r="16" spans="1:29" x14ac:dyDescent="0.2">
      <c r="A16" s="148"/>
      <c r="B16" s="148"/>
      <c r="C16" s="469" t="s">
        <v>123</v>
      </c>
      <c r="D16" s="470" t="s">
        <v>124</v>
      </c>
      <c r="E16" s="471"/>
      <c r="F16" s="375"/>
      <c r="G16" s="375"/>
      <c r="H16" s="402"/>
      <c r="I16" s="402"/>
      <c r="J16" s="375"/>
    </row>
    <row r="17" spans="1:10" ht="25.5" x14ac:dyDescent="0.2">
      <c r="A17" s="153"/>
      <c r="B17" s="150"/>
      <c r="C17" s="353" t="s">
        <v>135</v>
      </c>
      <c r="D17" s="351" t="s">
        <v>113</v>
      </c>
      <c r="E17" s="352" t="s">
        <v>114</v>
      </c>
      <c r="F17" s="352" t="s">
        <v>115</v>
      </c>
      <c r="G17" s="352" t="s">
        <v>116</v>
      </c>
      <c r="H17" s="352" t="s">
        <v>131</v>
      </c>
      <c r="I17" s="352" t="s">
        <v>118</v>
      </c>
      <c r="J17" s="352" t="s">
        <v>136</v>
      </c>
    </row>
    <row r="18" spans="1:10" x14ac:dyDescent="0.2">
      <c r="A18" s="153"/>
      <c r="B18" s="150"/>
      <c r="C18" s="472" t="s">
        <v>137</v>
      </c>
      <c r="D18" s="468" t="s">
        <v>138</v>
      </c>
      <c r="E18" s="468" t="s">
        <v>123</v>
      </c>
      <c r="F18" s="468" t="s">
        <v>123</v>
      </c>
      <c r="G18" s="468" t="s">
        <v>123</v>
      </c>
      <c r="H18" s="467">
        <f>SUM(H19:H20)</f>
        <v>0</v>
      </c>
      <c r="I18" s="467">
        <f>SUM(I19:I20)</f>
        <v>0</v>
      </c>
      <c r="J18" s="468" t="s">
        <v>123</v>
      </c>
    </row>
    <row r="19" spans="1:10" x14ac:dyDescent="0.2">
      <c r="A19" s="153"/>
      <c r="B19" s="150"/>
      <c r="C19" s="469"/>
      <c r="D19" s="470" t="s">
        <v>124</v>
      </c>
      <c r="E19" s="483"/>
      <c r="F19" s="478"/>
      <c r="G19" s="478"/>
      <c r="H19" s="402"/>
      <c r="I19" s="402"/>
      <c r="J19" s="478"/>
    </row>
    <row r="20" spans="1:10" x14ac:dyDescent="0.2">
      <c r="A20" s="153"/>
      <c r="B20" s="150"/>
      <c r="C20" s="469" t="s">
        <v>123</v>
      </c>
      <c r="D20" s="470" t="s">
        <v>124</v>
      </c>
      <c r="E20" s="471"/>
      <c r="F20" s="375"/>
      <c r="G20" s="375"/>
      <c r="H20" s="402"/>
      <c r="I20" s="402"/>
      <c r="J20" s="375"/>
    </row>
    <row r="21" spans="1:10" x14ac:dyDescent="0.2">
      <c r="A21" s="154"/>
      <c r="B21" s="155"/>
      <c r="C21" s="151" t="s">
        <v>123</v>
      </c>
      <c r="D21" s="151" t="s">
        <v>123</v>
      </c>
      <c r="E21" s="151" t="s">
        <v>123</v>
      </c>
      <c r="F21" s="151" t="s">
        <v>123</v>
      </c>
      <c r="G21" s="151" t="s">
        <v>123</v>
      </c>
      <c r="H21" s="151" t="s">
        <v>123</v>
      </c>
      <c r="I21" s="151" t="s">
        <v>123</v>
      </c>
      <c r="J21" s="156" t="s">
        <v>123</v>
      </c>
    </row>
    <row r="22" spans="1:10" x14ac:dyDescent="0.2">
      <c r="A22" s="152"/>
      <c r="B22" s="152"/>
      <c r="C22" s="157" t="s">
        <v>4</v>
      </c>
      <c r="D22" s="158"/>
      <c r="E22" s="159" t="str">
        <f>'TITLE PAGE'!D9</f>
        <v>Severn Trent Water</v>
      </c>
      <c r="F22" s="151"/>
      <c r="G22" s="151"/>
      <c r="H22" s="151"/>
      <c r="I22" s="151"/>
      <c r="J22" s="160"/>
    </row>
    <row r="23" spans="1:10" x14ac:dyDescent="0.2">
      <c r="A23" s="152"/>
      <c r="B23" s="152"/>
      <c r="C23" s="161" t="s">
        <v>5</v>
      </c>
      <c r="D23" s="162"/>
      <c r="E23" s="163" t="str">
        <f>'TITLE PAGE'!D10</f>
        <v>Mardy</v>
      </c>
      <c r="F23" s="151"/>
      <c r="G23" s="151"/>
      <c r="H23" s="151"/>
      <c r="I23" s="151"/>
      <c r="J23" s="156"/>
    </row>
    <row r="24" spans="1:10" x14ac:dyDescent="0.2">
      <c r="A24" s="152"/>
      <c r="B24" s="152"/>
      <c r="C24" s="161" t="s">
        <v>6</v>
      </c>
      <c r="D24" s="164"/>
      <c r="E24" s="165">
        <f>'TITLE PAGE'!D11</f>
        <v>5</v>
      </c>
      <c r="F24" s="166"/>
      <c r="G24" s="166"/>
      <c r="H24" s="166"/>
      <c r="I24" s="166"/>
      <c r="J24" s="167"/>
    </row>
    <row r="25" spans="1:10" x14ac:dyDescent="0.2">
      <c r="A25" s="152"/>
      <c r="B25" s="152"/>
      <c r="C25" s="161" t="s">
        <v>7</v>
      </c>
      <c r="D25" s="162"/>
      <c r="E25" s="163" t="str">
        <f>'TITLE PAGE'!D12</f>
        <v>Dry Year Annual Average</v>
      </c>
      <c r="F25" s="151"/>
      <c r="G25" s="151"/>
      <c r="H25" s="151"/>
      <c r="I25" s="151"/>
      <c r="J25" s="167"/>
    </row>
    <row r="26" spans="1:10" x14ac:dyDescent="0.2">
      <c r="A26" s="152"/>
      <c r="B26" s="152"/>
      <c r="C26" s="168" t="s">
        <v>8</v>
      </c>
      <c r="D26" s="169"/>
      <c r="E26" s="170" t="str">
        <f>'TITLE PAGE'!D13</f>
        <v>No more than 3 in 100 Temporary Use Bans</v>
      </c>
      <c r="F26" s="151"/>
      <c r="G26" s="151"/>
      <c r="H26" s="151"/>
      <c r="I26" s="151"/>
      <c r="J26" s="171"/>
    </row>
    <row r="27" spans="1:10" x14ac:dyDescent="0.2">
      <c r="A27" s="172"/>
      <c r="B27" s="172"/>
      <c r="C27" s="173"/>
      <c r="D27" s="173"/>
      <c r="E27" s="173"/>
      <c r="F27" s="174"/>
      <c r="G27" s="173"/>
      <c r="H27" s="173"/>
      <c r="I27" s="173"/>
      <c r="J27" s="175"/>
    </row>
    <row r="28" spans="1:10" x14ac:dyDescent="0.2">
      <c r="A28" s="172"/>
      <c r="B28" s="172"/>
      <c r="C28" s="173"/>
      <c r="D28" s="173"/>
      <c r="E28" s="173"/>
      <c r="F28" s="174"/>
      <c r="G28" s="173"/>
      <c r="H28" s="173"/>
      <c r="I28" s="173"/>
      <c r="J28" s="175"/>
    </row>
    <row r="29" spans="1:10" ht="18" x14ac:dyDescent="0.25">
      <c r="A29" s="172"/>
      <c r="B29" s="172"/>
      <c r="C29" s="176" t="s">
        <v>139</v>
      </c>
      <c r="D29" s="173"/>
      <c r="E29" s="173"/>
      <c r="F29" s="174"/>
      <c r="G29" s="173"/>
      <c r="H29" s="173"/>
      <c r="I29" s="173"/>
      <c r="J29" s="175"/>
    </row>
  </sheetData>
  <sheetProtection selectLockedCells="1" selectUnlockedCells="1"/>
  <dataValidations count="2">
    <dataValidation type="list" allowBlank="1" showInputMessage="1" showErrorMessage="1" sqref="G5">
      <formula1>Source_Types</formula1>
    </dataValidation>
    <dataValidation type="list" allowBlank="1" showInputMessage="1" showErrorMessage="1" sqref="J19:J20">
      <formula1>"Approved, Granted yet to be implemented, Other"</formula1>
    </dataValidation>
  </dataValidation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zoomScale="80" zoomScaleNormal="80" workbookViewId="0">
      <selection activeCell="D17" sqref="D17"/>
    </sheetView>
  </sheetViews>
  <sheetFormatPr defaultColWidth="8.88671875" defaultRowHeight="27" customHeight="1" x14ac:dyDescent="0.2"/>
  <cols>
    <col min="1" max="1" width="1.33203125" customWidth="1"/>
    <col min="2" max="2" width="7.88671875" customWidth="1"/>
    <col min="3" max="3" width="8.33203125" customWidth="1"/>
    <col min="4" max="4" width="52.21875" bestFit="1" customWidth="1"/>
    <col min="5" max="5" width="21.33203125" customWidth="1"/>
    <col min="6" max="6" width="9.33203125" customWidth="1"/>
    <col min="7" max="7" width="17.109375" bestFit="1" customWidth="1"/>
    <col min="8" max="8" width="12.109375" customWidth="1"/>
    <col min="9" max="11" width="10.77734375" customWidth="1"/>
    <col min="12" max="36" width="11.44140625" customWidth="1"/>
    <col min="38" max="39" width="9.88671875" bestFit="1" customWidth="1"/>
    <col min="40" max="40" width="17.6640625" bestFit="1" customWidth="1"/>
    <col min="244" max="244" width="1.33203125" customWidth="1"/>
    <col min="245" max="245" width="7.88671875" customWidth="1"/>
    <col min="246" max="246" width="8.33203125" customWidth="1"/>
    <col min="247" max="247" width="23.33203125" customWidth="1"/>
    <col min="248" max="248" width="21.33203125" customWidth="1"/>
    <col min="249" max="249" width="9.33203125" customWidth="1"/>
    <col min="250" max="250" width="8" bestFit="1" customWidth="1"/>
    <col min="251" max="251" width="15.88671875" customWidth="1"/>
    <col min="252" max="279" width="11.44140625" customWidth="1"/>
    <col min="500" max="500" width="1.33203125" customWidth="1"/>
    <col min="501" max="501" width="7.88671875" customWidth="1"/>
    <col min="502" max="502" width="8.33203125" customWidth="1"/>
    <col min="503" max="503" width="23.33203125" customWidth="1"/>
    <col min="504" max="504" width="21.33203125" customWidth="1"/>
    <col min="505" max="505" width="9.33203125" customWidth="1"/>
    <col min="506" max="506" width="8" bestFit="1" customWidth="1"/>
    <col min="507" max="507" width="15.88671875" customWidth="1"/>
    <col min="508" max="535" width="11.44140625" customWidth="1"/>
    <col min="756" max="756" width="1.33203125" customWidth="1"/>
    <col min="757" max="757" width="7.88671875" customWidth="1"/>
    <col min="758" max="758" width="8.33203125" customWidth="1"/>
    <col min="759" max="759" width="23.33203125" customWidth="1"/>
    <col min="760" max="760" width="21.33203125" customWidth="1"/>
    <col min="761" max="761" width="9.33203125" customWidth="1"/>
    <col min="762" max="762" width="8" bestFit="1" customWidth="1"/>
    <col min="763" max="763" width="15.88671875" customWidth="1"/>
    <col min="764" max="791" width="11.44140625" customWidth="1"/>
    <col min="1012" max="1012" width="1.33203125" customWidth="1"/>
    <col min="1013" max="1013" width="7.88671875" customWidth="1"/>
    <col min="1014" max="1014" width="8.33203125" customWidth="1"/>
    <col min="1015" max="1015" width="23.33203125" customWidth="1"/>
    <col min="1016" max="1016" width="21.33203125" customWidth="1"/>
    <col min="1017" max="1017" width="9.33203125" customWidth="1"/>
    <col min="1018" max="1018" width="8" bestFit="1" customWidth="1"/>
    <col min="1019" max="1019" width="15.88671875" customWidth="1"/>
    <col min="1020" max="1047" width="11.44140625" customWidth="1"/>
    <col min="1268" max="1268" width="1.33203125" customWidth="1"/>
    <col min="1269" max="1269" width="7.88671875" customWidth="1"/>
    <col min="1270" max="1270" width="8.33203125" customWidth="1"/>
    <col min="1271" max="1271" width="23.33203125" customWidth="1"/>
    <col min="1272" max="1272" width="21.33203125" customWidth="1"/>
    <col min="1273" max="1273" width="9.33203125" customWidth="1"/>
    <col min="1274" max="1274" width="8" bestFit="1" customWidth="1"/>
    <col min="1275" max="1275" width="15.88671875" customWidth="1"/>
    <col min="1276" max="1303" width="11.44140625" customWidth="1"/>
    <col min="1524" max="1524" width="1.33203125" customWidth="1"/>
    <col min="1525" max="1525" width="7.88671875" customWidth="1"/>
    <col min="1526" max="1526" width="8.33203125" customWidth="1"/>
    <col min="1527" max="1527" width="23.33203125" customWidth="1"/>
    <col min="1528" max="1528" width="21.33203125" customWidth="1"/>
    <col min="1529" max="1529" width="9.33203125" customWidth="1"/>
    <col min="1530" max="1530" width="8" bestFit="1" customWidth="1"/>
    <col min="1531" max="1531" width="15.88671875" customWidth="1"/>
    <col min="1532" max="1559" width="11.44140625" customWidth="1"/>
    <col min="1780" max="1780" width="1.33203125" customWidth="1"/>
    <col min="1781" max="1781" width="7.88671875" customWidth="1"/>
    <col min="1782" max="1782" width="8.33203125" customWidth="1"/>
    <col min="1783" max="1783" width="23.33203125" customWidth="1"/>
    <col min="1784" max="1784" width="21.33203125" customWidth="1"/>
    <col min="1785" max="1785" width="9.33203125" customWidth="1"/>
    <col min="1786" max="1786" width="8" bestFit="1" customWidth="1"/>
    <col min="1787" max="1787" width="15.88671875" customWidth="1"/>
    <col min="1788" max="1815" width="11.44140625" customWidth="1"/>
    <col min="2036" max="2036" width="1.33203125" customWidth="1"/>
    <col min="2037" max="2037" width="7.88671875" customWidth="1"/>
    <col min="2038" max="2038" width="8.33203125" customWidth="1"/>
    <col min="2039" max="2039" width="23.33203125" customWidth="1"/>
    <col min="2040" max="2040" width="21.33203125" customWidth="1"/>
    <col min="2041" max="2041" width="9.33203125" customWidth="1"/>
    <col min="2042" max="2042" width="8" bestFit="1" customWidth="1"/>
    <col min="2043" max="2043" width="15.88671875" customWidth="1"/>
    <col min="2044" max="2071" width="11.44140625" customWidth="1"/>
    <col min="2292" max="2292" width="1.33203125" customWidth="1"/>
    <col min="2293" max="2293" width="7.88671875" customWidth="1"/>
    <col min="2294" max="2294" width="8.33203125" customWidth="1"/>
    <col min="2295" max="2295" width="23.33203125" customWidth="1"/>
    <col min="2296" max="2296" width="21.33203125" customWidth="1"/>
    <col min="2297" max="2297" width="9.33203125" customWidth="1"/>
    <col min="2298" max="2298" width="8" bestFit="1" customWidth="1"/>
    <col min="2299" max="2299" width="15.88671875" customWidth="1"/>
    <col min="2300" max="2327" width="11.44140625" customWidth="1"/>
    <col min="2548" max="2548" width="1.33203125" customWidth="1"/>
    <col min="2549" max="2549" width="7.88671875" customWidth="1"/>
    <col min="2550" max="2550" width="8.33203125" customWidth="1"/>
    <col min="2551" max="2551" width="23.33203125" customWidth="1"/>
    <col min="2552" max="2552" width="21.33203125" customWidth="1"/>
    <col min="2553" max="2553" width="9.33203125" customWidth="1"/>
    <col min="2554" max="2554" width="8" bestFit="1" customWidth="1"/>
    <col min="2555" max="2555" width="15.88671875" customWidth="1"/>
    <col min="2556" max="2583" width="11.44140625" customWidth="1"/>
    <col min="2804" max="2804" width="1.33203125" customWidth="1"/>
    <col min="2805" max="2805" width="7.88671875" customWidth="1"/>
    <col min="2806" max="2806" width="8.33203125" customWidth="1"/>
    <col min="2807" max="2807" width="23.33203125" customWidth="1"/>
    <col min="2808" max="2808" width="21.33203125" customWidth="1"/>
    <col min="2809" max="2809" width="9.33203125" customWidth="1"/>
    <col min="2810" max="2810" width="8" bestFit="1" customWidth="1"/>
    <col min="2811" max="2811" width="15.88671875" customWidth="1"/>
    <col min="2812" max="2839" width="11.44140625" customWidth="1"/>
    <col min="3060" max="3060" width="1.33203125" customWidth="1"/>
    <col min="3061" max="3061" width="7.88671875" customWidth="1"/>
    <col min="3062" max="3062" width="8.33203125" customWidth="1"/>
    <col min="3063" max="3063" width="23.33203125" customWidth="1"/>
    <col min="3064" max="3064" width="21.33203125" customWidth="1"/>
    <col min="3065" max="3065" width="9.33203125" customWidth="1"/>
    <col min="3066" max="3066" width="8" bestFit="1" customWidth="1"/>
    <col min="3067" max="3067" width="15.88671875" customWidth="1"/>
    <col min="3068" max="3095" width="11.44140625" customWidth="1"/>
    <col min="3316" max="3316" width="1.33203125" customWidth="1"/>
    <col min="3317" max="3317" width="7.88671875" customWidth="1"/>
    <col min="3318" max="3318" width="8.33203125" customWidth="1"/>
    <col min="3319" max="3319" width="23.33203125" customWidth="1"/>
    <col min="3320" max="3320" width="21.33203125" customWidth="1"/>
    <col min="3321" max="3321" width="9.33203125" customWidth="1"/>
    <col min="3322" max="3322" width="8" bestFit="1" customWidth="1"/>
    <col min="3323" max="3323" width="15.88671875" customWidth="1"/>
    <col min="3324" max="3351" width="11.44140625" customWidth="1"/>
    <col min="3572" max="3572" width="1.33203125" customWidth="1"/>
    <col min="3573" max="3573" width="7.88671875" customWidth="1"/>
    <col min="3574" max="3574" width="8.33203125" customWidth="1"/>
    <col min="3575" max="3575" width="23.33203125" customWidth="1"/>
    <col min="3576" max="3576" width="21.33203125" customWidth="1"/>
    <col min="3577" max="3577" width="9.33203125" customWidth="1"/>
    <col min="3578" max="3578" width="8" bestFit="1" customWidth="1"/>
    <col min="3579" max="3579" width="15.88671875" customWidth="1"/>
    <col min="3580" max="3607" width="11.44140625" customWidth="1"/>
    <col min="3828" max="3828" width="1.33203125" customWidth="1"/>
    <col min="3829" max="3829" width="7.88671875" customWidth="1"/>
    <col min="3830" max="3830" width="8.33203125" customWidth="1"/>
    <col min="3831" max="3831" width="23.33203125" customWidth="1"/>
    <col min="3832" max="3832" width="21.33203125" customWidth="1"/>
    <col min="3833" max="3833" width="9.33203125" customWidth="1"/>
    <col min="3834" max="3834" width="8" bestFit="1" customWidth="1"/>
    <col min="3835" max="3835" width="15.88671875" customWidth="1"/>
    <col min="3836" max="3863" width="11.44140625" customWidth="1"/>
    <col min="4084" max="4084" width="1.33203125" customWidth="1"/>
    <col min="4085" max="4085" width="7.88671875" customWidth="1"/>
    <col min="4086" max="4086" width="8.33203125" customWidth="1"/>
    <col min="4087" max="4087" width="23.33203125" customWidth="1"/>
    <col min="4088" max="4088" width="21.33203125" customWidth="1"/>
    <col min="4089" max="4089" width="9.33203125" customWidth="1"/>
    <col min="4090" max="4090" width="8" bestFit="1" customWidth="1"/>
    <col min="4091" max="4091" width="15.88671875" customWidth="1"/>
    <col min="4092" max="4119" width="11.44140625" customWidth="1"/>
    <col min="4340" max="4340" width="1.33203125" customWidth="1"/>
    <col min="4341" max="4341" width="7.88671875" customWidth="1"/>
    <col min="4342" max="4342" width="8.33203125" customWidth="1"/>
    <col min="4343" max="4343" width="23.33203125" customWidth="1"/>
    <col min="4344" max="4344" width="21.33203125" customWidth="1"/>
    <col min="4345" max="4345" width="9.33203125" customWidth="1"/>
    <col min="4346" max="4346" width="8" bestFit="1" customWidth="1"/>
    <col min="4347" max="4347" width="15.88671875" customWidth="1"/>
    <col min="4348" max="4375" width="11.44140625" customWidth="1"/>
    <col min="4596" max="4596" width="1.33203125" customWidth="1"/>
    <col min="4597" max="4597" width="7.88671875" customWidth="1"/>
    <col min="4598" max="4598" width="8.33203125" customWidth="1"/>
    <col min="4599" max="4599" width="23.33203125" customWidth="1"/>
    <col min="4600" max="4600" width="21.33203125" customWidth="1"/>
    <col min="4601" max="4601" width="9.33203125" customWidth="1"/>
    <col min="4602" max="4602" width="8" bestFit="1" customWidth="1"/>
    <col min="4603" max="4603" width="15.88671875" customWidth="1"/>
    <col min="4604" max="4631" width="11.44140625" customWidth="1"/>
    <col min="4852" max="4852" width="1.33203125" customWidth="1"/>
    <col min="4853" max="4853" width="7.88671875" customWidth="1"/>
    <col min="4854" max="4854" width="8.33203125" customWidth="1"/>
    <col min="4855" max="4855" width="23.33203125" customWidth="1"/>
    <col min="4856" max="4856" width="21.33203125" customWidth="1"/>
    <col min="4857" max="4857" width="9.33203125" customWidth="1"/>
    <col min="4858" max="4858" width="8" bestFit="1" customWidth="1"/>
    <col min="4859" max="4859" width="15.88671875" customWidth="1"/>
    <col min="4860" max="4887" width="11.44140625" customWidth="1"/>
    <col min="5108" max="5108" width="1.33203125" customWidth="1"/>
    <col min="5109" max="5109" width="7.88671875" customWidth="1"/>
    <col min="5110" max="5110" width="8.33203125" customWidth="1"/>
    <col min="5111" max="5111" width="23.33203125" customWidth="1"/>
    <col min="5112" max="5112" width="21.33203125" customWidth="1"/>
    <col min="5113" max="5113" width="9.33203125" customWidth="1"/>
    <col min="5114" max="5114" width="8" bestFit="1" customWidth="1"/>
    <col min="5115" max="5115" width="15.88671875" customWidth="1"/>
    <col min="5116" max="5143" width="11.44140625" customWidth="1"/>
    <col min="5364" max="5364" width="1.33203125" customWidth="1"/>
    <col min="5365" max="5365" width="7.88671875" customWidth="1"/>
    <col min="5366" max="5366" width="8.33203125" customWidth="1"/>
    <col min="5367" max="5367" width="23.33203125" customWidth="1"/>
    <col min="5368" max="5368" width="21.33203125" customWidth="1"/>
    <col min="5369" max="5369" width="9.33203125" customWidth="1"/>
    <col min="5370" max="5370" width="8" bestFit="1" customWidth="1"/>
    <col min="5371" max="5371" width="15.88671875" customWidth="1"/>
    <col min="5372" max="5399" width="11.44140625" customWidth="1"/>
    <col min="5620" max="5620" width="1.33203125" customWidth="1"/>
    <col min="5621" max="5621" width="7.88671875" customWidth="1"/>
    <col min="5622" max="5622" width="8.33203125" customWidth="1"/>
    <col min="5623" max="5623" width="23.33203125" customWidth="1"/>
    <col min="5624" max="5624" width="21.33203125" customWidth="1"/>
    <col min="5625" max="5625" width="9.33203125" customWidth="1"/>
    <col min="5626" max="5626" width="8" bestFit="1" customWidth="1"/>
    <col min="5627" max="5627" width="15.88671875" customWidth="1"/>
    <col min="5628" max="5655" width="11.44140625" customWidth="1"/>
    <col min="5876" max="5876" width="1.33203125" customWidth="1"/>
    <col min="5877" max="5877" width="7.88671875" customWidth="1"/>
    <col min="5878" max="5878" width="8.33203125" customWidth="1"/>
    <col min="5879" max="5879" width="23.33203125" customWidth="1"/>
    <col min="5880" max="5880" width="21.33203125" customWidth="1"/>
    <col min="5881" max="5881" width="9.33203125" customWidth="1"/>
    <col min="5882" max="5882" width="8" bestFit="1" customWidth="1"/>
    <col min="5883" max="5883" width="15.88671875" customWidth="1"/>
    <col min="5884" max="5911" width="11.44140625" customWidth="1"/>
    <col min="6132" max="6132" width="1.33203125" customWidth="1"/>
    <col min="6133" max="6133" width="7.88671875" customWidth="1"/>
    <col min="6134" max="6134" width="8.33203125" customWidth="1"/>
    <col min="6135" max="6135" width="23.33203125" customWidth="1"/>
    <col min="6136" max="6136" width="21.33203125" customWidth="1"/>
    <col min="6137" max="6137" width="9.33203125" customWidth="1"/>
    <col min="6138" max="6138" width="8" bestFit="1" customWidth="1"/>
    <col min="6139" max="6139" width="15.88671875" customWidth="1"/>
    <col min="6140" max="6167" width="11.44140625" customWidth="1"/>
    <col min="6388" max="6388" width="1.33203125" customWidth="1"/>
    <col min="6389" max="6389" width="7.88671875" customWidth="1"/>
    <col min="6390" max="6390" width="8.33203125" customWidth="1"/>
    <col min="6391" max="6391" width="23.33203125" customWidth="1"/>
    <col min="6392" max="6392" width="21.33203125" customWidth="1"/>
    <col min="6393" max="6393" width="9.33203125" customWidth="1"/>
    <col min="6394" max="6394" width="8" bestFit="1" customWidth="1"/>
    <col min="6395" max="6395" width="15.88671875" customWidth="1"/>
    <col min="6396" max="6423" width="11.44140625" customWidth="1"/>
    <col min="6644" max="6644" width="1.33203125" customWidth="1"/>
    <col min="6645" max="6645" width="7.88671875" customWidth="1"/>
    <col min="6646" max="6646" width="8.33203125" customWidth="1"/>
    <col min="6647" max="6647" width="23.33203125" customWidth="1"/>
    <col min="6648" max="6648" width="21.33203125" customWidth="1"/>
    <col min="6649" max="6649" width="9.33203125" customWidth="1"/>
    <col min="6650" max="6650" width="8" bestFit="1" customWidth="1"/>
    <col min="6651" max="6651" width="15.88671875" customWidth="1"/>
    <col min="6652" max="6679" width="11.44140625" customWidth="1"/>
    <col min="6900" max="6900" width="1.33203125" customWidth="1"/>
    <col min="6901" max="6901" width="7.88671875" customWidth="1"/>
    <col min="6902" max="6902" width="8.33203125" customWidth="1"/>
    <col min="6903" max="6903" width="23.33203125" customWidth="1"/>
    <col min="6904" max="6904" width="21.33203125" customWidth="1"/>
    <col min="6905" max="6905" width="9.33203125" customWidth="1"/>
    <col min="6906" max="6906" width="8" bestFit="1" customWidth="1"/>
    <col min="6907" max="6907" width="15.88671875" customWidth="1"/>
    <col min="6908" max="6935" width="11.44140625" customWidth="1"/>
    <col min="7156" max="7156" width="1.33203125" customWidth="1"/>
    <col min="7157" max="7157" width="7.88671875" customWidth="1"/>
    <col min="7158" max="7158" width="8.33203125" customWidth="1"/>
    <col min="7159" max="7159" width="23.33203125" customWidth="1"/>
    <col min="7160" max="7160" width="21.33203125" customWidth="1"/>
    <col min="7161" max="7161" width="9.33203125" customWidth="1"/>
    <col min="7162" max="7162" width="8" bestFit="1" customWidth="1"/>
    <col min="7163" max="7163" width="15.88671875" customWidth="1"/>
    <col min="7164" max="7191" width="11.44140625" customWidth="1"/>
    <col min="7412" max="7412" width="1.33203125" customWidth="1"/>
    <col min="7413" max="7413" width="7.88671875" customWidth="1"/>
    <col min="7414" max="7414" width="8.33203125" customWidth="1"/>
    <col min="7415" max="7415" width="23.33203125" customWidth="1"/>
    <col min="7416" max="7416" width="21.33203125" customWidth="1"/>
    <col min="7417" max="7417" width="9.33203125" customWidth="1"/>
    <col min="7418" max="7418" width="8" bestFit="1" customWidth="1"/>
    <col min="7419" max="7419" width="15.88671875" customWidth="1"/>
    <col min="7420" max="7447" width="11.44140625" customWidth="1"/>
    <col min="7668" max="7668" width="1.33203125" customWidth="1"/>
    <col min="7669" max="7669" width="7.88671875" customWidth="1"/>
    <col min="7670" max="7670" width="8.33203125" customWidth="1"/>
    <col min="7671" max="7671" width="23.33203125" customWidth="1"/>
    <col min="7672" max="7672" width="21.33203125" customWidth="1"/>
    <col min="7673" max="7673" width="9.33203125" customWidth="1"/>
    <col min="7674" max="7674" width="8" bestFit="1" customWidth="1"/>
    <col min="7675" max="7675" width="15.88671875" customWidth="1"/>
    <col min="7676" max="7703" width="11.44140625" customWidth="1"/>
    <col min="7924" max="7924" width="1.33203125" customWidth="1"/>
    <col min="7925" max="7925" width="7.88671875" customWidth="1"/>
    <col min="7926" max="7926" width="8.33203125" customWidth="1"/>
    <col min="7927" max="7927" width="23.33203125" customWidth="1"/>
    <col min="7928" max="7928" width="21.33203125" customWidth="1"/>
    <col min="7929" max="7929" width="9.33203125" customWidth="1"/>
    <col min="7930" max="7930" width="8" bestFit="1" customWidth="1"/>
    <col min="7931" max="7931" width="15.88671875" customWidth="1"/>
    <col min="7932" max="7959" width="11.44140625" customWidth="1"/>
    <col min="8180" max="8180" width="1.33203125" customWidth="1"/>
    <col min="8181" max="8181" width="7.88671875" customWidth="1"/>
    <col min="8182" max="8182" width="8.33203125" customWidth="1"/>
    <col min="8183" max="8183" width="23.33203125" customWidth="1"/>
    <col min="8184" max="8184" width="21.33203125" customWidth="1"/>
    <col min="8185" max="8185" width="9.33203125" customWidth="1"/>
    <col min="8186" max="8186" width="8" bestFit="1" customWidth="1"/>
    <col min="8187" max="8187" width="15.88671875" customWidth="1"/>
    <col min="8188" max="8215" width="11.44140625" customWidth="1"/>
    <col min="8436" max="8436" width="1.33203125" customWidth="1"/>
    <col min="8437" max="8437" width="7.88671875" customWidth="1"/>
    <col min="8438" max="8438" width="8.33203125" customWidth="1"/>
    <col min="8439" max="8439" width="23.33203125" customWidth="1"/>
    <col min="8440" max="8440" width="21.33203125" customWidth="1"/>
    <col min="8441" max="8441" width="9.33203125" customWidth="1"/>
    <col min="8442" max="8442" width="8" bestFit="1" customWidth="1"/>
    <col min="8443" max="8443" width="15.88671875" customWidth="1"/>
    <col min="8444" max="8471" width="11.44140625" customWidth="1"/>
    <col min="8692" max="8692" width="1.33203125" customWidth="1"/>
    <col min="8693" max="8693" width="7.88671875" customWidth="1"/>
    <col min="8694" max="8694" width="8.33203125" customWidth="1"/>
    <col min="8695" max="8695" width="23.33203125" customWidth="1"/>
    <col min="8696" max="8696" width="21.33203125" customWidth="1"/>
    <col min="8697" max="8697" width="9.33203125" customWidth="1"/>
    <col min="8698" max="8698" width="8" bestFit="1" customWidth="1"/>
    <col min="8699" max="8699" width="15.88671875" customWidth="1"/>
    <col min="8700" max="8727" width="11.44140625" customWidth="1"/>
    <col min="8948" max="8948" width="1.33203125" customWidth="1"/>
    <col min="8949" max="8949" width="7.88671875" customWidth="1"/>
    <col min="8950" max="8950" width="8.33203125" customWidth="1"/>
    <col min="8951" max="8951" width="23.33203125" customWidth="1"/>
    <col min="8952" max="8952" width="21.33203125" customWidth="1"/>
    <col min="8953" max="8953" width="9.33203125" customWidth="1"/>
    <col min="8954" max="8954" width="8" bestFit="1" customWidth="1"/>
    <col min="8955" max="8955" width="15.88671875" customWidth="1"/>
    <col min="8956" max="8983" width="11.44140625" customWidth="1"/>
    <col min="9204" max="9204" width="1.33203125" customWidth="1"/>
    <col min="9205" max="9205" width="7.88671875" customWidth="1"/>
    <col min="9206" max="9206" width="8.33203125" customWidth="1"/>
    <col min="9207" max="9207" width="23.33203125" customWidth="1"/>
    <col min="9208" max="9208" width="21.33203125" customWidth="1"/>
    <col min="9209" max="9209" width="9.33203125" customWidth="1"/>
    <col min="9210" max="9210" width="8" bestFit="1" customWidth="1"/>
    <col min="9211" max="9211" width="15.88671875" customWidth="1"/>
    <col min="9212" max="9239" width="11.44140625" customWidth="1"/>
    <col min="9460" max="9460" width="1.33203125" customWidth="1"/>
    <col min="9461" max="9461" width="7.88671875" customWidth="1"/>
    <col min="9462" max="9462" width="8.33203125" customWidth="1"/>
    <col min="9463" max="9463" width="23.33203125" customWidth="1"/>
    <col min="9464" max="9464" width="21.33203125" customWidth="1"/>
    <col min="9465" max="9465" width="9.33203125" customWidth="1"/>
    <col min="9466" max="9466" width="8" bestFit="1" customWidth="1"/>
    <col min="9467" max="9467" width="15.88671875" customWidth="1"/>
    <col min="9468" max="9495" width="11.44140625" customWidth="1"/>
    <col min="9716" max="9716" width="1.33203125" customWidth="1"/>
    <col min="9717" max="9717" width="7.88671875" customWidth="1"/>
    <col min="9718" max="9718" width="8.33203125" customWidth="1"/>
    <col min="9719" max="9719" width="23.33203125" customWidth="1"/>
    <col min="9720" max="9720" width="21.33203125" customWidth="1"/>
    <col min="9721" max="9721" width="9.33203125" customWidth="1"/>
    <col min="9722" max="9722" width="8" bestFit="1" customWidth="1"/>
    <col min="9723" max="9723" width="15.88671875" customWidth="1"/>
    <col min="9724" max="9751" width="11.44140625" customWidth="1"/>
    <col min="9972" max="9972" width="1.33203125" customWidth="1"/>
    <col min="9973" max="9973" width="7.88671875" customWidth="1"/>
    <col min="9974" max="9974" width="8.33203125" customWidth="1"/>
    <col min="9975" max="9975" width="23.33203125" customWidth="1"/>
    <col min="9976" max="9976" width="21.33203125" customWidth="1"/>
    <col min="9977" max="9977" width="9.33203125" customWidth="1"/>
    <col min="9978" max="9978" width="8" bestFit="1" customWidth="1"/>
    <col min="9979" max="9979" width="15.88671875" customWidth="1"/>
    <col min="9980" max="10007" width="11.44140625" customWidth="1"/>
    <col min="10228" max="10228" width="1.33203125" customWidth="1"/>
    <col min="10229" max="10229" width="7.88671875" customWidth="1"/>
    <col min="10230" max="10230" width="8.33203125" customWidth="1"/>
    <col min="10231" max="10231" width="23.33203125" customWidth="1"/>
    <col min="10232" max="10232" width="21.33203125" customWidth="1"/>
    <col min="10233" max="10233" width="9.33203125" customWidth="1"/>
    <col min="10234" max="10234" width="8" bestFit="1" customWidth="1"/>
    <col min="10235" max="10235" width="15.88671875" customWidth="1"/>
    <col min="10236" max="10263" width="11.44140625" customWidth="1"/>
    <col min="10484" max="10484" width="1.33203125" customWidth="1"/>
    <col min="10485" max="10485" width="7.88671875" customWidth="1"/>
    <col min="10486" max="10486" width="8.33203125" customWidth="1"/>
    <col min="10487" max="10487" width="23.33203125" customWidth="1"/>
    <col min="10488" max="10488" width="21.33203125" customWidth="1"/>
    <col min="10489" max="10489" width="9.33203125" customWidth="1"/>
    <col min="10490" max="10490" width="8" bestFit="1" customWidth="1"/>
    <col min="10491" max="10491" width="15.88671875" customWidth="1"/>
    <col min="10492" max="10519" width="11.44140625" customWidth="1"/>
    <col min="10740" max="10740" width="1.33203125" customWidth="1"/>
    <col min="10741" max="10741" width="7.88671875" customWidth="1"/>
    <col min="10742" max="10742" width="8.33203125" customWidth="1"/>
    <col min="10743" max="10743" width="23.33203125" customWidth="1"/>
    <col min="10744" max="10744" width="21.33203125" customWidth="1"/>
    <col min="10745" max="10745" width="9.33203125" customWidth="1"/>
    <col min="10746" max="10746" width="8" bestFit="1" customWidth="1"/>
    <col min="10747" max="10747" width="15.88671875" customWidth="1"/>
    <col min="10748" max="10775" width="11.44140625" customWidth="1"/>
    <col min="10996" max="10996" width="1.33203125" customWidth="1"/>
    <col min="10997" max="10997" width="7.88671875" customWidth="1"/>
    <col min="10998" max="10998" width="8.33203125" customWidth="1"/>
    <col min="10999" max="10999" width="23.33203125" customWidth="1"/>
    <col min="11000" max="11000" width="21.33203125" customWidth="1"/>
    <col min="11001" max="11001" width="9.33203125" customWidth="1"/>
    <col min="11002" max="11002" width="8" bestFit="1" customWidth="1"/>
    <col min="11003" max="11003" width="15.88671875" customWidth="1"/>
    <col min="11004" max="11031" width="11.44140625" customWidth="1"/>
    <col min="11252" max="11252" width="1.33203125" customWidth="1"/>
    <col min="11253" max="11253" width="7.88671875" customWidth="1"/>
    <col min="11254" max="11254" width="8.33203125" customWidth="1"/>
    <col min="11255" max="11255" width="23.33203125" customWidth="1"/>
    <col min="11256" max="11256" width="21.33203125" customWidth="1"/>
    <col min="11257" max="11257" width="9.33203125" customWidth="1"/>
    <col min="11258" max="11258" width="8" bestFit="1" customWidth="1"/>
    <col min="11259" max="11259" width="15.88671875" customWidth="1"/>
    <col min="11260" max="11287" width="11.44140625" customWidth="1"/>
    <col min="11508" max="11508" width="1.33203125" customWidth="1"/>
    <col min="11509" max="11509" width="7.88671875" customWidth="1"/>
    <col min="11510" max="11510" width="8.33203125" customWidth="1"/>
    <col min="11511" max="11511" width="23.33203125" customWidth="1"/>
    <col min="11512" max="11512" width="21.33203125" customWidth="1"/>
    <col min="11513" max="11513" width="9.33203125" customWidth="1"/>
    <col min="11514" max="11514" width="8" bestFit="1" customWidth="1"/>
    <col min="11515" max="11515" width="15.88671875" customWidth="1"/>
    <col min="11516" max="11543" width="11.44140625" customWidth="1"/>
    <col min="11764" max="11764" width="1.33203125" customWidth="1"/>
    <col min="11765" max="11765" width="7.88671875" customWidth="1"/>
    <col min="11766" max="11766" width="8.33203125" customWidth="1"/>
    <col min="11767" max="11767" width="23.33203125" customWidth="1"/>
    <col min="11768" max="11768" width="21.33203125" customWidth="1"/>
    <col min="11769" max="11769" width="9.33203125" customWidth="1"/>
    <col min="11770" max="11770" width="8" bestFit="1" customWidth="1"/>
    <col min="11771" max="11771" width="15.88671875" customWidth="1"/>
    <col min="11772" max="11799" width="11.44140625" customWidth="1"/>
    <col min="12020" max="12020" width="1.33203125" customWidth="1"/>
    <col min="12021" max="12021" width="7.88671875" customWidth="1"/>
    <col min="12022" max="12022" width="8.33203125" customWidth="1"/>
    <col min="12023" max="12023" width="23.33203125" customWidth="1"/>
    <col min="12024" max="12024" width="21.33203125" customWidth="1"/>
    <col min="12025" max="12025" width="9.33203125" customWidth="1"/>
    <col min="12026" max="12026" width="8" bestFit="1" customWidth="1"/>
    <col min="12027" max="12027" width="15.88671875" customWidth="1"/>
    <col min="12028" max="12055" width="11.44140625" customWidth="1"/>
    <col min="12276" max="12276" width="1.33203125" customWidth="1"/>
    <col min="12277" max="12277" width="7.88671875" customWidth="1"/>
    <col min="12278" max="12278" width="8.33203125" customWidth="1"/>
    <col min="12279" max="12279" width="23.33203125" customWidth="1"/>
    <col min="12280" max="12280" width="21.33203125" customWidth="1"/>
    <col min="12281" max="12281" width="9.33203125" customWidth="1"/>
    <col min="12282" max="12282" width="8" bestFit="1" customWidth="1"/>
    <col min="12283" max="12283" width="15.88671875" customWidth="1"/>
    <col min="12284" max="12311" width="11.44140625" customWidth="1"/>
    <col min="12532" max="12532" width="1.33203125" customWidth="1"/>
    <col min="12533" max="12533" width="7.88671875" customWidth="1"/>
    <col min="12534" max="12534" width="8.33203125" customWidth="1"/>
    <col min="12535" max="12535" width="23.33203125" customWidth="1"/>
    <col min="12536" max="12536" width="21.33203125" customWidth="1"/>
    <col min="12537" max="12537" width="9.33203125" customWidth="1"/>
    <col min="12538" max="12538" width="8" bestFit="1" customWidth="1"/>
    <col min="12539" max="12539" width="15.88671875" customWidth="1"/>
    <col min="12540" max="12567" width="11.44140625" customWidth="1"/>
    <col min="12788" max="12788" width="1.33203125" customWidth="1"/>
    <col min="12789" max="12789" width="7.88671875" customWidth="1"/>
    <col min="12790" max="12790" width="8.33203125" customWidth="1"/>
    <col min="12791" max="12791" width="23.33203125" customWidth="1"/>
    <col min="12792" max="12792" width="21.33203125" customWidth="1"/>
    <col min="12793" max="12793" width="9.33203125" customWidth="1"/>
    <col min="12794" max="12794" width="8" bestFit="1" customWidth="1"/>
    <col min="12795" max="12795" width="15.88671875" customWidth="1"/>
    <col min="12796" max="12823" width="11.44140625" customWidth="1"/>
    <col min="13044" max="13044" width="1.33203125" customWidth="1"/>
    <col min="13045" max="13045" width="7.88671875" customWidth="1"/>
    <col min="13046" max="13046" width="8.33203125" customWidth="1"/>
    <col min="13047" max="13047" width="23.33203125" customWidth="1"/>
    <col min="13048" max="13048" width="21.33203125" customWidth="1"/>
    <col min="13049" max="13049" width="9.33203125" customWidth="1"/>
    <col min="13050" max="13050" width="8" bestFit="1" customWidth="1"/>
    <col min="13051" max="13051" width="15.88671875" customWidth="1"/>
    <col min="13052" max="13079" width="11.44140625" customWidth="1"/>
    <col min="13300" max="13300" width="1.33203125" customWidth="1"/>
    <col min="13301" max="13301" width="7.88671875" customWidth="1"/>
    <col min="13302" max="13302" width="8.33203125" customWidth="1"/>
    <col min="13303" max="13303" width="23.33203125" customWidth="1"/>
    <col min="13304" max="13304" width="21.33203125" customWidth="1"/>
    <col min="13305" max="13305" width="9.33203125" customWidth="1"/>
    <col min="13306" max="13306" width="8" bestFit="1" customWidth="1"/>
    <col min="13307" max="13307" width="15.88671875" customWidth="1"/>
    <col min="13308" max="13335" width="11.44140625" customWidth="1"/>
    <col min="13556" max="13556" width="1.33203125" customWidth="1"/>
    <col min="13557" max="13557" width="7.88671875" customWidth="1"/>
    <col min="13558" max="13558" width="8.33203125" customWidth="1"/>
    <col min="13559" max="13559" width="23.33203125" customWidth="1"/>
    <col min="13560" max="13560" width="21.33203125" customWidth="1"/>
    <col min="13561" max="13561" width="9.33203125" customWidth="1"/>
    <col min="13562" max="13562" width="8" bestFit="1" customWidth="1"/>
    <col min="13563" max="13563" width="15.88671875" customWidth="1"/>
    <col min="13564" max="13591" width="11.44140625" customWidth="1"/>
    <col min="13812" max="13812" width="1.33203125" customWidth="1"/>
    <col min="13813" max="13813" width="7.88671875" customWidth="1"/>
    <col min="13814" max="13814" width="8.33203125" customWidth="1"/>
    <col min="13815" max="13815" width="23.33203125" customWidth="1"/>
    <col min="13816" max="13816" width="21.33203125" customWidth="1"/>
    <col min="13817" max="13817" width="9.33203125" customWidth="1"/>
    <col min="13818" max="13818" width="8" bestFit="1" customWidth="1"/>
    <col min="13819" max="13819" width="15.88671875" customWidth="1"/>
    <col min="13820" max="13847" width="11.44140625" customWidth="1"/>
    <col min="14068" max="14068" width="1.33203125" customWidth="1"/>
    <col min="14069" max="14069" width="7.88671875" customWidth="1"/>
    <col min="14070" max="14070" width="8.33203125" customWidth="1"/>
    <col min="14071" max="14071" width="23.33203125" customWidth="1"/>
    <col min="14072" max="14072" width="21.33203125" customWidth="1"/>
    <col min="14073" max="14073" width="9.33203125" customWidth="1"/>
    <col min="14074" max="14074" width="8" bestFit="1" customWidth="1"/>
    <col min="14075" max="14075" width="15.88671875" customWidth="1"/>
    <col min="14076" max="14103" width="11.44140625" customWidth="1"/>
    <col min="14324" max="14324" width="1.33203125" customWidth="1"/>
    <col min="14325" max="14325" width="7.88671875" customWidth="1"/>
    <col min="14326" max="14326" width="8.33203125" customWidth="1"/>
    <col min="14327" max="14327" width="23.33203125" customWidth="1"/>
    <col min="14328" max="14328" width="21.33203125" customWidth="1"/>
    <col min="14329" max="14329" width="9.33203125" customWidth="1"/>
    <col min="14330" max="14330" width="8" bestFit="1" customWidth="1"/>
    <col min="14331" max="14331" width="15.88671875" customWidth="1"/>
    <col min="14332" max="14359" width="11.44140625" customWidth="1"/>
    <col min="14580" max="14580" width="1.33203125" customWidth="1"/>
    <col min="14581" max="14581" width="7.88671875" customWidth="1"/>
    <col min="14582" max="14582" width="8.33203125" customWidth="1"/>
    <col min="14583" max="14583" width="23.33203125" customWidth="1"/>
    <col min="14584" max="14584" width="21.33203125" customWidth="1"/>
    <col min="14585" max="14585" width="9.33203125" customWidth="1"/>
    <col min="14586" max="14586" width="8" bestFit="1" customWidth="1"/>
    <col min="14587" max="14587" width="15.88671875" customWidth="1"/>
    <col min="14588" max="14615" width="11.44140625" customWidth="1"/>
    <col min="14836" max="14836" width="1.33203125" customWidth="1"/>
    <col min="14837" max="14837" width="7.88671875" customWidth="1"/>
    <col min="14838" max="14838" width="8.33203125" customWidth="1"/>
    <col min="14839" max="14839" width="23.33203125" customWidth="1"/>
    <col min="14840" max="14840" width="21.33203125" customWidth="1"/>
    <col min="14841" max="14841" width="9.33203125" customWidth="1"/>
    <col min="14842" max="14842" width="8" bestFit="1" customWidth="1"/>
    <col min="14843" max="14843" width="15.88671875" customWidth="1"/>
    <col min="14844" max="14871" width="11.44140625" customWidth="1"/>
    <col min="15092" max="15092" width="1.33203125" customWidth="1"/>
    <col min="15093" max="15093" width="7.88671875" customWidth="1"/>
    <col min="15094" max="15094" width="8.33203125" customWidth="1"/>
    <col min="15095" max="15095" width="23.33203125" customWidth="1"/>
    <col min="15096" max="15096" width="21.33203125" customWidth="1"/>
    <col min="15097" max="15097" width="9.33203125" customWidth="1"/>
    <col min="15098" max="15098" width="8" bestFit="1" customWidth="1"/>
    <col min="15099" max="15099" width="15.88671875" customWidth="1"/>
    <col min="15100" max="15127" width="11.44140625" customWidth="1"/>
    <col min="15348" max="15348" width="1.33203125" customWidth="1"/>
    <col min="15349" max="15349" width="7.88671875" customWidth="1"/>
    <col min="15350" max="15350" width="8.33203125" customWidth="1"/>
    <col min="15351" max="15351" width="23.33203125" customWidth="1"/>
    <col min="15352" max="15352" width="21.33203125" customWidth="1"/>
    <col min="15353" max="15353" width="9.33203125" customWidth="1"/>
    <col min="15354" max="15354" width="8" bestFit="1" customWidth="1"/>
    <col min="15355" max="15355" width="15.88671875" customWidth="1"/>
    <col min="15356" max="15383" width="11.44140625" customWidth="1"/>
    <col min="15604" max="15604" width="1.33203125" customWidth="1"/>
    <col min="15605" max="15605" width="7.88671875" customWidth="1"/>
    <col min="15606" max="15606" width="8.33203125" customWidth="1"/>
    <col min="15607" max="15607" width="23.33203125" customWidth="1"/>
    <col min="15608" max="15608" width="21.33203125" customWidth="1"/>
    <col min="15609" max="15609" width="9.33203125" customWidth="1"/>
    <col min="15610" max="15610" width="8" bestFit="1" customWidth="1"/>
    <col min="15611" max="15611" width="15.88671875" customWidth="1"/>
    <col min="15612" max="15639" width="11.44140625" customWidth="1"/>
    <col min="15860" max="15860" width="1.33203125" customWidth="1"/>
    <col min="15861" max="15861" width="7.88671875" customWidth="1"/>
    <col min="15862" max="15862" width="8.33203125" customWidth="1"/>
    <col min="15863" max="15863" width="23.33203125" customWidth="1"/>
    <col min="15864" max="15864" width="21.33203125" customWidth="1"/>
    <col min="15865" max="15865" width="9.33203125" customWidth="1"/>
    <col min="15866" max="15866" width="8" bestFit="1" customWidth="1"/>
    <col min="15867" max="15867" width="15.88671875" customWidth="1"/>
    <col min="15868" max="15895" width="11.44140625" customWidth="1"/>
    <col min="16116" max="16116" width="1.33203125" customWidth="1"/>
    <col min="16117" max="16117" width="7.88671875" customWidth="1"/>
    <col min="16118" max="16118" width="8.33203125" customWidth="1"/>
    <col min="16119" max="16119" width="23.33203125" customWidth="1"/>
    <col min="16120" max="16120" width="21.33203125" customWidth="1"/>
    <col min="16121" max="16121" width="9.33203125" customWidth="1"/>
    <col min="16122" max="16122" width="8" bestFit="1" customWidth="1"/>
    <col min="16123" max="16123" width="15.88671875" customWidth="1"/>
    <col min="16124" max="16151" width="11.44140625" customWidth="1"/>
  </cols>
  <sheetData>
    <row r="1" spans="1:41" ht="27" customHeight="1" thickBot="1" x14ac:dyDescent="0.25">
      <c r="A1" s="135"/>
      <c r="B1" s="178"/>
      <c r="C1" s="179" t="s">
        <v>140</v>
      </c>
      <c r="D1" s="180"/>
      <c r="E1" s="181"/>
      <c r="F1" s="182"/>
      <c r="G1" s="182"/>
      <c r="H1" s="183"/>
      <c r="I1" s="942"/>
      <c r="J1" s="943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41" ht="33" customHeight="1" thickBot="1" x14ac:dyDescent="0.25">
      <c r="A2" s="187"/>
      <c r="B2" s="188"/>
      <c r="C2" s="273" t="s">
        <v>112</v>
      </c>
      <c r="D2" s="189" t="s">
        <v>141</v>
      </c>
      <c r="E2" s="826" t="s">
        <v>113</v>
      </c>
      <c r="F2" s="189" t="s">
        <v>142</v>
      </c>
      <c r="G2" s="189" t="s">
        <v>143</v>
      </c>
      <c r="H2" s="211" t="str">
        <f>'TITLE PAGE'!D14</f>
        <v>2016-17</v>
      </c>
      <c r="I2" s="275" t="str">
        <f>'WRZ summary'!E3</f>
        <v>For info 2017-18</v>
      </c>
      <c r="J2" s="275" t="str">
        <f>'WRZ summary'!F3</f>
        <v>For info 2018-19</v>
      </c>
      <c r="K2" s="27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719"/>
      <c r="AM2" s="719"/>
      <c r="AN2" s="719"/>
      <c r="AO2" s="719"/>
    </row>
    <row r="3" spans="1:41" ht="27" customHeight="1" x14ac:dyDescent="0.2">
      <c r="A3" s="190"/>
      <c r="B3" s="827"/>
      <c r="C3" s="484" t="s">
        <v>144</v>
      </c>
      <c r="D3" s="828" t="s">
        <v>145</v>
      </c>
      <c r="E3" s="503" t="s">
        <v>124</v>
      </c>
      <c r="F3" s="504" t="s">
        <v>75</v>
      </c>
      <c r="G3" s="504">
        <v>2</v>
      </c>
      <c r="H3" s="516">
        <v>3.84</v>
      </c>
      <c r="I3" s="320">
        <v>3.84</v>
      </c>
      <c r="J3" s="320">
        <v>3.84</v>
      </c>
      <c r="K3" s="320">
        <v>3.84</v>
      </c>
      <c r="L3" s="447">
        <v>3.84</v>
      </c>
      <c r="M3" s="447">
        <v>3.84</v>
      </c>
      <c r="N3" s="447">
        <v>3.84</v>
      </c>
      <c r="O3" s="447">
        <v>3.84</v>
      </c>
      <c r="P3" s="447">
        <v>3.84</v>
      </c>
      <c r="Q3" s="447">
        <v>3.84</v>
      </c>
      <c r="R3" s="447">
        <v>3.84</v>
      </c>
      <c r="S3" s="447">
        <v>3.84</v>
      </c>
      <c r="T3" s="447">
        <v>3.84</v>
      </c>
      <c r="U3" s="447">
        <v>3.84</v>
      </c>
      <c r="V3" s="447">
        <v>3.84</v>
      </c>
      <c r="W3" s="447">
        <v>3.84</v>
      </c>
      <c r="X3" s="447">
        <v>3.84</v>
      </c>
      <c r="Y3" s="447">
        <v>3.84</v>
      </c>
      <c r="Z3" s="447">
        <v>3.84</v>
      </c>
      <c r="AA3" s="447">
        <v>3.84</v>
      </c>
      <c r="AB3" s="447">
        <v>3.84</v>
      </c>
      <c r="AC3" s="447">
        <v>3.84</v>
      </c>
      <c r="AD3" s="447">
        <v>3.84</v>
      </c>
      <c r="AE3" s="447">
        <v>3.84</v>
      </c>
      <c r="AF3" s="447">
        <v>3.84</v>
      </c>
      <c r="AG3" s="447">
        <v>3.84</v>
      </c>
      <c r="AH3" s="447">
        <v>3.84</v>
      </c>
      <c r="AI3" s="447">
        <v>3.84</v>
      </c>
      <c r="AJ3" s="448">
        <v>3.84</v>
      </c>
      <c r="AL3" s="713"/>
    </row>
    <row r="4" spans="1:41" ht="27" customHeight="1" x14ac:dyDescent="0.2">
      <c r="A4" s="191"/>
      <c r="B4" s="944" t="s">
        <v>146</v>
      </c>
      <c r="C4" s="485" t="s">
        <v>147</v>
      </c>
      <c r="D4" s="490" t="s">
        <v>148</v>
      </c>
      <c r="E4" s="829" t="s">
        <v>149</v>
      </c>
      <c r="F4" s="491" t="s">
        <v>75</v>
      </c>
      <c r="G4" s="491">
        <v>2</v>
      </c>
      <c r="H4" s="492">
        <f t="shared" ref="H4:AJ4" si="0">SUM(H5:H6)</f>
        <v>0</v>
      </c>
      <c r="I4" s="319">
        <f t="shared" si="0"/>
        <v>0</v>
      </c>
      <c r="J4" s="319">
        <f t="shared" si="0"/>
        <v>0</v>
      </c>
      <c r="K4" s="319">
        <f t="shared" si="0"/>
        <v>0</v>
      </c>
      <c r="L4" s="445">
        <f t="shared" si="0"/>
        <v>0</v>
      </c>
      <c r="M4" s="445">
        <f t="shared" si="0"/>
        <v>0</v>
      </c>
      <c r="N4" s="445">
        <f t="shared" si="0"/>
        <v>0</v>
      </c>
      <c r="O4" s="445">
        <f t="shared" si="0"/>
        <v>0</v>
      </c>
      <c r="P4" s="445">
        <f t="shared" si="0"/>
        <v>0</v>
      </c>
      <c r="Q4" s="445">
        <f t="shared" si="0"/>
        <v>0</v>
      </c>
      <c r="R4" s="445">
        <f t="shared" si="0"/>
        <v>0</v>
      </c>
      <c r="S4" s="445">
        <f t="shared" si="0"/>
        <v>0</v>
      </c>
      <c r="T4" s="445">
        <f t="shared" si="0"/>
        <v>0</v>
      </c>
      <c r="U4" s="445">
        <f t="shared" si="0"/>
        <v>0</v>
      </c>
      <c r="V4" s="445">
        <f t="shared" si="0"/>
        <v>0</v>
      </c>
      <c r="W4" s="445">
        <f t="shared" si="0"/>
        <v>0</v>
      </c>
      <c r="X4" s="445">
        <f t="shared" si="0"/>
        <v>0</v>
      </c>
      <c r="Y4" s="445">
        <f t="shared" si="0"/>
        <v>0</v>
      </c>
      <c r="Z4" s="445">
        <f t="shared" si="0"/>
        <v>0</v>
      </c>
      <c r="AA4" s="445">
        <f t="shared" si="0"/>
        <v>0</v>
      </c>
      <c r="AB4" s="445">
        <f t="shared" si="0"/>
        <v>0</v>
      </c>
      <c r="AC4" s="445">
        <f t="shared" si="0"/>
        <v>0</v>
      </c>
      <c r="AD4" s="445">
        <f t="shared" si="0"/>
        <v>0</v>
      </c>
      <c r="AE4" s="445">
        <f t="shared" si="0"/>
        <v>0</v>
      </c>
      <c r="AF4" s="445">
        <f t="shared" si="0"/>
        <v>0</v>
      </c>
      <c r="AG4" s="445">
        <f t="shared" si="0"/>
        <v>0</v>
      </c>
      <c r="AH4" s="445">
        <f t="shared" si="0"/>
        <v>0</v>
      </c>
      <c r="AI4" s="445">
        <f t="shared" si="0"/>
        <v>0</v>
      </c>
      <c r="AJ4" s="497">
        <f t="shared" si="0"/>
        <v>0</v>
      </c>
      <c r="AL4" s="713"/>
      <c r="AO4" s="717"/>
    </row>
    <row r="5" spans="1:41" ht="27" customHeight="1" x14ac:dyDescent="0.2">
      <c r="A5" s="192"/>
      <c r="B5" s="944"/>
      <c r="C5" s="494" t="s">
        <v>150</v>
      </c>
      <c r="D5" s="486" t="s">
        <v>151</v>
      </c>
      <c r="E5" s="470" t="s">
        <v>124</v>
      </c>
      <c r="F5" s="488" t="s">
        <v>75</v>
      </c>
      <c r="G5" s="488">
        <v>2</v>
      </c>
      <c r="H5" s="492">
        <v>0</v>
      </c>
      <c r="I5" s="319">
        <v>0</v>
      </c>
      <c r="J5" s="319">
        <v>0</v>
      </c>
      <c r="K5" s="319">
        <v>0</v>
      </c>
      <c r="L5" s="402">
        <v>0</v>
      </c>
      <c r="M5" s="402">
        <v>0</v>
      </c>
      <c r="N5" s="402">
        <v>0</v>
      </c>
      <c r="O5" s="402">
        <v>0</v>
      </c>
      <c r="P5" s="402">
        <v>0</v>
      </c>
      <c r="Q5" s="402">
        <v>0</v>
      </c>
      <c r="R5" s="402">
        <v>0</v>
      </c>
      <c r="S5" s="402">
        <v>0</v>
      </c>
      <c r="T5" s="402">
        <v>0</v>
      </c>
      <c r="U5" s="402">
        <v>0</v>
      </c>
      <c r="V5" s="402">
        <v>0</v>
      </c>
      <c r="W5" s="402">
        <v>0</v>
      </c>
      <c r="X5" s="402">
        <v>0</v>
      </c>
      <c r="Y5" s="402">
        <v>0</v>
      </c>
      <c r="Z5" s="402">
        <v>0</v>
      </c>
      <c r="AA5" s="402">
        <v>0</v>
      </c>
      <c r="AB5" s="402">
        <v>0</v>
      </c>
      <c r="AC5" s="402">
        <v>0</v>
      </c>
      <c r="AD5" s="402">
        <v>0</v>
      </c>
      <c r="AE5" s="402">
        <v>0</v>
      </c>
      <c r="AF5" s="402">
        <v>0</v>
      </c>
      <c r="AG5" s="402">
        <v>0</v>
      </c>
      <c r="AH5" s="402">
        <v>0</v>
      </c>
      <c r="AI5" s="402">
        <v>0</v>
      </c>
      <c r="AJ5" s="449">
        <v>0</v>
      </c>
    </row>
    <row r="6" spans="1:41" ht="27" customHeight="1" x14ac:dyDescent="0.2">
      <c r="A6" s="193"/>
      <c r="B6" s="944"/>
      <c r="C6" s="494" t="s">
        <v>123</v>
      </c>
      <c r="D6" s="498" t="s">
        <v>123</v>
      </c>
      <c r="E6" s="498" t="s">
        <v>123</v>
      </c>
      <c r="F6" s="498" t="s">
        <v>123</v>
      </c>
      <c r="G6" s="498">
        <v>2</v>
      </c>
      <c r="H6" s="492" t="s">
        <v>643</v>
      </c>
      <c r="I6" s="319" t="s">
        <v>123</v>
      </c>
      <c r="J6" s="319" t="s">
        <v>123</v>
      </c>
      <c r="K6" s="319" t="s">
        <v>123</v>
      </c>
      <c r="L6" s="402"/>
      <c r="M6" s="402" t="s">
        <v>123</v>
      </c>
      <c r="N6" s="402" t="s">
        <v>123</v>
      </c>
      <c r="O6" s="402" t="s">
        <v>123</v>
      </c>
      <c r="P6" s="402" t="s">
        <v>123</v>
      </c>
      <c r="Q6" s="402" t="s">
        <v>123</v>
      </c>
      <c r="R6" s="402" t="s">
        <v>123</v>
      </c>
      <c r="S6" s="402" t="s">
        <v>123</v>
      </c>
      <c r="T6" s="402" t="s">
        <v>123</v>
      </c>
      <c r="U6" s="402" t="s">
        <v>123</v>
      </c>
      <c r="V6" s="402" t="s">
        <v>123</v>
      </c>
      <c r="W6" s="402" t="s">
        <v>123</v>
      </c>
      <c r="X6" s="402" t="s">
        <v>123</v>
      </c>
      <c r="Y6" s="402" t="s">
        <v>123</v>
      </c>
      <c r="Z6" s="402" t="s">
        <v>123</v>
      </c>
      <c r="AA6" s="402" t="s">
        <v>123</v>
      </c>
      <c r="AB6" s="402" t="s">
        <v>123</v>
      </c>
      <c r="AC6" s="402" t="s">
        <v>123</v>
      </c>
      <c r="AD6" s="402" t="s">
        <v>123</v>
      </c>
      <c r="AE6" s="402" t="s">
        <v>123</v>
      </c>
      <c r="AF6" s="402" t="s">
        <v>123</v>
      </c>
      <c r="AG6" s="402" t="s">
        <v>123</v>
      </c>
      <c r="AH6" s="402" t="s">
        <v>123</v>
      </c>
      <c r="AI6" s="402" t="s">
        <v>123</v>
      </c>
      <c r="AJ6" s="449" t="s">
        <v>123</v>
      </c>
    </row>
    <row r="7" spans="1:41" ht="27" customHeight="1" x14ac:dyDescent="0.2">
      <c r="A7" s="191"/>
      <c r="B7" s="944"/>
      <c r="C7" s="485" t="s">
        <v>152</v>
      </c>
      <c r="D7" s="490" t="s">
        <v>153</v>
      </c>
      <c r="E7" s="829" t="s">
        <v>154</v>
      </c>
      <c r="F7" s="491" t="s">
        <v>75</v>
      </c>
      <c r="G7" s="491">
        <v>2</v>
      </c>
      <c r="H7" s="492">
        <f>SUM(H8:H9)</f>
        <v>0</v>
      </c>
      <c r="I7" s="319">
        <f t="shared" ref="I7:AJ7" si="1">SUM(I8:I9)</f>
        <v>0</v>
      </c>
      <c r="J7" s="319">
        <f t="shared" si="1"/>
        <v>0</v>
      </c>
      <c r="K7" s="319">
        <f t="shared" si="1"/>
        <v>0</v>
      </c>
      <c r="L7" s="445">
        <f t="shared" si="1"/>
        <v>0</v>
      </c>
      <c r="M7" s="445">
        <f t="shared" si="1"/>
        <v>0</v>
      </c>
      <c r="N7" s="445">
        <f t="shared" si="1"/>
        <v>0</v>
      </c>
      <c r="O7" s="445">
        <f t="shared" si="1"/>
        <v>0</v>
      </c>
      <c r="P7" s="445">
        <f t="shared" si="1"/>
        <v>0</v>
      </c>
      <c r="Q7" s="445">
        <f t="shared" si="1"/>
        <v>0</v>
      </c>
      <c r="R7" s="445">
        <f t="shared" si="1"/>
        <v>0</v>
      </c>
      <c r="S7" s="445">
        <f t="shared" si="1"/>
        <v>0</v>
      </c>
      <c r="T7" s="445">
        <f t="shared" si="1"/>
        <v>0</v>
      </c>
      <c r="U7" s="445">
        <f t="shared" si="1"/>
        <v>0</v>
      </c>
      <c r="V7" s="445">
        <f t="shared" si="1"/>
        <v>0</v>
      </c>
      <c r="W7" s="445">
        <f t="shared" si="1"/>
        <v>0</v>
      </c>
      <c r="X7" s="445">
        <f t="shared" si="1"/>
        <v>0</v>
      </c>
      <c r="Y7" s="445">
        <f t="shared" si="1"/>
        <v>0</v>
      </c>
      <c r="Z7" s="445">
        <f t="shared" si="1"/>
        <v>0</v>
      </c>
      <c r="AA7" s="445">
        <f t="shared" si="1"/>
        <v>0</v>
      </c>
      <c r="AB7" s="445">
        <f t="shared" si="1"/>
        <v>0</v>
      </c>
      <c r="AC7" s="445">
        <f t="shared" si="1"/>
        <v>0</v>
      </c>
      <c r="AD7" s="445">
        <f t="shared" si="1"/>
        <v>0</v>
      </c>
      <c r="AE7" s="445">
        <f t="shared" si="1"/>
        <v>0</v>
      </c>
      <c r="AF7" s="445">
        <f t="shared" si="1"/>
        <v>0</v>
      </c>
      <c r="AG7" s="445">
        <f t="shared" si="1"/>
        <v>0</v>
      </c>
      <c r="AH7" s="445">
        <f t="shared" si="1"/>
        <v>0</v>
      </c>
      <c r="AI7" s="445">
        <f t="shared" si="1"/>
        <v>0</v>
      </c>
      <c r="AJ7" s="497">
        <f t="shared" si="1"/>
        <v>0</v>
      </c>
      <c r="AL7" s="713"/>
      <c r="AO7" s="717"/>
    </row>
    <row r="8" spans="1:41" ht="27" customHeight="1" x14ac:dyDescent="0.2">
      <c r="A8" s="192"/>
      <c r="B8" s="944"/>
      <c r="C8" s="494" t="s">
        <v>155</v>
      </c>
      <c r="D8" s="486" t="s">
        <v>156</v>
      </c>
      <c r="E8" s="470" t="s">
        <v>124</v>
      </c>
      <c r="F8" s="488" t="s">
        <v>75</v>
      </c>
      <c r="G8" s="488">
        <v>2</v>
      </c>
      <c r="H8" s="492">
        <v>0</v>
      </c>
      <c r="I8" s="319">
        <v>0</v>
      </c>
      <c r="J8" s="319">
        <v>0</v>
      </c>
      <c r="K8" s="319">
        <v>0</v>
      </c>
      <c r="L8" s="402">
        <v>0</v>
      </c>
      <c r="M8" s="402">
        <v>0</v>
      </c>
      <c r="N8" s="402">
        <v>0</v>
      </c>
      <c r="O8" s="402">
        <v>0</v>
      </c>
      <c r="P8" s="402">
        <v>0</v>
      </c>
      <c r="Q8" s="402">
        <v>0</v>
      </c>
      <c r="R8" s="402">
        <v>0</v>
      </c>
      <c r="S8" s="402">
        <v>0</v>
      </c>
      <c r="T8" s="402">
        <v>0</v>
      </c>
      <c r="U8" s="402">
        <v>0</v>
      </c>
      <c r="V8" s="402">
        <v>0</v>
      </c>
      <c r="W8" s="402">
        <v>0</v>
      </c>
      <c r="X8" s="402">
        <v>0</v>
      </c>
      <c r="Y8" s="402">
        <v>0</v>
      </c>
      <c r="Z8" s="402">
        <v>0</v>
      </c>
      <c r="AA8" s="402">
        <v>0</v>
      </c>
      <c r="AB8" s="402">
        <v>0</v>
      </c>
      <c r="AC8" s="402">
        <v>0</v>
      </c>
      <c r="AD8" s="402">
        <v>0</v>
      </c>
      <c r="AE8" s="402">
        <v>0</v>
      </c>
      <c r="AF8" s="402">
        <v>0</v>
      </c>
      <c r="AG8" s="402">
        <v>0</v>
      </c>
      <c r="AH8" s="402">
        <v>0</v>
      </c>
      <c r="AI8" s="402">
        <v>0</v>
      </c>
      <c r="AJ8" s="449">
        <v>0</v>
      </c>
    </row>
    <row r="9" spans="1:41" ht="27" customHeight="1" x14ac:dyDescent="0.2">
      <c r="A9" s="194"/>
      <c r="B9" s="944"/>
      <c r="C9" s="493" t="s">
        <v>123</v>
      </c>
      <c r="D9" s="498" t="s">
        <v>123</v>
      </c>
      <c r="E9" s="498" t="s">
        <v>123</v>
      </c>
      <c r="F9" s="498" t="s">
        <v>123</v>
      </c>
      <c r="G9" s="498">
        <v>2</v>
      </c>
      <c r="H9" s="492" t="s">
        <v>123</v>
      </c>
      <c r="I9" s="319" t="s">
        <v>123</v>
      </c>
      <c r="J9" s="319" t="s">
        <v>123</v>
      </c>
      <c r="K9" s="319" t="s">
        <v>123</v>
      </c>
      <c r="L9" s="402" t="s">
        <v>123</v>
      </c>
      <c r="M9" s="402" t="s">
        <v>123</v>
      </c>
      <c r="N9" s="402" t="s">
        <v>123</v>
      </c>
      <c r="O9" s="402" t="s">
        <v>123</v>
      </c>
      <c r="P9" s="402" t="s">
        <v>123</v>
      </c>
      <c r="Q9" s="402" t="s">
        <v>123</v>
      </c>
      <c r="R9" s="402" t="s">
        <v>123</v>
      </c>
      <c r="S9" s="402" t="s">
        <v>123</v>
      </c>
      <c r="T9" s="402" t="s">
        <v>123</v>
      </c>
      <c r="U9" s="402" t="s">
        <v>123</v>
      </c>
      <c r="V9" s="402" t="s">
        <v>123</v>
      </c>
      <c r="W9" s="402" t="s">
        <v>123</v>
      </c>
      <c r="X9" s="402" t="s">
        <v>123</v>
      </c>
      <c r="Y9" s="402" t="s">
        <v>123</v>
      </c>
      <c r="Z9" s="402" t="s">
        <v>123</v>
      </c>
      <c r="AA9" s="402" t="s">
        <v>123</v>
      </c>
      <c r="AB9" s="402" t="s">
        <v>123</v>
      </c>
      <c r="AC9" s="402" t="s">
        <v>123</v>
      </c>
      <c r="AD9" s="402" t="s">
        <v>123</v>
      </c>
      <c r="AE9" s="402" t="s">
        <v>123</v>
      </c>
      <c r="AF9" s="402" t="s">
        <v>123</v>
      </c>
      <c r="AG9" s="402" t="s">
        <v>123</v>
      </c>
      <c r="AH9" s="402" t="s">
        <v>123</v>
      </c>
      <c r="AI9" s="402" t="s">
        <v>123</v>
      </c>
      <c r="AJ9" s="449" t="s">
        <v>123</v>
      </c>
    </row>
    <row r="10" spans="1:41" ht="27" customHeight="1" x14ac:dyDescent="0.2">
      <c r="A10" s="191"/>
      <c r="B10" s="944"/>
      <c r="C10" s="485" t="s">
        <v>157</v>
      </c>
      <c r="D10" s="490" t="s">
        <v>158</v>
      </c>
      <c r="E10" s="829" t="s">
        <v>159</v>
      </c>
      <c r="F10" s="491" t="s">
        <v>75</v>
      </c>
      <c r="G10" s="491">
        <v>2</v>
      </c>
      <c r="H10" s="492">
        <f>SUM(H11:H13)</f>
        <v>0</v>
      </c>
      <c r="I10" s="319">
        <f t="shared" ref="I10:AJ10" si="2">SUM(I11:I13)</f>
        <v>0</v>
      </c>
      <c r="J10" s="319">
        <f t="shared" si="2"/>
        <v>0</v>
      </c>
      <c r="K10" s="319">
        <f t="shared" si="2"/>
        <v>0</v>
      </c>
      <c r="L10" s="445">
        <f t="shared" si="2"/>
        <v>0</v>
      </c>
      <c r="M10" s="445">
        <f t="shared" si="2"/>
        <v>0</v>
      </c>
      <c r="N10" s="445">
        <f t="shared" si="2"/>
        <v>0</v>
      </c>
      <c r="O10" s="445">
        <f t="shared" si="2"/>
        <v>0</v>
      </c>
      <c r="P10" s="445">
        <f t="shared" si="2"/>
        <v>0</v>
      </c>
      <c r="Q10" s="445">
        <f t="shared" si="2"/>
        <v>0</v>
      </c>
      <c r="R10" s="445">
        <f t="shared" si="2"/>
        <v>0</v>
      </c>
      <c r="S10" s="445">
        <f t="shared" si="2"/>
        <v>0</v>
      </c>
      <c r="T10" s="445">
        <f t="shared" si="2"/>
        <v>0</v>
      </c>
      <c r="U10" s="445">
        <f t="shared" si="2"/>
        <v>0</v>
      </c>
      <c r="V10" s="445">
        <f t="shared" si="2"/>
        <v>0</v>
      </c>
      <c r="W10" s="445">
        <f t="shared" si="2"/>
        <v>0</v>
      </c>
      <c r="X10" s="445">
        <f t="shared" si="2"/>
        <v>0</v>
      </c>
      <c r="Y10" s="445">
        <f t="shared" si="2"/>
        <v>0</v>
      </c>
      <c r="Z10" s="445">
        <f t="shared" si="2"/>
        <v>0</v>
      </c>
      <c r="AA10" s="445">
        <f t="shared" si="2"/>
        <v>0</v>
      </c>
      <c r="AB10" s="445">
        <f t="shared" si="2"/>
        <v>0</v>
      </c>
      <c r="AC10" s="445">
        <f t="shared" si="2"/>
        <v>0</v>
      </c>
      <c r="AD10" s="445">
        <f t="shared" si="2"/>
        <v>0</v>
      </c>
      <c r="AE10" s="445">
        <f t="shared" si="2"/>
        <v>0</v>
      </c>
      <c r="AF10" s="445">
        <f t="shared" si="2"/>
        <v>0</v>
      </c>
      <c r="AG10" s="445">
        <f t="shared" si="2"/>
        <v>0</v>
      </c>
      <c r="AH10" s="445">
        <f t="shared" si="2"/>
        <v>0</v>
      </c>
      <c r="AI10" s="445">
        <f t="shared" si="2"/>
        <v>0</v>
      </c>
      <c r="AJ10" s="497">
        <f t="shared" si="2"/>
        <v>0</v>
      </c>
      <c r="AL10" s="713"/>
      <c r="AO10" s="717"/>
    </row>
    <row r="11" spans="1:41" ht="27" customHeight="1" x14ac:dyDescent="0.2">
      <c r="A11" s="194"/>
      <c r="B11" s="944"/>
      <c r="C11" s="493" t="s">
        <v>160</v>
      </c>
      <c r="D11" s="830" t="s">
        <v>817</v>
      </c>
      <c r="E11" s="470" t="s">
        <v>124</v>
      </c>
      <c r="F11" s="488" t="s">
        <v>75</v>
      </c>
      <c r="G11" s="488">
        <v>2</v>
      </c>
      <c r="H11" s="492">
        <v>0</v>
      </c>
      <c r="I11" s="319">
        <v>0</v>
      </c>
      <c r="J11" s="319">
        <v>0</v>
      </c>
      <c r="K11" s="319">
        <v>0</v>
      </c>
      <c r="L11" s="402">
        <v>0</v>
      </c>
      <c r="M11" s="402">
        <v>0</v>
      </c>
      <c r="N11" s="402">
        <v>0</v>
      </c>
      <c r="O11" s="402">
        <v>0</v>
      </c>
      <c r="P11" s="402">
        <v>0</v>
      </c>
      <c r="Q11" s="402">
        <v>0</v>
      </c>
      <c r="R11" s="402">
        <v>0</v>
      </c>
      <c r="S11" s="402">
        <v>0</v>
      </c>
      <c r="T11" s="402">
        <v>0</v>
      </c>
      <c r="U11" s="402">
        <v>0</v>
      </c>
      <c r="V11" s="402">
        <v>0</v>
      </c>
      <c r="W11" s="402">
        <v>0</v>
      </c>
      <c r="X11" s="402">
        <v>0</v>
      </c>
      <c r="Y11" s="402">
        <v>0</v>
      </c>
      <c r="Z11" s="402">
        <v>0</v>
      </c>
      <c r="AA11" s="402">
        <v>0</v>
      </c>
      <c r="AB11" s="402">
        <v>0</v>
      </c>
      <c r="AC11" s="402">
        <v>0</v>
      </c>
      <c r="AD11" s="402">
        <v>0</v>
      </c>
      <c r="AE11" s="402">
        <v>0</v>
      </c>
      <c r="AF11" s="402">
        <v>0</v>
      </c>
      <c r="AG11" s="402">
        <v>0</v>
      </c>
      <c r="AH11" s="402">
        <v>0</v>
      </c>
      <c r="AI11" s="402">
        <v>0</v>
      </c>
      <c r="AJ11" s="449">
        <v>0</v>
      </c>
    </row>
    <row r="12" spans="1:41" ht="27" customHeight="1" x14ac:dyDescent="0.2">
      <c r="A12" s="192"/>
      <c r="B12" s="944"/>
      <c r="C12" s="494" t="s">
        <v>161</v>
      </c>
      <c r="D12" s="495" t="s">
        <v>162</v>
      </c>
      <c r="E12" s="470" t="s">
        <v>124</v>
      </c>
      <c r="F12" s="488" t="s">
        <v>75</v>
      </c>
      <c r="G12" s="488">
        <v>2</v>
      </c>
      <c r="H12" s="492">
        <v>0</v>
      </c>
      <c r="I12" s="319">
        <v>0</v>
      </c>
      <c r="J12" s="319">
        <v>0</v>
      </c>
      <c r="K12" s="319">
        <v>0</v>
      </c>
      <c r="L12" s="402">
        <v>0</v>
      </c>
      <c r="M12" s="402">
        <v>0</v>
      </c>
      <c r="N12" s="402">
        <v>0</v>
      </c>
      <c r="O12" s="402">
        <v>0</v>
      </c>
      <c r="P12" s="402">
        <v>0</v>
      </c>
      <c r="Q12" s="402">
        <v>0</v>
      </c>
      <c r="R12" s="402">
        <v>0</v>
      </c>
      <c r="S12" s="402">
        <v>0</v>
      </c>
      <c r="T12" s="402">
        <v>0</v>
      </c>
      <c r="U12" s="402">
        <v>0</v>
      </c>
      <c r="V12" s="402">
        <v>0</v>
      </c>
      <c r="W12" s="402">
        <v>0</v>
      </c>
      <c r="X12" s="402">
        <v>0</v>
      </c>
      <c r="Y12" s="402">
        <v>0</v>
      </c>
      <c r="Z12" s="402">
        <v>0</v>
      </c>
      <c r="AA12" s="402">
        <v>0</v>
      </c>
      <c r="AB12" s="402">
        <v>0</v>
      </c>
      <c r="AC12" s="402">
        <v>0</v>
      </c>
      <c r="AD12" s="402">
        <v>0</v>
      </c>
      <c r="AE12" s="402">
        <v>0</v>
      </c>
      <c r="AF12" s="402">
        <v>0</v>
      </c>
      <c r="AG12" s="402">
        <v>0</v>
      </c>
      <c r="AH12" s="402">
        <v>0</v>
      </c>
      <c r="AI12" s="402">
        <v>0</v>
      </c>
      <c r="AJ12" s="449">
        <v>0</v>
      </c>
    </row>
    <row r="13" spans="1:41" ht="27" customHeight="1" x14ac:dyDescent="0.2">
      <c r="A13" s="193"/>
      <c r="B13" s="944"/>
      <c r="C13" s="494" t="s">
        <v>123</v>
      </c>
      <c r="D13" s="321"/>
      <c r="E13" s="470" t="s">
        <v>123</v>
      </c>
      <c r="F13" s="498" t="s">
        <v>123</v>
      </c>
      <c r="G13" s="498">
        <v>2</v>
      </c>
      <c r="H13" s="492" t="s">
        <v>123</v>
      </c>
      <c r="I13" s="319" t="s">
        <v>123</v>
      </c>
      <c r="J13" s="319" t="s">
        <v>123</v>
      </c>
      <c r="K13" s="319" t="s">
        <v>123</v>
      </c>
      <c r="L13" s="402" t="s">
        <v>123</v>
      </c>
      <c r="M13" s="402" t="s">
        <v>123</v>
      </c>
      <c r="N13" s="402" t="s">
        <v>123</v>
      </c>
      <c r="O13" s="402" t="s">
        <v>123</v>
      </c>
      <c r="P13" s="402" t="s">
        <v>123</v>
      </c>
      <c r="Q13" s="402" t="s">
        <v>123</v>
      </c>
      <c r="R13" s="402" t="s">
        <v>123</v>
      </c>
      <c r="S13" s="402" t="s">
        <v>123</v>
      </c>
      <c r="T13" s="402" t="s">
        <v>123</v>
      </c>
      <c r="U13" s="402" t="s">
        <v>123</v>
      </c>
      <c r="V13" s="402" t="s">
        <v>123</v>
      </c>
      <c r="W13" s="402" t="s">
        <v>123</v>
      </c>
      <c r="X13" s="402" t="s">
        <v>123</v>
      </c>
      <c r="Y13" s="402" t="s">
        <v>123</v>
      </c>
      <c r="Z13" s="402" t="s">
        <v>123</v>
      </c>
      <c r="AA13" s="402" t="s">
        <v>123</v>
      </c>
      <c r="AB13" s="402" t="s">
        <v>123</v>
      </c>
      <c r="AC13" s="402" t="s">
        <v>123</v>
      </c>
      <c r="AD13" s="402" t="s">
        <v>123</v>
      </c>
      <c r="AE13" s="402" t="s">
        <v>123</v>
      </c>
      <c r="AF13" s="402" t="s">
        <v>123</v>
      </c>
      <c r="AG13" s="402" t="s">
        <v>123</v>
      </c>
      <c r="AH13" s="402" t="s">
        <v>123</v>
      </c>
      <c r="AI13" s="402" t="s">
        <v>123</v>
      </c>
      <c r="AJ13" s="449" t="s">
        <v>123</v>
      </c>
    </row>
    <row r="14" spans="1:41" ht="27" customHeight="1" x14ac:dyDescent="0.2">
      <c r="A14" s="152"/>
      <c r="B14" s="944"/>
      <c r="C14" s="496" t="s">
        <v>163</v>
      </c>
      <c r="D14" s="490" t="s">
        <v>164</v>
      </c>
      <c r="E14" s="829" t="s">
        <v>165</v>
      </c>
      <c r="F14" s="491" t="s">
        <v>75</v>
      </c>
      <c r="G14" s="491">
        <v>2</v>
      </c>
      <c r="H14" s="492">
        <f>SUM(H15:H16)</f>
        <v>0</v>
      </c>
      <c r="I14" s="319">
        <f t="shared" ref="I14:AJ14" si="3">SUM(I15:I16)</f>
        <v>0</v>
      </c>
      <c r="J14" s="319">
        <f t="shared" si="3"/>
        <v>0</v>
      </c>
      <c r="K14" s="319">
        <f t="shared" si="3"/>
        <v>0</v>
      </c>
      <c r="L14" s="445">
        <f t="shared" si="3"/>
        <v>0</v>
      </c>
      <c r="M14" s="445">
        <f t="shared" si="3"/>
        <v>0</v>
      </c>
      <c r="N14" s="445">
        <f t="shared" si="3"/>
        <v>0</v>
      </c>
      <c r="O14" s="445">
        <f t="shared" si="3"/>
        <v>0</v>
      </c>
      <c r="P14" s="445">
        <f t="shared" si="3"/>
        <v>0</v>
      </c>
      <c r="Q14" s="445">
        <f t="shared" si="3"/>
        <v>0</v>
      </c>
      <c r="R14" s="445">
        <f t="shared" si="3"/>
        <v>0</v>
      </c>
      <c r="S14" s="445">
        <f t="shared" si="3"/>
        <v>0</v>
      </c>
      <c r="T14" s="445">
        <f t="shared" si="3"/>
        <v>0</v>
      </c>
      <c r="U14" s="445">
        <f t="shared" si="3"/>
        <v>0</v>
      </c>
      <c r="V14" s="445">
        <f t="shared" si="3"/>
        <v>0</v>
      </c>
      <c r="W14" s="445">
        <f t="shared" si="3"/>
        <v>0</v>
      </c>
      <c r="X14" s="445">
        <f t="shared" si="3"/>
        <v>0</v>
      </c>
      <c r="Y14" s="445">
        <f t="shared" si="3"/>
        <v>0</v>
      </c>
      <c r="Z14" s="445">
        <f t="shared" si="3"/>
        <v>0</v>
      </c>
      <c r="AA14" s="445">
        <f t="shared" si="3"/>
        <v>0</v>
      </c>
      <c r="AB14" s="445">
        <f t="shared" si="3"/>
        <v>0</v>
      </c>
      <c r="AC14" s="445">
        <f t="shared" si="3"/>
        <v>0</v>
      </c>
      <c r="AD14" s="445">
        <f t="shared" si="3"/>
        <v>0</v>
      </c>
      <c r="AE14" s="445">
        <f t="shared" si="3"/>
        <v>0</v>
      </c>
      <c r="AF14" s="445">
        <f t="shared" si="3"/>
        <v>0</v>
      </c>
      <c r="AG14" s="445">
        <f t="shared" si="3"/>
        <v>0</v>
      </c>
      <c r="AH14" s="445">
        <f t="shared" si="3"/>
        <v>0</v>
      </c>
      <c r="AI14" s="445">
        <f t="shared" si="3"/>
        <v>0</v>
      </c>
      <c r="AJ14" s="497">
        <f t="shared" si="3"/>
        <v>0</v>
      </c>
      <c r="AL14" s="713"/>
      <c r="AO14" s="717"/>
    </row>
    <row r="15" spans="1:41" ht="27" customHeight="1" x14ac:dyDescent="0.2">
      <c r="A15" s="192"/>
      <c r="B15" s="944"/>
      <c r="C15" s="494" t="s">
        <v>166</v>
      </c>
      <c r="D15" s="495" t="s">
        <v>167</v>
      </c>
      <c r="E15" s="470" t="s">
        <v>124</v>
      </c>
      <c r="F15" s="488" t="s">
        <v>75</v>
      </c>
      <c r="G15" s="488">
        <v>2</v>
      </c>
      <c r="H15" s="492">
        <v>0</v>
      </c>
      <c r="I15" s="319">
        <v>0</v>
      </c>
      <c r="J15" s="319">
        <v>0</v>
      </c>
      <c r="K15" s="319">
        <v>0</v>
      </c>
      <c r="L15" s="402">
        <v>0</v>
      </c>
      <c r="M15" s="402">
        <v>0</v>
      </c>
      <c r="N15" s="402">
        <v>0</v>
      </c>
      <c r="O15" s="402">
        <v>0</v>
      </c>
      <c r="P15" s="402">
        <v>0</v>
      </c>
      <c r="Q15" s="402">
        <v>0</v>
      </c>
      <c r="R15" s="402">
        <v>0</v>
      </c>
      <c r="S15" s="402">
        <v>0</v>
      </c>
      <c r="T15" s="402">
        <v>0</v>
      </c>
      <c r="U15" s="402">
        <v>0</v>
      </c>
      <c r="V15" s="402">
        <v>0</v>
      </c>
      <c r="W15" s="402">
        <v>0</v>
      </c>
      <c r="X15" s="402">
        <v>0</v>
      </c>
      <c r="Y15" s="402">
        <v>0</v>
      </c>
      <c r="Z15" s="402">
        <v>0</v>
      </c>
      <c r="AA15" s="402">
        <v>0</v>
      </c>
      <c r="AB15" s="402">
        <v>0</v>
      </c>
      <c r="AC15" s="402">
        <v>0</v>
      </c>
      <c r="AD15" s="402">
        <v>0</v>
      </c>
      <c r="AE15" s="402">
        <v>0</v>
      </c>
      <c r="AF15" s="402">
        <v>0</v>
      </c>
      <c r="AG15" s="402">
        <v>0</v>
      </c>
      <c r="AH15" s="402">
        <v>0</v>
      </c>
      <c r="AI15" s="402">
        <v>0</v>
      </c>
      <c r="AJ15" s="449">
        <v>0</v>
      </c>
    </row>
    <row r="16" spans="1:41" ht="27" customHeight="1" x14ac:dyDescent="0.2">
      <c r="A16" s="193"/>
      <c r="B16" s="944"/>
      <c r="C16" s="494" t="s">
        <v>123</v>
      </c>
      <c r="D16" s="321"/>
      <c r="E16" s="470" t="s">
        <v>123</v>
      </c>
      <c r="F16" s="488" t="s">
        <v>75</v>
      </c>
      <c r="G16" s="488">
        <v>2</v>
      </c>
      <c r="H16" s="492" t="s">
        <v>123</v>
      </c>
      <c r="I16" s="319" t="s">
        <v>123</v>
      </c>
      <c r="J16" s="319" t="s">
        <v>123</v>
      </c>
      <c r="K16" s="319" t="s">
        <v>123</v>
      </c>
      <c r="L16" s="402" t="s">
        <v>123</v>
      </c>
      <c r="M16" s="402" t="s">
        <v>123</v>
      </c>
      <c r="N16" s="402" t="s">
        <v>123</v>
      </c>
      <c r="O16" s="402" t="s">
        <v>123</v>
      </c>
      <c r="P16" s="402" t="s">
        <v>123</v>
      </c>
      <c r="Q16" s="402" t="s">
        <v>123</v>
      </c>
      <c r="R16" s="402" t="s">
        <v>123</v>
      </c>
      <c r="S16" s="402" t="s">
        <v>123</v>
      </c>
      <c r="T16" s="402" t="s">
        <v>123</v>
      </c>
      <c r="U16" s="402" t="s">
        <v>123</v>
      </c>
      <c r="V16" s="402" t="s">
        <v>123</v>
      </c>
      <c r="W16" s="402" t="s">
        <v>123</v>
      </c>
      <c r="X16" s="402" t="s">
        <v>123</v>
      </c>
      <c r="Y16" s="402" t="s">
        <v>123</v>
      </c>
      <c r="Z16" s="402" t="s">
        <v>123</v>
      </c>
      <c r="AA16" s="402" t="s">
        <v>123</v>
      </c>
      <c r="AB16" s="402" t="s">
        <v>123</v>
      </c>
      <c r="AC16" s="402" t="s">
        <v>123</v>
      </c>
      <c r="AD16" s="402" t="s">
        <v>123</v>
      </c>
      <c r="AE16" s="402" t="s">
        <v>123</v>
      </c>
      <c r="AF16" s="402" t="s">
        <v>123</v>
      </c>
      <c r="AG16" s="402" t="s">
        <v>123</v>
      </c>
      <c r="AH16" s="402" t="s">
        <v>123</v>
      </c>
      <c r="AI16" s="402" t="s">
        <v>123</v>
      </c>
      <c r="AJ16" s="449" t="s">
        <v>123</v>
      </c>
    </row>
    <row r="17" spans="1:41" ht="27" customHeight="1" thickBot="1" x14ac:dyDescent="0.25">
      <c r="A17" s="152"/>
      <c r="B17" s="945"/>
      <c r="C17" s="831" t="s">
        <v>168</v>
      </c>
      <c r="D17" s="832" t="s">
        <v>169</v>
      </c>
      <c r="E17" s="833" t="s">
        <v>170</v>
      </c>
      <c r="F17" s="834" t="s">
        <v>75</v>
      </c>
      <c r="G17" s="834">
        <v>2</v>
      </c>
      <c r="H17" s="506">
        <f>SUM('1. BL Licences'!H4,'1. BL Licences'!H6,'1. BL Licences'!H14,'1. BL Licences'!H18)</f>
        <v>3.84</v>
      </c>
      <c r="I17" s="835">
        <f>H17</f>
        <v>3.84</v>
      </c>
      <c r="J17" s="835">
        <f t="shared" ref="J17:K17" si="4">I17</f>
        <v>3.84</v>
      </c>
      <c r="K17" s="835">
        <f t="shared" si="4"/>
        <v>3.84</v>
      </c>
      <c r="L17" s="732">
        <f>$H$17</f>
        <v>3.84</v>
      </c>
      <c r="M17" s="732">
        <f>$H$17</f>
        <v>3.84</v>
      </c>
      <c r="N17" s="732">
        <f>$H$17</f>
        <v>3.84</v>
      </c>
      <c r="O17" s="732">
        <f t="shared" ref="O17:AJ17" si="5">$H$17</f>
        <v>3.84</v>
      </c>
      <c r="P17" s="732">
        <f t="shared" si="5"/>
        <v>3.84</v>
      </c>
      <c r="Q17" s="732">
        <f t="shared" si="5"/>
        <v>3.84</v>
      </c>
      <c r="R17" s="732">
        <f t="shared" si="5"/>
        <v>3.84</v>
      </c>
      <c r="S17" s="732">
        <f t="shared" si="5"/>
        <v>3.84</v>
      </c>
      <c r="T17" s="732">
        <f t="shared" si="5"/>
        <v>3.84</v>
      </c>
      <c r="U17" s="732">
        <f t="shared" si="5"/>
        <v>3.84</v>
      </c>
      <c r="V17" s="732">
        <f t="shared" si="5"/>
        <v>3.84</v>
      </c>
      <c r="W17" s="732">
        <f t="shared" si="5"/>
        <v>3.84</v>
      </c>
      <c r="X17" s="732">
        <f t="shared" si="5"/>
        <v>3.84</v>
      </c>
      <c r="Y17" s="732">
        <f t="shared" si="5"/>
        <v>3.84</v>
      </c>
      <c r="Z17" s="732">
        <f t="shared" si="5"/>
        <v>3.84</v>
      </c>
      <c r="AA17" s="732">
        <f t="shared" si="5"/>
        <v>3.84</v>
      </c>
      <c r="AB17" s="732">
        <f t="shared" si="5"/>
        <v>3.84</v>
      </c>
      <c r="AC17" s="732">
        <f t="shared" si="5"/>
        <v>3.84</v>
      </c>
      <c r="AD17" s="732">
        <f t="shared" si="5"/>
        <v>3.84</v>
      </c>
      <c r="AE17" s="732">
        <f t="shared" si="5"/>
        <v>3.84</v>
      </c>
      <c r="AF17" s="732">
        <f t="shared" si="5"/>
        <v>3.84</v>
      </c>
      <c r="AG17" s="732">
        <f t="shared" si="5"/>
        <v>3.84</v>
      </c>
      <c r="AH17" s="732">
        <f t="shared" si="5"/>
        <v>3.84</v>
      </c>
      <c r="AI17" s="732">
        <f t="shared" si="5"/>
        <v>3.84</v>
      </c>
      <c r="AJ17" s="733">
        <f t="shared" si="5"/>
        <v>3.84</v>
      </c>
      <c r="AL17" s="713"/>
      <c r="AO17" s="717"/>
    </row>
    <row r="18" spans="1:41" ht="27" customHeight="1" x14ac:dyDescent="0.2">
      <c r="A18" s="152"/>
      <c r="B18" s="946" t="s">
        <v>171</v>
      </c>
      <c r="C18" s="836" t="s">
        <v>172</v>
      </c>
      <c r="D18" s="837" t="s">
        <v>173</v>
      </c>
      <c r="E18" s="838" t="s">
        <v>174</v>
      </c>
      <c r="F18" s="839" t="s">
        <v>75</v>
      </c>
      <c r="G18" s="839">
        <v>2</v>
      </c>
      <c r="H18" s="516">
        <f>H19+H20+H23</f>
        <v>0</v>
      </c>
      <c r="I18" s="320">
        <f>I19+I20+I23</f>
        <v>0</v>
      </c>
      <c r="J18" s="320">
        <f>J19+J20+J23</f>
        <v>0</v>
      </c>
      <c r="K18" s="320">
        <f>K19+K20+K23</f>
        <v>0</v>
      </c>
      <c r="L18" s="840">
        <f t="shared" ref="L18:AJ18" si="6">L19+L20+L23</f>
        <v>0</v>
      </c>
      <c r="M18" s="840">
        <f t="shared" si="6"/>
        <v>0</v>
      </c>
      <c r="N18" s="840">
        <f t="shared" si="6"/>
        <v>0</v>
      </c>
      <c r="O18" s="840">
        <f t="shared" si="6"/>
        <v>0</v>
      </c>
      <c r="P18" s="840">
        <f t="shared" si="6"/>
        <v>0</v>
      </c>
      <c r="Q18" s="840">
        <f t="shared" si="6"/>
        <v>0</v>
      </c>
      <c r="R18" s="840">
        <f t="shared" si="6"/>
        <v>0</v>
      </c>
      <c r="S18" s="840">
        <f t="shared" si="6"/>
        <v>0</v>
      </c>
      <c r="T18" s="840">
        <f t="shared" si="6"/>
        <v>0</v>
      </c>
      <c r="U18" s="840">
        <f t="shared" si="6"/>
        <v>0</v>
      </c>
      <c r="V18" s="840">
        <f t="shared" si="6"/>
        <v>-0.54</v>
      </c>
      <c r="W18" s="840">
        <f t="shared" si="6"/>
        <v>-0.54</v>
      </c>
      <c r="X18" s="840">
        <f t="shared" si="6"/>
        <v>-0.54</v>
      </c>
      <c r="Y18" s="840">
        <f t="shared" si="6"/>
        <v>-0.54</v>
      </c>
      <c r="Z18" s="840">
        <f t="shared" si="6"/>
        <v>-0.54</v>
      </c>
      <c r="AA18" s="840">
        <f t="shared" si="6"/>
        <v>-0.54</v>
      </c>
      <c r="AB18" s="840">
        <f t="shared" si="6"/>
        <v>-0.54</v>
      </c>
      <c r="AC18" s="840">
        <f t="shared" si="6"/>
        <v>-0.54</v>
      </c>
      <c r="AD18" s="840">
        <f t="shared" si="6"/>
        <v>-0.54</v>
      </c>
      <c r="AE18" s="840">
        <f t="shared" si="6"/>
        <v>-0.54</v>
      </c>
      <c r="AF18" s="840">
        <f t="shared" si="6"/>
        <v>-0.54</v>
      </c>
      <c r="AG18" s="840">
        <f t="shared" si="6"/>
        <v>-0.54</v>
      </c>
      <c r="AH18" s="840">
        <f t="shared" si="6"/>
        <v>-0.54</v>
      </c>
      <c r="AI18" s="840">
        <f t="shared" si="6"/>
        <v>-0.54</v>
      </c>
      <c r="AJ18" s="841">
        <f t="shared" si="6"/>
        <v>-0.54</v>
      </c>
    </row>
    <row r="19" spans="1:41" ht="27" customHeight="1" x14ac:dyDescent="0.2">
      <c r="A19" s="152"/>
      <c r="B19" s="947"/>
      <c r="C19" s="494" t="s">
        <v>175</v>
      </c>
      <c r="D19" s="499" t="s">
        <v>176</v>
      </c>
      <c r="E19" s="470" t="s">
        <v>177</v>
      </c>
      <c r="F19" s="488" t="s">
        <v>75</v>
      </c>
      <c r="G19" s="488">
        <v>2</v>
      </c>
      <c r="H19" s="507">
        <v>0</v>
      </c>
      <c r="I19" s="319">
        <v>0</v>
      </c>
      <c r="J19" s="319">
        <v>0</v>
      </c>
      <c r="K19" s="319">
        <v>0</v>
      </c>
      <c r="L19" s="402">
        <v>0</v>
      </c>
      <c r="M19" s="402">
        <v>0</v>
      </c>
      <c r="N19" s="402">
        <v>0</v>
      </c>
      <c r="O19" s="402">
        <v>0</v>
      </c>
      <c r="P19" s="402">
        <v>0</v>
      </c>
      <c r="Q19" s="402">
        <v>0</v>
      </c>
      <c r="R19" s="402">
        <v>0</v>
      </c>
      <c r="S19" s="402">
        <v>0</v>
      </c>
      <c r="T19" s="402">
        <v>0</v>
      </c>
      <c r="U19" s="402">
        <v>0</v>
      </c>
      <c r="V19" s="402">
        <v>0</v>
      </c>
      <c r="W19" s="402">
        <v>0</v>
      </c>
      <c r="X19" s="402">
        <v>0</v>
      </c>
      <c r="Y19" s="402">
        <v>0</v>
      </c>
      <c r="Z19" s="402">
        <v>0</v>
      </c>
      <c r="AA19" s="402">
        <v>0</v>
      </c>
      <c r="AB19" s="402">
        <v>0</v>
      </c>
      <c r="AC19" s="402">
        <v>0</v>
      </c>
      <c r="AD19" s="402">
        <v>0</v>
      </c>
      <c r="AE19" s="402">
        <v>0</v>
      </c>
      <c r="AF19" s="402">
        <v>0</v>
      </c>
      <c r="AG19" s="402">
        <v>0</v>
      </c>
      <c r="AH19" s="402">
        <v>0</v>
      </c>
      <c r="AI19" s="402">
        <v>0</v>
      </c>
      <c r="AJ19" s="449">
        <v>0</v>
      </c>
      <c r="AL19" s="720"/>
      <c r="AM19" s="720"/>
      <c r="AN19" s="721"/>
      <c r="AO19" s="717"/>
    </row>
    <row r="20" spans="1:41" ht="27" customHeight="1" x14ac:dyDescent="0.2">
      <c r="A20" s="152"/>
      <c r="B20" s="947"/>
      <c r="C20" s="496" t="s">
        <v>178</v>
      </c>
      <c r="D20" s="490" t="s">
        <v>179</v>
      </c>
      <c r="E20" s="829" t="s">
        <v>180</v>
      </c>
      <c r="F20" s="491" t="s">
        <v>75</v>
      </c>
      <c r="G20" s="491">
        <v>2</v>
      </c>
      <c r="H20" s="492">
        <f t="shared" ref="H20:AJ20" si="7">SUM(H21:H22)</f>
        <v>0</v>
      </c>
      <c r="I20" s="319">
        <f t="shared" si="7"/>
        <v>0</v>
      </c>
      <c r="J20" s="319">
        <f t="shared" si="7"/>
        <v>0</v>
      </c>
      <c r="K20" s="319">
        <f t="shared" si="7"/>
        <v>0</v>
      </c>
      <c r="L20" s="445">
        <f>SUM(L21:L22)</f>
        <v>0</v>
      </c>
      <c r="M20" s="445">
        <f t="shared" si="7"/>
        <v>0</v>
      </c>
      <c r="N20" s="445">
        <f t="shared" si="7"/>
        <v>0</v>
      </c>
      <c r="O20" s="445">
        <f t="shared" si="7"/>
        <v>0</v>
      </c>
      <c r="P20" s="445">
        <f t="shared" si="7"/>
        <v>0</v>
      </c>
      <c r="Q20" s="445">
        <f t="shared" si="7"/>
        <v>0</v>
      </c>
      <c r="R20" s="445">
        <f t="shared" si="7"/>
        <v>0</v>
      </c>
      <c r="S20" s="445">
        <f t="shared" si="7"/>
        <v>0</v>
      </c>
      <c r="T20" s="445">
        <f t="shared" si="7"/>
        <v>0</v>
      </c>
      <c r="U20" s="445">
        <f t="shared" si="7"/>
        <v>0</v>
      </c>
      <c r="V20" s="445">
        <f t="shared" si="7"/>
        <v>-0.54</v>
      </c>
      <c r="W20" s="445">
        <f t="shared" si="7"/>
        <v>-0.54</v>
      </c>
      <c r="X20" s="445">
        <f t="shared" si="7"/>
        <v>-0.54</v>
      </c>
      <c r="Y20" s="445">
        <f t="shared" si="7"/>
        <v>-0.54</v>
      </c>
      <c r="Z20" s="445">
        <f t="shared" si="7"/>
        <v>-0.54</v>
      </c>
      <c r="AA20" s="445">
        <f t="shared" si="7"/>
        <v>-0.54</v>
      </c>
      <c r="AB20" s="445">
        <f t="shared" si="7"/>
        <v>-0.54</v>
      </c>
      <c r="AC20" s="445">
        <f t="shared" si="7"/>
        <v>-0.54</v>
      </c>
      <c r="AD20" s="445">
        <f t="shared" si="7"/>
        <v>-0.54</v>
      </c>
      <c r="AE20" s="445">
        <f t="shared" si="7"/>
        <v>-0.54</v>
      </c>
      <c r="AF20" s="445">
        <f t="shared" si="7"/>
        <v>-0.54</v>
      </c>
      <c r="AG20" s="445">
        <f t="shared" si="7"/>
        <v>-0.54</v>
      </c>
      <c r="AH20" s="445">
        <f t="shared" si="7"/>
        <v>-0.54</v>
      </c>
      <c r="AI20" s="445">
        <f t="shared" si="7"/>
        <v>-0.54</v>
      </c>
      <c r="AJ20" s="497">
        <f t="shared" si="7"/>
        <v>-0.54</v>
      </c>
    </row>
    <row r="21" spans="1:41" ht="27" customHeight="1" x14ac:dyDescent="0.2">
      <c r="A21" s="192"/>
      <c r="B21" s="947"/>
      <c r="C21" s="494" t="s">
        <v>181</v>
      </c>
      <c r="D21" s="842" t="s">
        <v>827</v>
      </c>
      <c r="E21" s="470" t="s">
        <v>182</v>
      </c>
      <c r="F21" s="488" t="s">
        <v>75</v>
      </c>
      <c r="G21" s="488">
        <v>2</v>
      </c>
      <c r="H21" s="492">
        <v>0</v>
      </c>
      <c r="I21" s="319">
        <v>0</v>
      </c>
      <c r="J21" s="319">
        <v>0</v>
      </c>
      <c r="K21" s="319">
        <v>0</v>
      </c>
      <c r="L21" s="402">
        <v>0</v>
      </c>
      <c r="M21" s="402">
        <v>0</v>
      </c>
      <c r="N21" s="402">
        <v>0</v>
      </c>
      <c r="O21" s="402">
        <v>0</v>
      </c>
      <c r="P21" s="402">
        <v>0</v>
      </c>
      <c r="Q21" s="402">
        <v>0</v>
      </c>
      <c r="R21" s="402">
        <v>0</v>
      </c>
      <c r="S21" s="402">
        <v>0</v>
      </c>
      <c r="T21" s="402">
        <v>0</v>
      </c>
      <c r="U21" s="402">
        <v>0</v>
      </c>
      <c r="V21" s="402">
        <v>-0.54</v>
      </c>
      <c r="W21" s="402">
        <v>-0.54</v>
      </c>
      <c r="X21" s="402">
        <v>-0.54</v>
      </c>
      <c r="Y21" s="402">
        <v>-0.54</v>
      </c>
      <c r="Z21" s="402">
        <v>-0.54</v>
      </c>
      <c r="AA21" s="402">
        <v>-0.54</v>
      </c>
      <c r="AB21" s="402">
        <v>-0.54</v>
      </c>
      <c r="AC21" s="402">
        <v>-0.54</v>
      </c>
      <c r="AD21" s="402">
        <v>-0.54</v>
      </c>
      <c r="AE21" s="402">
        <v>-0.54</v>
      </c>
      <c r="AF21" s="402">
        <v>-0.54</v>
      </c>
      <c r="AG21" s="402">
        <v>-0.54</v>
      </c>
      <c r="AH21" s="402">
        <v>-0.54</v>
      </c>
      <c r="AI21" s="402">
        <v>-0.54</v>
      </c>
      <c r="AJ21" s="449">
        <v>-0.54</v>
      </c>
      <c r="AL21" s="713"/>
      <c r="AM21" s="713"/>
      <c r="AO21" s="717"/>
    </row>
    <row r="22" spans="1:41" ht="27" customHeight="1" x14ac:dyDescent="0.2">
      <c r="A22" s="152"/>
      <c r="B22" s="947"/>
      <c r="C22" s="494" t="s">
        <v>123</v>
      </c>
      <c r="D22" s="498" t="s">
        <v>123</v>
      </c>
      <c r="E22" s="470" t="s">
        <v>182</v>
      </c>
      <c r="F22" s="498" t="s">
        <v>123</v>
      </c>
      <c r="G22" s="498">
        <v>2</v>
      </c>
      <c r="H22" s="492">
        <v>0</v>
      </c>
      <c r="I22" s="319">
        <v>0</v>
      </c>
      <c r="J22" s="319">
        <v>0</v>
      </c>
      <c r="K22" s="319">
        <v>0</v>
      </c>
      <c r="L22" s="402">
        <v>0</v>
      </c>
      <c r="M22" s="402">
        <v>0</v>
      </c>
      <c r="N22" s="402">
        <v>0</v>
      </c>
      <c r="O22" s="402">
        <v>0</v>
      </c>
      <c r="P22" s="402">
        <v>0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402">
        <v>0</v>
      </c>
      <c r="X22" s="402">
        <v>0</v>
      </c>
      <c r="Y22" s="402">
        <v>0</v>
      </c>
      <c r="Z22" s="402">
        <v>0</v>
      </c>
      <c r="AA22" s="402">
        <v>0</v>
      </c>
      <c r="AB22" s="402">
        <v>0</v>
      </c>
      <c r="AC22" s="402">
        <v>0</v>
      </c>
      <c r="AD22" s="402">
        <v>0</v>
      </c>
      <c r="AE22" s="402">
        <v>0</v>
      </c>
      <c r="AF22" s="402">
        <v>0</v>
      </c>
      <c r="AG22" s="402">
        <v>0</v>
      </c>
      <c r="AH22" s="402">
        <v>0</v>
      </c>
      <c r="AI22" s="402">
        <v>0</v>
      </c>
      <c r="AJ22" s="449">
        <v>0</v>
      </c>
    </row>
    <row r="23" spans="1:41" ht="27" customHeight="1" x14ac:dyDescent="0.2">
      <c r="A23" s="152"/>
      <c r="B23" s="947"/>
      <c r="C23" s="494" t="s">
        <v>183</v>
      </c>
      <c r="D23" s="499" t="s">
        <v>184</v>
      </c>
      <c r="E23" s="470" t="s">
        <v>177</v>
      </c>
      <c r="F23" s="488" t="s">
        <v>75</v>
      </c>
      <c r="G23" s="488">
        <v>2</v>
      </c>
      <c r="H23" s="492">
        <v>0</v>
      </c>
      <c r="I23" s="319">
        <v>0</v>
      </c>
      <c r="J23" s="319">
        <v>0</v>
      </c>
      <c r="K23" s="319">
        <v>0</v>
      </c>
      <c r="L23" s="402">
        <v>0</v>
      </c>
      <c r="M23" s="402">
        <v>0</v>
      </c>
      <c r="N23" s="402">
        <v>0</v>
      </c>
      <c r="O23" s="402">
        <v>0</v>
      </c>
      <c r="P23" s="402">
        <v>0</v>
      </c>
      <c r="Q23" s="402">
        <v>0</v>
      </c>
      <c r="R23" s="402">
        <v>0</v>
      </c>
      <c r="S23" s="402">
        <v>0</v>
      </c>
      <c r="T23" s="402">
        <v>0</v>
      </c>
      <c r="U23" s="402">
        <v>0</v>
      </c>
      <c r="V23" s="402">
        <v>0</v>
      </c>
      <c r="W23" s="402">
        <v>0</v>
      </c>
      <c r="X23" s="402">
        <v>0</v>
      </c>
      <c r="Y23" s="402">
        <v>0</v>
      </c>
      <c r="Z23" s="402">
        <v>0</v>
      </c>
      <c r="AA23" s="402">
        <v>0</v>
      </c>
      <c r="AB23" s="402">
        <v>0</v>
      </c>
      <c r="AC23" s="402">
        <v>0</v>
      </c>
      <c r="AD23" s="402">
        <v>0</v>
      </c>
      <c r="AE23" s="402">
        <v>0</v>
      </c>
      <c r="AF23" s="402">
        <v>0</v>
      </c>
      <c r="AG23" s="402">
        <v>0</v>
      </c>
      <c r="AH23" s="402">
        <v>0</v>
      </c>
      <c r="AI23" s="402">
        <v>0</v>
      </c>
      <c r="AJ23" s="449">
        <v>0</v>
      </c>
    </row>
    <row r="24" spans="1:41" ht="27" customHeight="1" x14ac:dyDescent="0.2">
      <c r="A24" s="152"/>
      <c r="B24" s="947"/>
      <c r="C24" s="494" t="s">
        <v>185</v>
      </c>
      <c r="D24" s="499" t="s">
        <v>186</v>
      </c>
      <c r="E24" s="470" t="s">
        <v>124</v>
      </c>
      <c r="F24" s="488" t="s">
        <v>75</v>
      </c>
      <c r="G24" s="488">
        <v>2</v>
      </c>
      <c r="H24" s="492">
        <v>0</v>
      </c>
      <c r="I24" s="319">
        <v>0</v>
      </c>
      <c r="J24" s="319">
        <v>0</v>
      </c>
      <c r="K24" s="319">
        <v>0</v>
      </c>
      <c r="L24" s="402">
        <v>0</v>
      </c>
      <c r="M24" s="402">
        <v>0</v>
      </c>
      <c r="N24" s="402">
        <v>0</v>
      </c>
      <c r="O24" s="402">
        <v>0</v>
      </c>
      <c r="P24" s="402">
        <v>0</v>
      </c>
      <c r="Q24" s="402">
        <v>0</v>
      </c>
      <c r="R24" s="402">
        <v>0</v>
      </c>
      <c r="S24" s="402">
        <v>0</v>
      </c>
      <c r="T24" s="402">
        <v>0</v>
      </c>
      <c r="U24" s="402">
        <v>0</v>
      </c>
      <c r="V24" s="402">
        <v>0</v>
      </c>
      <c r="W24" s="402">
        <v>0</v>
      </c>
      <c r="X24" s="402">
        <v>0</v>
      </c>
      <c r="Y24" s="402">
        <v>0</v>
      </c>
      <c r="Z24" s="402">
        <v>0</v>
      </c>
      <c r="AA24" s="402">
        <v>0</v>
      </c>
      <c r="AB24" s="402">
        <v>0</v>
      </c>
      <c r="AC24" s="402">
        <v>0</v>
      </c>
      <c r="AD24" s="402">
        <v>0</v>
      </c>
      <c r="AE24" s="402">
        <v>0</v>
      </c>
      <c r="AF24" s="402">
        <v>0</v>
      </c>
      <c r="AG24" s="402">
        <v>0</v>
      </c>
      <c r="AH24" s="402">
        <v>0</v>
      </c>
      <c r="AI24" s="402">
        <v>0</v>
      </c>
      <c r="AJ24" s="449">
        <v>0</v>
      </c>
      <c r="AL24" s="713"/>
    </row>
    <row r="25" spans="1:41" ht="27" customHeight="1" thickBot="1" x14ac:dyDescent="0.25">
      <c r="A25" s="152"/>
      <c r="B25" s="948"/>
      <c r="C25" s="785" t="s">
        <v>187</v>
      </c>
      <c r="D25" s="843" t="s">
        <v>188</v>
      </c>
      <c r="E25" s="510" t="s">
        <v>124</v>
      </c>
      <c r="F25" s="511" t="s">
        <v>75</v>
      </c>
      <c r="G25" s="511">
        <v>2</v>
      </c>
      <c r="H25" s="512">
        <v>0.11372835430559999</v>
      </c>
      <c r="I25" s="278">
        <v>0.11372835430559999</v>
      </c>
      <c r="J25" s="278">
        <v>0.11372835430559999</v>
      </c>
      <c r="K25" s="278">
        <v>0.11372835430559999</v>
      </c>
      <c r="L25" s="513">
        <v>0.11372835430559999</v>
      </c>
      <c r="M25" s="513">
        <v>0.11372835430559999</v>
      </c>
      <c r="N25" s="513">
        <v>0.11372835430559999</v>
      </c>
      <c r="O25" s="513">
        <v>0.11372835430559999</v>
      </c>
      <c r="P25" s="513">
        <v>0.11372835430559999</v>
      </c>
      <c r="Q25" s="513">
        <v>0.11372835430559999</v>
      </c>
      <c r="R25" s="513">
        <v>0.11372835430559999</v>
      </c>
      <c r="S25" s="513">
        <v>0.11372835430559999</v>
      </c>
      <c r="T25" s="513">
        <v>0.11372835430559999</v>
      </c>
      <c r="U25" s="513">
        <v>0.11372835430559999</v>
      </c>
      <c r="V25" s="513">
        <v>0.11372835430559999</v>
      </c>
      <c r="W25" s="513">
        <v>0.11372835430559999</v>
      </c>
      <c r="X25" s="513">
        <v>0.11372835430559999</v>
      </c>
      <c r="Y25" s="513">
        <v>0.11372835430559999</v>
      </c>
      <c r="Z25" s="513">
        <v>0.11372835430559999</v>
      </c>
      <c r="AA25" s="513">
        <v>0.11372835430559999</v>
      </c>
      <c r="AB25" s="513">
        <v>0.11372835430559999</v>
      </c>
      <c r="AC25" s="513">
        <v>0.11372835430559999</v>
      </c>
      <c r="AD25" s="513">
        <v>0.11372835430559999</v>
      </c>
      <c r="AE25" s="513">
        <v>0.11372835430559999</v>
      </c>
      <c r="AF25" s="513">
        <v>0.11372835430559999</v>
      </c>
      <c r="AG25" s="513">
        <v>0.11372835430559999</v>
      </c>
      <c r="AH25" s="513">
        <v>0.11372835430559999</v>
      </c>
      <c r="AI25" s="513">
        <v>0.11372835430559999</v>
      </c>
      <c r="AJ25" s="728">
        <v>0.11372835430559999</v>
      </c>
      <c r="AL25" s="713"/>
      <c r="AO25" s="717"/>
    </row>
    <row r="26" spans="1:41" ht="27" customHeight="1" x14ac:dyDescent="0.25">
      <c r="A26" s="172"/>
      <c r="B26" s="196"/>
      <c r="C26" s="174"/>
      <c r="D26" s="197"/>
      <c r="E26" s="198"/>
      <c r="F26" s="197"/>
      <c r="G26" s="197"/>
      <c r="H26" s="199"/>
      <c r="I26" s="200"/>
      <c r="J26" s="201"/>
      <c r="K26" s="174"/>
      <c r="L26" s="201"/>
      <c r="M26" s="202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</row>
    <row r="27" spans="1:41" ht="27" customHeight="1" x14ac:dyDescent="0.25">
      <c r="A27" s="172"/>
      <c r="B27" s="196"/>
      <c r="C27" s="174"/>
      <c r="D27" s="174"/>
      <c r="E27" s="203"/>
      <c r="F27" s="174"/>
      <c r="G27" s="174"/>
      <c r="H27" s="174"/>
      <c r="I27" s="177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</row>
    <row r="28" spans="1:41" ht="27" customHeight="1" x14ac:dyDescent="0.25">
      <c r="A28" s="172"/>
      <c r="B28" s="196"/>
      <c r="C28" s="197"/>
      <c r="D28" s="157" t="str">
        <f>'TITLE PAGE'!B9</f>
        <v>Company:</v>
      </c>
      <c r="E28" s="313" t="str">
        <f>'TITLE PAGE'!D9</f>
        <v>Severn Trent Water</v>
      </c>
      <c r="F28" s="197"/>
      <c r="G28" s="197"/>
      <c r="H28" s="197"/>
      <c r="I28" s="197"/>
      <c r="J28" s="197"/>
      <c r="K28" s="174"/>
      <c r="L28" s="197"/>
      <c r="M28" s="197"/>
      <c r="N28" s="197"/>
      <c r="O28" s="197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</row>
    <row r="29" spans="1:41" ht="27" customHeight="1" x14ac:dyDescent="0.25">
      <c r="A29" s="172"/>
      <c r="B29" s="196"/>
      <c r="C29" s="197"/>
      <c r="D29" s="161" t="str">
        <f>'TITLE PAGE'!B10</f>
        <v>Resource Zone Name:</v>
      </c>
      <c r="E29" s="314" t="str">
        <f>'TITLE PAGE'!D10</f>
        <v>Mardy</v>
      </c>
      <c r="F29" s="197"/>
      <c r="G29" s="197"/>
      <c r="H29" s="197"/>
      <c r="I29" s="197"/>
      <c r="J29" s="197"/>
      <c r="K29" s="174"/>
      <c r="L29" s="197"/>
      <c r="M29" s="197"/>
      <c r="N29" s="197"/>
      <c r="O29" s="197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41" ht="27" customHeight="1" x14ac:dyDescent="0.2">
      <c r="A30" s="172"/>
      <c r="B30" s="204"/>
      <c r="C30" s="197"/>
      <c r="D30" s="161" t="str">
        <f>'TITLE PAGE'!B11</f>
        <v>Resource Zone Number:</v>
      </c>
      <c r="E30" s="315">
        <f>'TITLE PAGE'!D11</f>
        <v>5</v>
      </c>
      <c r="F30" s="197"/>
      <c r="G30" s="197"/>
      <c r="H30" s="197"/>
      <c r="I30" s="197"/>
      <c r="J30" s="197"/>
      <c r="K30" s="174"/>
      <c r="L30" s="197"/>
      <c r="M30" s="197"/>
      <c r="N30" s="197"/>
      <c r="O30" s="197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41" ht="27" customHeight="1" x14ac:dyDescent="0.25">
      <c r="A31" s="172"/>
      <c r="B31" s="196"/>
      <c r="C31" s="197"/>
      <c r="D31" s="161" t="str">
        <f>'TITLE PAGE'!B12</f>
        <v xml:space="preserve">Planning Scenario Name:                                                                     </v>
      </c>
      <c r="E31" s="314" t="str">
        <f>'TITLE PAGE'!D12</f>
        <v>Dry Year Annual Average</v>
      </c>
      <c r="F31" s="197"/>
      <c r="G31" s="197"/>
      <c r="H31" s="197"/>
      <c r="I31" s="197"/>
      <c r="J31" s="197"/>
      <c r="K31" s="174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41" ht="27" customHeight="1" x14ac:dyDescent="0.25">
      <c r="A32" s="172"/>
      <c r="B32" s="196"/>
      <c r="C32" s="197"/>
      <c r="D32" s="168" t="str">
        <f>'TITLE PAGE'!B13</f>
        <v xml:space="preserve">Chosen Level of Service:  </v>
      </c>
      <c r="E32" s="205" t="str">
        <f>'TITLE PAGE'!D13</f>
        <v>No more than 3 in 100 Temporary Use Bans</v>
      </c>
      <c r="F32" s="197"/>
      <c r="G32" s="197"/>
      <c r="H32" s="197"/>
      <c r="I32" s="197"/>
      <c r="J32" s="197"/>
      <c r="K32" s="174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27" customHeight="1" x14ac:dyDescent="0.25">
      <c r="A33" s="172"/>
      <c r="B33" s="196"/>
      <c r="C33" s="197"/>
      <c r="D33" s="197"/>
      <c r="E33" s="206"/>
      <c r="F33" s="197"/>
      <c r="G33" s="197"/>
      <c r="H33" s="197"/>
      <c r="I33" s="197"/>
      <c r="J33" s="197"/>
      <c r="K33" s="174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</sheetData>
  <sheetProtection algorithmName="SHA-512" hashValue="Uo2G1RWoqXBeKwoY/FkfnnYnXkMiGpjBEY3XVxm50uO1V0oGI6AX1hsVCNLO/FcXg/iE3tdA84PrgkwEkNkJCw==" saltValue="K6WNNsOG70SQCAgwPKM8Mw==" spinCount="100000" sheet="1" objects="1" scenarios="1" selectLockedCells="1" selectUnlockedCells="1"/>
  <mergeCells count="3">
    <mergeCell ref="I1:J1"/>
    <mergeCell ref="B4:B17"/>
    <mergeCell ref="B18:B25"/>
  </mergeCell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="80" zoomScaleNormal="80" workbookViewId="0">
      <selection activeCell="D11" sqref="D11"/>
    </sheetView>
  </sheetViews>
  <sheetFormatPr defaultColWidth="8.88671875" defaultRowHeight="15" x14ac:dyDescent="0.2"/>
  <cols>
    <col min="1" max="1" width="2.109375" customWidth="1"/>
    <col min="2" max="3" width="6.88671875" customWidth="1"/>
    <col min="4" max="4" width="36.77734375" customWidth="1"/>
    <col min="5" max="5" width="38.109375" customWidth="1"/>
    <col min="6" max="6" width="6.88671875" customWidth="1"/>
    <col min="7" max="7" width="8.21875" bestFit="1" customWidth="1"/>
    <col min="8" max="8" width="13.21875" customWidth="1"/>
    <col min="9" max="36" width="11.44140625" customWidth="1"/>
    <col min="251" max="251" width="2.109375" customWidth="1"/>
    <col min="252" max="253" width="6.88671875" customWidth="1"/>
    <col min="254" max="254" width="43.44140625" customWidth="1"/>
    <col min="255" max="255" width="38.109375" customWidth="1"/>
    <col min="256" max="256" width="6.88671875" customWidth="1"/>
    <col min="257" max="257" width="8.21875" bestFit="1" customWidth="1"/>
    <col min="258" max="258" width="13.21875" customWidth="1"/>
    <col min="259" max="286" width="11.44140625" customWidth="1"/>
    <col min="507" max="507" width="2.109375" customWidth="1"/>
    <col min="508" max="509" width="6.88671875" customWidth="1"/>
    <col min="510" max="510" width="43.44140625" customWidth="1"/>
    <col min="511" max="511" width="38.109375" customWidth="1"/>
    <col min="512" max="512" width="6.88671875" customWidth="1"/>
    <col min="513" max="513" width="8.21875" bestFit="1" customWidth="1"/>
    <col min="514" max="514" width="13.21875" customWidth="1"/>
    <col min="515" max="542" width="11.44140625" customWidth="1"/>
    <col min="763" max="763" width="2.109375" customWidth="1"/>
    <col min="764" max="765" width="6.88671875" customWidth="1"/>
    <col min="766" max="766" width="43.44140625" customWidth="1"/>
    <col min="767" max="767" width="38.109375" customWidth="1"/>
    <col min="768" max="768" width="6.88671875" customWidth="1"/>
    <col min="769" max="769" width="8.21875" bestFit="1" customWidth="1"/>
    <col min="770" max="770" width="13.21875" customWidth="1"/>
    <col min="771" max="798" width="11.44140625" customWidth="1"/>
    <col min="1019" max="1019" width="2.109375" customWidth="1"/>
    <col min="1020" max="1021" width="6.88671875" customWidth="1"/>
    <col min="1022" max="1022" width="43.44140625" customWidth="1"/>
    <col min="1023" max="1023" width="38.109375" customWidth="1"/>
    <col min="1024" max="1024" width="6.88671875" customWidth="1"/>
    <col min="1025" max="1025" width="8.21875" bestFit="1" customWidth="1"/>
    <col min="1026" max="1026" width="13.21875" customWidth="1"/>
    <col min="1027" max="1054" width="11.44140625" customWidth="1"/>
    <col min="1275" max="1275" width="2.109375" customWidth="1"/>
    <col min="1276" max="1277" width="6.88671875" customWidth="1"/>
    <col min="1278" max="1278" width="43.44140625" customWidth="1"/>
    <col min="1279" max="1279" width="38.109375" customWidth="1"/>
    <col min="1280" max="1280" width="6.88671875" customWidth="1"/>
    <col min="1281" max="1281" width="8.21875" bestFit="1" customWidth="1"/>
    <col min="1282" max="1282" width="13.21875" customWidth="1"/>
    <col min="1283" max="1310" width="11.44140625" customWidth="1"/>
    <col min="1531" max="1531" width="2.109375" customWidth="1"/>
    <col min="1532" max="1533" width="6.88671875" customWidth="1"/>
    <col min="1534" max="1534" width="43.44140625" customWidth="1"/>
    <col min="1535" max="1535" width="38.109375" customWidth="1"/>
    <col min="1536" max="1536" width="6.88671875" customWidth="1"/>
    <col min="1537" max="1537" width="8.21875" bestFit="1" customWidth="1"/>
    <col min="1538" max="1538" width="13.21875" customWidth="1"/>
    <col min="1539" max="1566" width="11.44140625" customWidth="1"/>
    <col min="1787" max="1787" width="2.109375" customWidth="1"/>
    <col min="1788" max="1789" width="6.88671875" customWidth="1"/>
    <col min="1790" max="1790" width="43.44140625" customWidth="1"/>
    <col min="1791" max="1791" width="38.109375" customWidth="1"/>
    <col min="1792" max="1792" width="6.88671875" customWidth="1"/>
    <col min="1793" max="1793" width="8.21875" bestFit="1" customWidth="1"/>
    <col min="1794" max="1794" width="13.21875" customWidth="1"/>
    <col min="1795" max="1822" width="11.44140625" customWidth="1"/>
    <col min="2043" max="2043" width="2.109375" customWidth="1"/>
    <col min="2044" max="2045" width="6.88671875" customWidth="1"/>
    <col min="2046" max="2046" width="43.44140625" customWidth="1"/>
    <col min="2047" max="2047" width="38.109375" customWidth="1"/>
    <col min="2048" max="2048" width="6.88671875" customWidth="1"/>
    <col min="2049" max="2049" width="8.21875" bestFit="1" customWidth="1"/>
    <col min="2050" max="2050" width="13.21875" customWidth="1"/>
    <col min="2051" max="2078" width="11.44140625" customWidth="1"/>
    <col min="2299" max="2299" width="2.109375" customWidth="1"/>
    <col min="2300" max="2301" width="6.88671875" customWidth="1"/>
    <col min="2302" max="2302" width="43.44140625" customWidth="1"/>
    <col min="2303" max="2303" width="38.109375" customWidth="1"/>
    <col min="2304" max="2304" width="6.88671875" customWidth="1"/>
    <col min="2305" max="2305" width="8.21875" bestFit="1" customWidth="1"/>
    <col min="2306" max="2306" width="13.21875" customWidth="1"/>
    <col min="2307" max="2334" width="11.44140625" customWidth="1"/>
    <col min="2555" max="2555" width="2.109375" customWidth="1"/>
    <col min="2556" max="2557" width="6.88671875" customWidth="1"/>
    <col min="2558" max="2558" width="43.44140625" customWidth="1"/>
    <col min="2559" max="2559" width="38.109375" customWidth="1"/>
    <col min="2560" max="2560" width="6.88671875" customWidth="1"/>
    <col min="2561" max="2561" width="8.21875" bestFit="1" customWidth="1"/>
    <col min="2562" max="2562" width="13.21875" customWidth="1"/>
    <col min="2563" max="2590" width="11.44140625" customWidth="1"/>
    <col min="2811" max="2811" width="2.109375" customWidth="1"/>
    <col min="2812" max="2813" width="6.88671875" customWidth="1"/>
    <col min="2814" max="2814" width="43.44140625" customWidth="1"/>
    <col min="2815" max="2815" width="38.109375" customWidth="1"/>
    <col min="2816" max="2816" width="6.88671875" customWidth="1"/>
    <col min="2817" max="2817" width="8.21875" bestFit="1" customWidth="1"/>
    <col min="2818" max="2818" width="13.21875" customWidth="1"/>
    <col min="2819" max="2846" width="11.44140625" customWidth="1"/>
    <col min="3067" max="3067" width="2.109375" customWidth="1"/>
    <col min="3068" max="3069" width="6.88671875" customWidth="1"/>
    <col min="3070" max="3070" width="43.44140625" customWidth="1"/>
    <col min="3071" max="3071" width="38.109375" customWidth="1"/>
    <col min="3072" max="3072" width="6.88671875" customWidth="1"/>
    <col min="3073" max="3073" width="8.21875" bestFit="1" customWidth="1"/>
    <col min="3074" max="3074" width="13.21875" customWidth="1"/>
    <col min="3075" max="3102" width="11.44140625" customWidth="1"/>
    <col min="3323" max="3323" width="2.109375" customWidth="1"/>
    <col min="3324" max="3325" width="6.88671875" customWidth="1"/>
    <col min="3326" max="3326" width="43.44140625" customWidth="1"/>
    <col min="3327" max="3327" width="38.109375" customWidth="1"/>
    <col min="3328" max="3328" width="6.88671875" customWidth="1"/>
    <col min="3329" max="3329" width="8.21875" bestFit="1" customWidth="1"/>
    <col min="3330" max="3330" width="13.21875" customWidth="1"/>
    <col min="3331" max="3358" width="11.44140625" customWidth="1"/>
    <col min="3579" max="3579" width="2.109375" customWidth="1"/>
    <col min="3580" max="3581" width="6.88671875" customWidth="1"/>
    <col min="3582" max="3582" width="43.44140625" customWidth="1"/>
    <col min="3583" max="3583" width="38.109375" customWidth="1"/>
    <col min="3584" max="3584" width="6.88671875" customWidth="1"/>
    <col min="3585" max="3585" width="8.21875" bestFit="1" customWidth="1"/>
    <col min="3586" max="3586" width="13.21875" customWidth="1"/>
    <col min="3587" max="3614" width="11.44140625" customWidth="1"/>
    <col min="3835" max="3835" width="2.109375" customWidth="1"/>
    <col min="3836" max="3837" width="6.88671875" customWidth="1"/>
    <col min="3838" max="3838" width="43.44140625" customWidth="1"/>
    <col min="3839" max="3839" width="38.109375" customWidth="1"/>
    <col min="3840" max="3840" width="6.88671875" customWidth="1"/>
    <col min="3841" max="3841" width="8.21875" bestFit="1" customWidth="1"/>
    <col min="3842" max="3842" width="13.21875" customWidth="1"/>
    <col min="3843" max="3870" width="11.44140625" customWidth="1"/>
    <col min="4091" max="4091" width="2.109375" customWidth="1"/>
    <col min="4092" max="4093" width="6.88671875" customWidth="1"/>
    <col min="4094" max="4094" width="43.44140625" customWidth="1"/>
    <col min="4095" max="4095" width="38.109375" customWidth="1"/>
    <col min="4096" max="4096" width="6.88671875" customWidth="1"/>
    <col min="4097" max="4097" width="8.21875" bestFit="1" customWidth="1"/>
    <col min="4098" max="4098" width="13.21875" customWidth="1"/>
    <col min="4099" max="4126" width="11.44140625" customWidth="1"/>
    <col min="4347" max="4347" width="2.109375" customWidth="1"/>
    <col min="4348" max="4349" width="6.88671875" customWidth="1"/>
    <col min="4350" max="4350" width="43.44140625" customWidth="1"/>
    <col min="4351" max="4351" width="38.109375" customWidth="1"/>
    <col min="4352" max="4352" width="6.88671875" customWidth="1"/>
    <col min="4353" max="4353" width="8.21875" bestFit="1" customWidth="1"/>
    <col min="4354" max="4354" width="13.21875" customWidth="1"/>
    <col min="4355" max="4382" width="11.44140625" customWidth="1"/>
    <col min="4603" max="4603" width="2.109375" customWidth="1"/>
    <col min="4604" max="4605" width="6.88671875" customWidth="1"/>
    <col min="4606" max="4606" width="43.44140625" customWidth="1"/>
    <col min="4607" max="4607" width="38.109375" customWidth="1"/>
    <col min="4608" max="4608" width="6.88671875" customWidth="1"/>
    <col min="4609" max="4609" width="8.21875" bestFit="1" customWidth="1"/>
    <col min="4610" max="4610" width="13.21875" customWidth="1"/>
    <col min="4611" max="4638" width="11.44140625" customWidth="1"/>
    <col min="4859" max="4859" width="2.109375" customWidth="1"/>
    <col min="4860" max="4861" width="6.88671875" customWidth="1"/>
    <col min="4862" max="4862" width="43.44140625" customWidth="1"/>
    <col min="4863" max="4863" width="38.109375" customWidth="1"/>
    <col min="4864" max="4864" width="6.88671875" customWidth="1"/>
    <col min="4865" max="4865" width="8.21875" bestFit="1" customWidth="1"/>
    <col min="4866" max="4866" width="13.21875" customWidth="1"/>
    <col min="4867" max="4894" width="11.44140625" customWidth="1"/>
    <col min="5115" max="5115" width="2.109375" customWidth="1"/>
    <col min="5116" max="5117" width="6.88671875" customWidth="1"/>
    <col min="5118" max="5118" width="43.44140625" customWidth="1"/>
    <col min="5119" max="5119" width="38.109375" customWidth="1"/>
    <col min="5120" max="5120" width="6.88671875" customWidth="1"/>
    <col min="5121" max="5121" width="8.21875" bestFit="1" customWidth="1"/>
    <col min="5122" max="5122" width="13.21875" customWidth="1"/>
    <col min="5123" max="5150" width="11.44140625" customWidth="1"/>
    <col min="5371" max="5371" width="2.109375" customWidth="1"/>
    <col min="5372" max="5373" width="6.88671875" customWidth="1"/>
    <col min="5374" max="5374" width="43.44140625" customWidth="1"/>
    <col min="5375" max="5375" width="38.109375" customWidth="1"/>
    <col min="5376" max="5376" width="6.88671875" customWidth="1"/>
    <col min="5377" max="5377" width="8.21875" bestFit="1" customWidth="1"/>
    <col min="5378" max="5378" width="13.21875" customWidth="1"/>
    <col min="5379" max="5406" width="11.44140625" customWidth="1"/>
    <col min="5627" max="5627" width="2.109375" customWidth="1"/>
    <col min="5628" max="5629" width="6.88671875" customWidth="1"/>
    <col min="5630" max="5630" width="43.44140625" customWidth="1"/>
    <col min="5631" max="5631" width="38.109375" customWidth="1"/>
    <col min="5632" max="5632" width="6.88671875" customWidth="1"/>
    <col min="5633" max="5633" width="8.21875" bestFit="1" customWidth="1"/>
    <col min="5634" max="5634" width="13.21875" customWidth="1"/>
    <col min="5635" max="5662" width="11.44140625" customWidth="1"/>
    <col min="5883" max="5883" width="2.109375" customWidth="1"/>
    <col min="5884" max="5885" width="6.88671875" customWidth="1"/>
    <col min="5886" max="5886" width="43.44140625" customWidth="1"/>
    <col min="5887" max="5887" width="38.109375" customWidth="1"/>
    <col min="5888" max="5888" width="6.88671875" customWidth="1"/>
    <col min="5889" max="5889" width="8.21875" bestFit="1" customWidth="1"/>
    <col min="5890" max="5890" width="13.21875" customWidth="1"/>
    <col min="5891" max="5918" width="11.44140625" customWidth="1"/>
    <col min="6139" max="6139" width="2.109375" customWidth="1"/>
    <col min="6140" max="6141" width="6.88671875" customWidth="1"/>
    <col min="6142" max="6142" width="43.44140625" customWidth="1"/>
    <col min="6143" max="6143" width="38.109375" customWidth="1"/>
    <col min="6144" max="6144" width="6.88671875" customWidth="1"/>
    <col min="6145" max="6145" width="8.21875" bestFit="1" customWidth="1"/>
    <col min="6146" max="6146" width="13.21875" customWidth="1"/>
    <col min="6147" max="6174" width="11.44140625" customWidth="1"/>
    <col min="6395" max="6395" width="2.109375" customWidth="1"/>
    <col min="6396" max="6397" width="6.88671875" customWidth="1"/>
    <col min="6398" max="6398" width="43.44140625" customWidth="1"/>
    <col min="6399" max="6399" width="38.109375" customWidth="1"/>
    <col min="6400" max="6400" width="6.88671875" customWidth="1"/>
    <col min="6401" max="6401" width="8.21875" bestFit="1" customWidth="1"/>
    <col min="6402" max="6402" width="13.21875" customWidth="1"/>
    <col min="6403" max="6430" width="11.44140625" customWidth="1"/>
    <col min="6651" max="6651" width="2.109375" customWidth="1"/>
    <col min="6652" max="6653" width="6.88671875" customWidth="1"/>
    <col min="6654" max="6654" width="43.44140625" customWidth="1"/>
    <col min="6655" max="6655" width="38.109375" customWidth="1"/>
    <col min="6656" max="6656" width="6.88671875" customWidth="1"/>
    <col min="6657" max="6657" width="8.21875" bestFit="1" customWidth="1"/>
    <col min="6658" max="6658" width="13.21875" customWidth="1"/>
    <col min="6659" max="6686" width="11.44140625" customWidth="1"/>
    <col min="6907" max="6907" width="2.109375" customWidth="1"/>
    <col min="6908" max="6909" width="6.88671875" customWidth="1"/>
    <col min="6910" max="6910" width="43.44140625" customWidth="1"/>
    <col min="6911" max="6911" width="38.109375" customWidth="1"/>
    <col min="6912" max="6912" width="6.88671875" customWidth="1"/>
    <col min="6913" max="6913" width="8.21875" bestFit="1" customWidth="1"/>
    <col min="6914" max="6914" width="13.21875" customWidth="1"/>
    <col min="6915" max="6942" width="11.44140625" customWidth="1"/>
    <col min="7163" max="7163" width="2.109375" customWidth="1"/>
    <col min="7164" max="7165" width="6.88671875" customWidth="1"/>
    <col min="7166" max="7166" width="43.44140625" customWidth="1"/>
    <col min="7167" max="7167" width="38.109375" customWidth="1"/>
    <col min="7168" max="7168" width="6.88671875" customWidth="1"/>
    <col min="7169" max="7169" width="8.21875" bestFit="1" customWidth="1"/>
    <col min="7170" max="7170" width="13.21875" customWidth="1"/>
    <col min="7171" max="7198" width="11.44140625" customWidth="1"/>
    <col min="7419" max="7419" width="2.109375" customWidth="1"/>
    <col min="7420" max="7421" width="6.88671875" customWidth="1"/>
    <col min="7422" max="7422" width="43.44140625" customWidth="1"/>
    <col min="7423" max="7423" width="38.109375" customWidth="1"/>
    <col min="7424" max="7424" width="6.88671875" customWidth="1"/>
    <col min="7425" max="7425" width="8.21875" bestFit="1" customWidth="1"/>
    <col min="7426" max="7426" width="13.21875" customWidth="1"/>
    <col min="7427" max="7454" width="11.44140625" customWidth="1"/>
    <col min="7675" max="7675" width="2.109375" customWidth="1"/>
    <col min="7676" max="7677" width="6.88671875" customWidth="1"/>
    <col min="7678" max="7678" width="43.44140625" customWidth="1"/>
    <col min="7679" max="7679" width="38.109375" customWidth="1"/>
    <col min="7680" max="7680" width="6.88671875" customWidth="1"/>
    <col min="7681" max="7681" width="8.21875" bestFit="1" customWidth="1"/>
    <col min="7682" max="7682" width="13.21875" customWidth="1"/>
    <col min="7683" max="7710" width="11.44140625" customWidth="1"/>
    <col min="7931" max="7931" width="2.109375" customWidth="1"/>
    <col min="7932" max="7933" width="6.88671875" customWidth="1"/>
    <col min="7934" max="7934" width="43.44140625" customWidth="1"/>
    <col min="7935" max="7935" width="38.109375" customWidth="1"/>
    <col min="7936" max="7936" width="6.88671875" customWidth="1"/>
    <col min="7937" max="7937" width="8.21875" bestFit="1" customWidth="1"/>
    <col min="7938" max="7938" width="13.21875" customWidth="1"/>
    <col min="7939" max="7966" width="11.44140625" customWidth="1"/>
    <col min="8187" max="8187" width="2.109375" customWidth="1"/>
    <col min="8188" max="8189" width="6.88671875" customWidth="1"/>
    <col min="8190" max="8190" width="43.44140625" customWidth="1"/>
    <col min="8191" max="8191" width="38.109375" customWidth="1"/>
    <col min="8192" max="8192" width="6.88671875" customWidth="1"/>
    <col min="8193" max="8193" width="8.21875" bestFit="1" customWidth="1"/>
    <col min="8194" max="8194" width="13.21875" customWidth="1"/>
    <col min="8195" max="8222" width="11.44140625" customWidth="1"/>
    <col min="8443" max="8443" width="2.109375" customWidth="1"/>
    <col min="8444" max="8445" width="6.88671875" customWidth="1"/>
    <col min="8446" max="8446" width="43.44140625" customWidth="1"/>
    <col min="8447" max="8447" width="38.109375" customWidth="1"/>
    <col min="8448" max="8448" width="6.88671875" customWidth="1"/>
    <col min="8449" max="8449" width="8.21875" bestFit="1" customWidth="1"/>
    <col min="8450" max="8450" width="13.21875" customWidth="1"/>
    <col min="8451" max="8478" width="11.44140625" customWidth="1"/>
    <col min="8699" max="8699" width="2.109375" customWidth="1"/>
    <col min="8700" max="8701" width="6.88671875" customWidth="1"/>
    <col min="8702" max="8702" width="43.44140625" customWidth="1"/>
    <col min="8703" max="8703" width="38.109375" customWidth="1"/>
    <col min="8704" max="8704" width="6.88671875" customWidth="1"/>
    <col min="8705" max="8705" width="8.21875" bestFit="1" customWidth="1"/>
    <col min="8706" max="8706" width="13.21875" customWidth="1"/>
    <col min="8707" max="8734" width="11.44140625" customWidth="1"/>
    <col min="8955" max="8955" width="2.109375" customWidth="1"/>
    <col min="8956" max="8957" width="6.88671875" customWidth="1"/>
    <col min="8958" max="8958" width="43.44140625" customWidth="1"/>
    <col min="8959" max="8959" width="38.109375" customWidth="1"/>
    <col min="8960" max="8960" width="6.88671875" customWidth="1"/>
    <col min="8961" max="8961" width="8.21875" bestFit="1" customWidth="1"/>
    <col min="8962" max="8962" width="13.21875" customWidth="1"/>
    <col min="8963" max="8990" width="11.44140625" customWidth="1"/>
    <col min="9211" max="9211" width="2.109375" customWidth="1"/>
    <col min="9212" max="9213" width="6.88671875" customWidth="1"/>
    <col min="9214" max="9214" width="43.44140625" customWidth="1"/>
    <col min="9215" max="9215" width="38.109375" customWidth="1"/>
    <col min="9216" max="9216" width="6.88671875" customWidth="1"/>
    <col min="9217" max="9217" width="8.21875" bestFit="1" customWidth="1"/>
    <col min="9218" max="9218" width="13.21875" customWidth="1"/>
    <col min="9219" max="9246" width="11.44140625" customWidth="1"/>
    <col min="9467" max="9467" width="2.109375" customWidth="1"/>
    <col min="9468" max="9469" width="6.88671875" customWidth="1"/>
    <col min="9470" max="9470" width="43.44140625" customWidth="1"/>
    <col min="9471" max="9471" width="38.109375" customWidth="1"/>
    <col min="9472" max="9472" width="6.88671875" customWidth="1"/>
    <col min="9473" max="9473" width="8.21875" bestFit="1" customWidth="1"/>
    <col min="9474" max="9474" width="13.21875" customWidth="1"/>
    <col min="9475" max="9502" width="11.44140625" customWidth="1"/>
    <col min="9723" max="9723" width="2.109375" customWidth="1"/>
    <col min="9724" max="9725" width="6.88671875" customWidth="1"/>
    <col min="9726" max="9726" width="43.44140625" customWidth="1"/>
    <col min="9727" max="9727" width="38.109375" customWidth="1"/>
    <col min="9728" max="9728" width="6.88671875" customWidth="1"/>
    <col min="9729" max="9729" width="8.21875" bestFit="1" customWidth="1"/>
    <col min="9730" max="9730" width="13.21875" customWidth="1"/>
    <col min="9731" max="9758" width="11.44140625" customWidth="1"/>
    <col min="9979" max="9979" width="2.109375" customWidth="1"/>
    <col min="9980" max="9981" width="6.88671875" customWidth="1"/>
    <col min="9982" max="9982" width="43.44140625" customWidth="1"/>
    <col min="9983" max="9983" width="38.109375" customWidth="1"/>
    <col min="9984" max="9984" width="6.88671875" customWidth="1"/>
    <col min="9985" max="9985" width="8.21875" bestFit="1" customWidth="1"/>
    <col min="9986" max="9986" width="13.21875" customWidth="1"/>
    <col min="9987" max="10014" width="11.44140625" customWidth="1"/>
    <col min="10235" max="10235" width="2.109375" customWidth="1"/>
    <col min="10236" max="10237" width="6.88671875" customWidth="1"/>
    <col min="10238" max="10238" width="43.44140625" customWidth="1"/>
    <col min="10239" max="10239" width="38.109375" customWidth="1"/>
    <col min="10240" max="10240" width="6.88671875" customWidth="1"/>
    <col min="10241" max="10241" width="8.21875" bestFit="1" customWidth="1"/>
    <col min="10242" max="10242" width="13.21875" customWidth="1"/>
    <col min="10243" max="10270" width="11.44140625" customWidth="1"/>
    <col min="10491" max="10491" width="2.109375" customWidth="1"/>
    <col min="10492" max="10493" width="6.88671875" customWidth="1"/>
    <col min="10494" max="10494" width="43.44140625" customWidth="1"/>
    <col min="10495" max="10495" width="38.109375" customWidth="1"/>
    <col min="10496" max="10496" width="6.88671875" customWidth="1"/>
    <col min="10497" max="10497" width="8.21875" bestFit="1" customWidth="1"/>
    <col min="10498" max="10498" width="13.21875" customWidth="1"/>
    <col min="10499" max="10526" width="11.44140625" customWidth="1"/>
    <col min="10747" max="10747" width="2.109375" customWidth="1"/>
    <col min="10748" max="10749" width="6.88671875" customWidth="1"/>
    <col min="10750" max="10750" width="43.44140625" customWidth="1"/>
    <col min="10751" max="10751" width="38.109375" customWidth="1"/>
    <col min="10752" max="10752" width="6.88671875" customWidth="1"/>
    <col min="10753" max="10753" width="8.21875" bestFit="1" customWidth="1"/>
    <col min="10754" max="10754" width="13.21875" customWidth="1"/>
    <col min="10755" max="10782" width="11.44140625" customWidth="1"/>
    <col min="11003" max="11003" width="2.109375" customWidth="1"/>
    <col min="11004" max="11005" width="6.88671875" customWidth="1"/>
    <col min="11006" max="11006" width="43.44140625" customWidth="1"/>
    <col min="11007" max="11007" width="38.109375" customWidth="1"/>
    <col min="11008" max="11008" width="6.88671875" customWidth="1"/>
    <col min="11009" max="11009" width="8.21875" bestFit="1" customWidth="1"/>
    <col min="11010" max="11010" width="13.21875" customWidth="1"/>
    <col min="11011" max="11038" width="11.44140625" customWidth="1"/>
    <col min="11259" max="11259" width="2.109375" customWidth="1"/>
    <col min="11260" max="11261" width="6.88671875" customWidth="1"/>
    <col min="11262" max="11262" width="43.44140625" customWidth="1"/>
    <col min="11263" max="11263" width="38.109375" customWidth="1"/>
    <col min="11264" max="11264" width="6.88671875" customWidth="1"/>
    <col min="11265" max="11265" width="8.21875" bestFit="1" customWidth="1"/>
    <col min="11266" max="11266" width="13.21875" customWidth="1"/>
    <col min="11267" max="11294" width="11.44140625" customWidth="1"/>
    <col min="11515" max="11515" width="2.109375" customWidth="1"/>
    <col min="11516" max="11517" width="6.88671875" customWidth="1"/>
    <col min="11518" max="11518" width="43.44140625" customWidth="1"/>
    <col min="11519" max="11519" width="38.109375" customWidth="1"/>
    <col min="11520" max="11520" width="6.88671875" customWidth="1"/>
    <col min="11521" max="11521" width="8.21875" bestFit="1" customWidth="1"/>
    <col min="11522" max="11522" width="13.21875" customWidth="1"/>
    <col min="11523" max="11550" width="11.44140625" customWidth="1"/>
    <col min="11771" max="11771" width="2.109375" customWidth="1"/>
    <col min="11772" max="11773" width="6.88671875" customWidth="1"/>
    <col min="11774" max="11774" width="43.44140625" customWidth="1"/>
    <col min="11775" max="11775" width="38.109375" customWidth="1"/>
    <col min="11776" max="11776" width="6.88671875" customWidth="1"/>
    <col min="11777" max="11777" width="8.21875" bestFit="1" customWidth="1"/>
    <col min="11778" max="11778" width="13.21875" customWidth="1"/>
    <col min="11779" max="11806" width="11.44140625" customWidth="1"/>
    <col min="12027" max="12027" width="2.109375" customWidth="1"/>
    <col min="12028" max="12029" width="6.88671875" customWidth="1"/>
    <col min="12030" max="12030" width="43.44140625" customWidth="1"/>
    <col min="12031" max="12031" width="38.109375" customWidth="1"/>
    <col min="12032" max="12032" width="6.88671875" customWidth="1"/>
    <col min="12033" max="12033" width="8.21875" bestFit="1" customWidth="1"/>
    <col min="12034" max="12034" width="13.21875" customWidth="1"/>
    <col min="12035" max="12062" width="11.44140625" customWidth="1"/>
    <col min="12283" max="12283" width="2.109375" customWidth="1"/>
    <col min="12284" max="12285" width="6.88671875" customWidth="1"/>
    <col min="12286" max="12286" width="43.44140625" customWidth="1"/>
    <col min="12287" max="12287" width="38.109375" customWidth="1"/>
    <col min="12288" max="12288" width="6.88671875" customWidth="1"/>
    <col min="12289" max="12289" width="8.21875" bestFit="1" customWidth="1"/>
    <col min="12290" max="12290" width="13.21875" customWidth="1"/>
    <col min="12291" max="12318" width="11.44140625" customWidth="1"/>
    <col min="12539" max="12539" width="2.109375" customWidth="1"/>
    <col min="12540" max="12541" width="6.88671875" customWidth="1"/>
    <col min="12542" max="12542" width="43.44140625" customWidth="1"/>
    <col min="12543" max="12543" width="38.109375" customWidth="1"/>
    <col min="12544" max="12544" width="6.88671875" customWidth="1"/>
    <col min="12545" max="12545" width="8.21875" bestFit="1" customWidth="1"/>
    <col min="12546" max="12546" width="13.21875" customWidth="1"/>
    <col min="12547" max="12574" width="11.44140625" customWidth="1"/>
    <col min="12795" max="12795" width="2.109375" customWidth="1"/>
    <col min="12796" max="12797" width="6.88671875" customWidth="1"/>
    <col min="12798" max="12798" width="43.44140625" customWidth="1"/>
    <col min="12799" max="12799" width="38.109375" customWidth="1"/>
    <col min="12800" max="12800" width="6.88671875" customWidth="1"/>
    <col min="12801" max="12801" width="8.21875" bestFit="1" customWidth="1"/>
    <col min="12802" max="12802" width="13.21875" customWidth="1"/>
    <col min="12803" max="12830" width="11.44140625" customWidth="1"/>
    <col min="13051" max="13051" width="2.109375" customWidth="1"/>
    <col min="13052" max="13053" width="6.88671875" customWidth="1"/>
    <col min="13054" max="13054" width="43.44140625" customWidth="1"/>
    <col min="13055" max="13055" width="38.109375" customWidth="1"/>
    <col min="13056" max="13056" width="6.88671875" customWidth="1"/>
    <col min="13057" max="13057" width="8.21875" bestFit="1" customWidth="1"/>
    <col min="13058" max="13058" width="13.21875" customWidth="1"/>
    <col min="13059" max="13086" width="11.44140625" customWidth="1"/>
    <col min="13307" max="13307" width="2.109375" customWidth="1"/>
    <col min="13308" max="13309" width="6.88671875" customWidth="1"/>
    <col min="13310" max="13310" width="43.44140625" customWidth="1"/>
    <col min="13311" max="13311" width="38.109375" customWidth="1"/>
    <col min="13312" max="13312" width="6.88671875" customWidth="1"/>
    <col min="13313" max="13313" width="8.21875" bestFit="1" customWidth="1"/>
    <col min="13314" max="13314" width="13.21875" customWidth="1"/>
    <col min="13315" max="13342" width="11.44140625" customWidth="1"/>
    <col min="13563" max="13563" width="2.109375" customWidth="1"/>
    <col min="13564" max="13565" width="6.88671875" customWidth="1"/>
    <col min="13566" max="13566" width="43.44140625" customWidth="1"/>
    <col min="13567" max="13567" width="38.109375" customWidth="1"/>
    <col min="13568" max="13568" width="6.88671875" customWidth="1"/>
    <col min="13569" max="13569" width="8.21875" bestFit="1" customWidth="1"/>
    <col min="13570" max="13570" width="13.21875" customWidth="1"/>
    <col min="13571" max="13598" width="11.44140625" customWidth="1"/>
    <col min="13819" max="13819" width="2.109375" customWidth="1"/>
    <col min="13820" max="13821" width="6.88671875" customWidth="1"/>
    <col min="13822" max="13822" width="43.44140625" customWidth="1"/>
    <col min="13823" max="13823" width="38.109375" customWidth="1"/>
    <col min="13824" max="13824" width="6.88671875" customWidth="1"/>
    <col min="13825" max="13825" width="8.21875" bestFit="1" customWidth="1"/>
    <col min="13826" max="13826" width="13.21875" customWidth="1"/>
    <col min="13827" max="13854" width="11.44140625" customWidth="1"/>
    <col min="14075" max="14075" width="2.109375" customWidth="1"/>
    <col min="14076" max="14077" width="6.88671875" customWidth="1"/>
    <col min="14078" max="14078" width="43.44140625" customWidth="1"/>
    <col min="14079" max="14079" width="38.109375" customWidth="1"/>
    <col min="14080" max="14080" width="6.88671875" customWidth="1"/>
    <col min="14081" max="14081" width="8.21875" bestFit="1" customWidth="1"/>
    <col min="14082" max="14082" width="13.21875" customWidth="1"/>
    <col min="14083" max="14110" width="11.44140625" customWidth="1"/>
    <col min="14331" max="14331" width="2.109375" customWidth="1"/>
    <col min="14332" max="14333" width="6.88671875" customWidth="1"/>
    <col min="14334" max="14334" width="43.44140625" customWidth="1"/>
    <col min="14335" max="14335" width="38.109375" customWidth="1"/>
    <col min="14336" max="14336" width="6.88671875" customWidth="1"/>
    <col min="14337" max="14337" width="8.21875" bestFit="1" customWidth="1"/>
    <col min="14338" max="14338" width="13.21875" customWidth="1"/>
    <col min="14339" max="14366" width="11.44140625" customWidth="1"/>
    <col min="14587" max="14587" width="2.109375" customWidth="1"/>
    <col min="14588" max="14589" width="6.88671875" customWidth="1"/>
    <col min="14590" max="14590" width="43.44140625" customWidth="1"/>
    <col min="14591" max="14591" width="38.109375" customWidth="1"/>
    <col min="14592" max="14592" width="6.88671875" customWidth="1"/>
    <col min="14593" max="14593" width="8.21875" bestFit="1" customWidth="1"/>
    <col min="14594" max="14594" width="13.21875" customWidth="1"/>
    <col min="14595" max="14622" width="11.44140625" customWidth="1"/>
    <col min="14843" max="14843" width="2.109375" customWidth="1"/>
    <col min="14844" max="14845" width="6.88671875" customWidth="1"/>
    <col min="14846" max="14846" width="43.44140625" customWidth="1"/>
    <col min="14847" max="14847" width="38.109375" customWidth="1"/>
    <col min="14848" max="14848" width="6.88671875" customWidth="1"/>
    <col min="14849" max="14849" width="8.21875" bestFit="1" customWidth="1"/>
    <col min="14850" max="14850" width="13.21875" customWidth="1"/>
    <col min="14851" max="14878" width="11.44140625" customWidth="1"/>
    <col min="15099" max="15099" width="2.109375" customWidth="1"/>
    <col min="15100" max="15101" width="6.88671875" customWidth="1"/>
    <col min="15102" max="15102" width="43.44140625" customWidth="1"/>
    <col min="15103" max="15103" width="38.109375" customWidth="1"/>
    <col min="15104" max="15104" width="6.88671875" customWidth="1"/>
    <col min="15105" max="15105" width="8.21875" bestFit="1" customWidth="1"/>
    <col min="15106" max="15106" width="13.21875" customWidth="1"/>
    <col min="15107" max="15134" width="11.44140625" customWidth="1"/>
    <col min="15355" max="15355" width="2.109375" customWidth="1"/>
    <col min="15356" max="15357" width="6.88671875" customWidth="1"/>
    <col min="15358" max="15358" width="43.44140625" customWidth="1"/>
    <col min="15359" max="15359" width="38.109375" customWidth="1"/>
    <col min="15360" max="15360" width="6.88671875" customWidth="1"/>
    <col min="15361" max="15361" width="8.21875" bestFit="1" customWidth="1"/>
    <col min="15362" max="15362" width="13.21875" customWidth="1"/>
    <col min="15363" max="15390" width="11.44140625" customWidth="1"/>
    <col min="15611" max="15611" width="2.109375" customWidth="1"/>
    <col min="15612" max="15613" width="6.88671875" customWidth="1"/>
    <col min="15614" max="15614" width="43.44140625" customWidth="1"/>
    <col min="15615" max="15615" width="38.109375" customWidth="1"/>
    <col min="15616" max="15616" width="6.88671875" customWidth="1"/>
    <col min="15617" max="15617" width="8.21875" bestFit="1" customWidth="1"/>
    <col min="15618" max="15618" width="13.21875" customWidth="1"/>
    <col min="15619" max="15646" width="11.44140625" customWidth="1"/>
    <col min="15867" max="15867" width="2.109375" customWidth="1"/>
    <col min="15868" max="15869" width="6.88671875" customWidth="1"/>
    <col min="15870" max="15870" width="43.44140625" customWidth="1"/>
    <col min="15871" max="15871" width="38.109375" customWidth="1"/>
    <col min="15872" max="15872" width="6.88671875" customWidth="1"/>
    <col min="15873" max="15873" width="8.21875" bestFit="1" customWidth="1"/>
    <col min="15874" max="15874" width="13.21875" customWidth="1"/>
    <col min="15875" max="15902" width="11.44140625" customWidth="1"/>
    <col min="16123" max="16123" width="2.109375" customWidth="1"/>
    <col min="16124" max="16125" width="6.88671875" customWidth="1"/>
    <col min="16126" max="16126" width="43.44140625" customWidth="1"/>
    <col min="16127" max="16127" width="38.109375" customWidth="1"/>
    <col min="16128" max="16128" width="6.88671875" customWidth="1"/>
    <col min="16129" max="16129" width="8.21875" bestFit="1" customWidth="1"/>
    <col min="16130" max="16130" width="13.21875" customWidth="1"/>
    <col min="16131" max="16158" width="11.44140625" customWidth="1"/>
  </cols>
  <sheetData>
    <row r="1" spans="1:36" ht="18.75" thickBot="1" x14ac:dyDescent="0.25">
      <c r="A1" s="135"/>
      <c r="B1" s="178"/>
      <c r="C1" s="179" t="s">
        <v>189</v>
      </c>
      <c r="D1" s="207"/>
      <c r="E1" s="208"/>
      <c r="F1" s="209"/>
      <c r="G1" s="209"/>
      <c r="H1" s="209"/>
      <c r="I1" s="953"/>
      <c r="J1" s="942"/>
      <c r="K1" s="942"/>
      <c r="L1" s="183"/>
      <c r="M1" s="183"/>
      <c r="N1" s="183"/>
      <c r="O1" s="183"/>
      <c r="P1" s="183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210"/>
    </row>
    <row r="2" spans="1:36" ht="32.25" thickBot="1" x14ac:dyDescent="0.25">
      <c r="A2" s="187"/>
      <c r="B2" s="188"/>
      <c r="C2" s="273" t="s">
        <v>112</v>
      </c>
      <c r="D2" s="189" t="s">
        <v>141</v>
      </c>
      <c r="E2" s="844" t="s">
        <v>113</v>
      </c>
      <c r="F2" s="189" t="s">
        <v>142</v>
      </c>
      <c r="G2" s="189" t="s">
        <v>190</v>
      </c>
      <c r="H2" s="211" t="str">
        <f>'TITLE PAGE'!D14</f>
        <v>2016-17</v>
      </c>
      <c r="I2" s="275" t="str">
        <f>'WRZ summary'!E3</f>
        <v>For info 2017-18</v>
      </c>
      <c r="J2" s="275" t="str">
        <f>'WRZ summary'!F3</f>
        <v>For info 2018-19</v>
      </c>
      <c r="K2" s="27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25.15" customHeight="1" x14ac:dyDescent="0.2">
      <c r="A3" s="214"/>
      <c r="B3" s="954" t="s">
        <v>191</v>
      </c>
      <c r="C3" s="783" t="s">
        <v>192</v>
      </c>
      <c r="D3" s="845" t="s">
        <v>193</v>
      </c>
      <c r="E3" s="503" t="s">
        <v>124</v>
      </c>
      <c r="F3" s="504" t="s">
        <v>75</v>
      </c>
      <c r="G3" s="504">
        <v>2</v>
      </c>
      <c r="H3" s="516">
        <v>0.60200735787345239</v>
      </c>
      <c r="I3" s="779">
        <v>0.60480188335619955</v>
      </c>
      <c r="J3" s="779">
        <v>0.60545775367452459</v>
      </c>
      <c r="K3" s="779">
        <v>0.60634326678718664</v>
      </c>
      <c r="L3" s="846">
        <v>0.60556311649444639</v>
      </c>
      <c r="M3" s="846">
        <v>0.60841287015981327</v>
      </c>
      <c r="N3" s="846">
        <v>0.61014860556189154</v>
      </c>
      <c r="O3" s="846">
        <v>0.61167753141558978</v>
      </c>
      <c r="P3" s="846">
        <v>0.61100839627169679</v>
      </c>
      <c r="Q3" s="846">
        <v>0.61304742530292589</v>
      </c>
      <c r="R3" s="846">
        <v>0.61339235795473301</v>
      </c>
      <c r="S3" s="846">
        <v>0.61369393949058448</v>
      </c>
      <c r="T3" s="846">
        <v>0.61231574602925909</v>
      </c>
      <c r="U3" s="846">
        <v>0.61419452605286728</v>
      </c>
      <c r="V3" s="846">
        <v>0.61452081918710166</v>
      </c>
      <c r="W3" s="846">
        <v>0.61487035808752077</v>
      </c>
      <c r="X3" s="846">
        <v>0.61350514197049144</v>
      </c>
      <c r="Y3" s="846">
        <v>0.61534841775008853</v>
      </c>
      <c r="Z3" s="846">
        <v>0.61542974380871729</v>
      </c>
      <c r="AA3" s="846">
        <v>0.61543427874374801</v>
      </c>
      <c r="AB3" s="846">
        <v>0.61366589612880151</v>
      </c>
      <c r="AC3" s="846">
        <v>0.61540253356206176</v>
      </c>
      <c r="AD3" s="846">
        <v>0.61554381221837429</v>
      </c>
      <c r="AE3" s="846">
        <v>0.61569660856940411</v>
      </c>
      <c r="AF3" s="846">
        <v>0.61419920718690268</v>
      </c>
      <c r="AG3" s="846">
        <v>0.61604102849127906</v>
      </c>
      <c r="AH3" s="846">
        <v>0.61623314792986472</v>
      </c>
      <c r="AI3" s="846">
        <v>0.61643278853392669</v>
      </c>
      <c r="AJ3" s="847">
        <v>0.61497784587805515</v>
      </c>
    </row>
    <row r="4" spans="1:36" ht="25.15" customHeight="1" x14ac:dyDescent="0.2">
      <c r="A4" s="172"/>
      <c r="B4" s="955"/>
      <c r="C4" s="494" t="s">
        <v>194</v>
      </c>
      <c r="D4" s="784" t="s">
        <v>195</v>
      </c>
      <c r="E4" s="470" t="s">
        <v>124</v>
      </c>
      <c r="F4" s="488" t="s">
        <v>75</v>
      </c>
      <c r="G4" s="488">
        <v>2</v>
      </c>
      <c r="H4" s="492">
        <v>3.2398621266379303E-2</v>
      </c>
      <c r="I4" s="775">
        <v>3.2398621266379303E-2</v>
      </c>
      <c r="J4" s="775">
        <v>3.2398621266379303E-2</v>
      </c>
      <c r="K4" s="775">
        <v>3.2398621266379303E-2</v>
      </c>
      <c r="L4" s="402">
        <v>3.2398621266379303E-2</v>
      </c>
      <c r="M4" s="402">
        <v>3.2398621266379303E-2</v>
      </c>
      <c r="N4" s="402">
        <v>3.2398621266379303E-2</v>
      </c>
      <c r="O4" s="402">
        <v>3.2398621266379303E-2</v>
      </c>
      <c r="P4" s="402">
        <v>3.2398621266379303E-2</v>
      </c>
      <c r="Q4" s="402">
        <v>3.2398621266379303E-2</v>
      </c>
      <c r="R4" s="402">
        <v>3.2398621266379303E-2</v>
      </c>
      <c r="S4" s="402">
        <v>3.2398621266379303E-2</v>
      </c>
      <c r="T4" s="402">
        <v>3.2398621266379303E-2</v>
      </c>
      <c r="U4" s="402">
        <v>3.2398621266379303E-2</v>
      </c>
      <c r="V4" s="402">
        <v>3.2398621266379303E-2</v>
      </c>
      <c r="W4" s="402">
        <v>3.2398621266379303E-2</v>
      </c>
      <c r="X4" s="402">
        <v>3.2398621266379303E-2</v>
      </c>
      <c r="Y4" s="402">
        <v>3.2398621266379303E-2</v>
      </c>
      <c r="Z4" s="402">
        <v>3.2398621266379303E-2</v>
      </c>
      <c r="AA4" s="402">
        <v>3.2398621266379303E-2</v>
      </c>
      <c r="AB4" s="402">
        <v>3.2398621266379303E-2</v>
      </c>
      <c r="AC4" s="402">
        <v>3.2398621266379303E-2</v>
      </c>
      <c r="AD4" s="402">
        <v>3.2398621266379303E-2</v>
      </c>
      <c r="AE4" s="402">
        <v>3.2398621266379303E-2</v>
      </c>
      <c r="AF4" s="402">
        <v>3.2398621266379303E-2</v>
      </c>
      <c r="AG4" s="402">
        <v>3.2398621266379303E-2</v>
      </c>
      <c r="AH4" s="402">
        <v>3.2398621266379303E-2</v>
      </c>
      <c r="AI4" s="402">
        <v>3.2398621266379303E-2</v>
      </c>
      <c r="AJ4" s="449">
        <v>3.2398621266379303E-2</v>
      </c>
    </row>
    <row r="5" spans="1:36" ht="25.15" customHeight="1" x14ac:dyDescent="0.2">
      <c r="A5" s="172"/>
      <c r="B5" s="955"/>
      <c r="C5" s="494" t="s">
        <v>196</v>
      </c>
      <c r="D5" s="784" t="s">
        <v>197</v>
      </c>
      <c r="E5" s="470" t="s">
        <v>124</v>
      </c>
      <c r="F5" s="488" t="s">
        <v>75</v>
      </c>
      <c r="G5" s="488">
        <v>2</v>
      </c>
      <c r="H5" s="492">
        <v>0.47386904876390235</v>
      </c>
      <c r="I5" s="775">
        <v>0.48800193191426222</v>
      </c>
      <c r="J5" s="775">
        <v>0.50232269472251589</v>
      </c>
      <c r="K5" s="775">
        <v>0.51715405417907268</v>
      </c>
      <c r="L5" s="402">
        <v>0.53096362097970384</v>
      </c>
      <c r="M5" s="402">
        <v>0.54550099695173437</v>
      </c>
      <c r="N5" s="402">
        <v>0.56008465076092429</v>
      </c>
      <c r="O5" s="402">
        <v>0.57448998374417204</v>
      </c>
      <c r="P5" s="402">
        <v>0.58876925284016945</v>
      </c>
      <c r="Q5" s="402">
        <v>0.60300177197731031</v>
      </c>
      <c r="R5" s="402">
        <v>0.61654949364990674</v>
      </c>
      <c r="S5" s="402">
        <v>0.6300748524511488</v>
      </c>
      <c r="T5" s="402">
        <v>0.64343744783290724</v>
      </c>
      <c r="U5" s="402">
        <v>0.6567780553550836</v>
      </c>
      <c r="V5" s="402">
        <v>0.66751655610857907</v>
      </c>
      <c r="W5" s="402">
        <v>0.67805594554313842</v>
      </c>
      <c r="X5" s="402">
        <v>0.68834909645530007</v>
      </c>
      <c r="Y5" s="402">
        <v>0.69847436135618501</v>
      </c>
      <c r="Z5" s="402">
        <v>0.70824909746954567</v>
      </c>
      <c r="AA5" s="402">
        <v>0.71832930396680394</v>
      </c>
      <c r="AB5" s="402">
        <v>0.72845071181050158</v>
      </c>
      <c r="AC5" s="402">
        <v>0.73832342483781022</v>
      </c>
      <c r="AD5" s="402">
        <v>0.74782131829048282</v>
      </c>
      <c r="AE5" s="402">
        <v>0.75728706187248374</v>
      </c>
      <c r="AF5" s="402">
        <v>0.76648757918421062</v>
      </c>
      <c r="AG5" s="402">
        <v>0.77551976784717502</v>
      </c>
      <c r="AH5" s="402">
        <v>0.7844453075060619</v>
      </c>
      <c r="AI5" s="402">
        <v>0.79318515991757199</v>
      </c>
      <c r="AJ5" s="449">
        <v>0.80228226691983329</v>
      </c>
    </row>
    <row r="6" spans="1:36" ht="25.15" customHeight="1" x14ac:dyDescent="0.2">
      <c r="A6" s="172"/>
      <c r="B6" s="955"/>
      <c r="C6" s="494" t="s">
        <v>198</v>
      </c>
      <c r="D6" s="784" t="s">
        <v>199</v>
      </c>
      <c r="E6" s="470" t="s">
        <v>124</v>
      </c>
      <c r="F6" s="488" t="s">
        <v>75</v>
      </c>
      <c r="G6" s="488">
        <v>2</v>
      </c>
      <c r="H6" s="492">
        <v>0.622797547092651</v>
      </c>
      <c r="I6" s="775">
        <v>0.60858431431796289</v>
      </c>
      <c r="J6" s="775">
        <v>0.59477910300903925</v>
      </c>
      <c r="K6" s="775">
        <v>0.58162956201828642</v>
      </c>
      <c r="L6" s="402">
        <v>0.56842339541830134</v>
      </c>
      <c r="M6" s="402">
        <v>0.55552119200333883</v>
      </c>
      <c r="N6" s="402">
        <v>0.54311084358396222</v>
      </c>
      <c r="O6" s="402">
        <v>0.53100022683999093</v>
      </c>
      <c r="P6" s="402">
        <v>0.5192045649518795</v>
      </c>
      <c r="Q6" s="402">
        <v>0.50777371492915124</v>
      </c>
      <c r="R6" s="402">
        <v>0.49690554422806199</v>
      </c>
      <c r="S6" s="402">
        <v>0.48634404144489773</v>
      </c>
      <c r="T6" s="402">
        <v>0.47599050470285675</v>
      </c>
      <c r="U6" s="402">
        <v>0.46591906867148514</v>
      </c>
      <c r="V6" s="402">
        <v>0.4557473761430067</v>
      </c>
      <c r="W6" s="402">
        <v>0.44585604364951242</v>
      </c>
      <c r="X6" s="402">
        <v>0.43620769219990763</v>
      </c>
      <c r="Y6" s="402">
        <v>0.42682916128167753</v>
      </c>
      <c r="Z6" s="402">
        <v>0.41762299902182259</v>
      </c>
      <c r="AA6" s="402">
        <v>0.40886510742030774</v>
      </c>
      <c r="AB6" s="402">
        <v>0.40030603187095537</v>
      </c>
      <c r="AC6" s="402">
        <v>0.39193018990751211</v>
      </c>
      <c r="AD6" s="402">
        <v>0.38368215868948358</v>
      </c>
      <c r="AE6" s="402">
        <v>0.37569175040727126</v>
      </c>
      <c r="AF6" s="402">
        <v>0.36785989927373952</v>
      </c>
      <c r="AG6" s="402">
        <v>0.36020367361244476</v>
      </c>
      <c r="AH6" s="402">
        <v>0.35274934429931076</v>
      </c>
      <c r="AI6" s="402">
        <v>0.34546326586507459</v>
      </c>
      <c r="AJ6" s="449">
        <v>0.33789273892665916</v>
      </c>
    </row>
    <row r="7" spans="1:36" ht="25.15" customHeight="1" x14ac:dyDescent="0.2">
      <c r="A7" s="172"/>
      <c r="B7" s="955"/>
      <c r="C7" s="496" t="s">
        <v>200</v>
      </c>
      <c r="D7" s="722" t="s">
        <v>201</v>
      </c>
      <c r="E7" s="848" t="s">
        <v>202</v>
      </c>
      <c r="F7" s="491" t="s">
        <v>75</v>
      </c>
      <c r="G7" s="491">
        <v>2</v>
      </c>
      <c r="H7" s="492">
        <f t="shared" ref="H7:AJ10" si="0">H3-H32</f>
        <v>0.59372949182449408</v>
      </c>
      <c r="I7" s="775">
        <f t="shared" si="0"/>
        <v>0.59652401730724125</v>
      </c>
      <c r="J7" s="775">
        <f t="shared" si="0"/>
        <v>0.59717988762556629</v>
      </c>
      <c r="K7" s="775">
        <f t="shared" si="0"/>
        <v>0.59806540073822834</v>
      </c>
      <c r="L7" s="445">
        <f t="shared" si="0"/>
        <v>0.59728525044548808</v>
      </c>
      <c r="M7" s="445">
        <f t="shared" si="0"/>
        <v>0.60013500411085496</v>
      </c>
      <c r="N7" s="445">
        <f t="shared" si="0"/>
        <v>0.60187073951293324</v>
      </c>
      <c r="O7" s="445">
        <f t="shared" si="0"/>
        <v>0.60339966536663148</v>
      </c>
      <c r="P7" s="445">
        <f t="shared" si="0"/>
        <v>0.60273053022273848</v>
      </c>
      <c r="Q7" s="445">
        <f t="shared" si="0"/>
        <v>0.60476955925396758</v>
      </c>
      <c r="R7" s="445">
        <f t="shared" si="0"/>
        <v>0.60511449190577471</v>
      </c>
      <c r="S7" s="445">
        <f t="shared" si="0"/>
        <v>0.60541607344162618</v>
      </c>
      <c r="T7" s="445">
        <f t="shared" si="0"/>
        <v>0.60403787998030078</v>
      </c>
      <c r="U7" s="445">
        <f t="shared" si="0"/>
        <v>0.60591666000390898</v>
      </c>
      <c r="V7" s="445">
        <f t="shared" si="0"/>
        <v>0.60624295313814336</v>
      </c>
      <c r="W7" s="445">
        <f t="shared" si="0"/>
        <v>0.60659249203856247</v>
      </c>
      <c r="X7" s="445">
        <f t="shared" si="0"/>
        <v>0.60522727592153314</v>
      </c>
      <c r="Y7" s="445">
        <f t="shared" si="0"/>
        <v>0.60707055170113022</v>
      </c>
      <c r="Z7" s="445">
        <f t="shared" si="0"/>
        <v>0.60715187775975898</v>
      </c>
      <c r="AA7" s="445">
        <f t="shared" si="0"/>
        <v>0.6071564126947897</v>
      </c>
      <c r="AB7" s="445">
        <f t="shared" si="0"/>
        <v>0.60538803007984321</v>
      </c>
      <c r="AC7" s="445">
        <f t="shared" si="0"/>
        <v>0.60712466751310346</v>
      </c>
      <c r="AD7" s="445">
        <f t="shared" si="0"/>
        <v>0.60726594616941598</v>
      </c>
      <c r="AE7" s="445">
        <f t="shared" si="0"/>
        <v>0.60741874252044581</v>
      </c>
      <c r="AF7" s="445">
        <f t="shared" si="0"/>
        <v>0.60592134113794438</v>
      </c>
      <c r="AG7" s="445">
        <f t="shared" si="0"/>
        <v>0.60776316244232076</v>
      </c>
      <c r="AH7" s="445">
        <f t="shared" si="0"/>
        <v>0.60795528188090642</v>
      </c>
      <c r="AI7" s="445">
        <f t="shared" si="0"/>
        <v>0.60815492248496839</v>
      </c>
      <c r="AJ7" s="497">
        <f t="shared" si="0"/>
        <v>0.60669997982909685</v>
      </c>
    </row>
    <row r="8" spans="1:36" ht="25.15" customHeight="1" x14ac:dyDescent="0.2">
      <c r="A8" s="172"/>
      <c r="B8" s="955"/>
      <c r="C8" s="496" t="s">
        <v>203</v>
      </c>
      <c r="D8" s="722" t="s">
        <v>204</v>
      </c>
      <c r="E8" s="848" t="s">
        <v>205</v>
      </c>
      <c r="F8" s="491" t="s">
        <v>75</v>
      </c>
      <c r="G8" s="491">
        <v>2</v>
      </c>
      <c r="H8" s="492">
        <f t="shared" si="0"/>
        <v>3.1267204631752449E-2</v>
      </c>
      <c r="I8" s="775">
        <f t="shared" si="0"/>
        <v>3.1267204631752449E-2</v>
      </c>
      <c r="J8" s="775">
        <f t="shared" si="0"/>
        <v>3.1267204631752449E-2</v>
      </c>
      <c r="K8" s="775">
        <f t="shared" si="0"/>
        <v>3.1267204631752449E-2</v>
      </c>
      <c r="L8" s="445">
        <f t="shared" si="0"/>
        <v>3.1267204631752449E-2</v>
      </c>
      <c r="M8" s="445">
        <f t="shared" si="0"/>
        <v>3.1267204631752449E-2</v>
      </c>
      <c r="N8" s="445">
        <f t="shared" si="0"/>
        <v>3.1267204631752449E-2</v>
      </c>
      <c r="O8" s="445">
        <f t="shared" si="0"/>
        <v>3.1267204631752449E-2</v>
      </c>
      <c r="P8" s="445">
        <f t="shared" si="0"/>
        <v>3.1267204631752449E-2</v>
      </c>
      <c r="Q8" s="445">
        <f t="shared" si="0"/>
        <v>3.1267204631752449E-2</v>
      </c>
      <c r="R8" s="445">
        <f t="shared" si="0"/>
        <v>3.1267204631752449E-2</v>
      </c>
      <c r="S8" s="445">
        <f t="shared" si="0"/>
        <v>3.1267204631752449E-2</v>
      </c>
      <c r="T8" s="445">
        <f t="shared" si="0"/>
        <v>3.1267204631752449E-2</v>
      </c>
      <c r="U8" s="445">
        <f t="shared" si="0"/>
        <v>3.1267204631752449E-2</v>
      </c>
      <c r="V8" s="445">
        <f t="shared" si="0"/>
        <v>3.1267204631752449E-2</v>
      </c>
      <c r="W8" s="445">
        <f t="shared" si="0"/>
        <v>3.1267204631752449E-2</v>
      </c>
      <c r="X8" s="445">
        <f t="shared" si="0"/>
        <v>3.1267204631752449E-2</v>
      </c>
      <c r="Y8" s="445">
        <f t="shared" si="0"/>
        <v>3.1267204631752449E-2</v>
      </c>
      <c r="Z8" s="445">
        <f t="shared" si="0"/>
        <v>3.1267204631752449E-2</v>
      </c>
      <c r="AA8" s="445">
        <f t="shared" si="0"/>
        <v>3.1267204631752449E-2</v>
      </c>
      <c r="AB8" s="445">
        <f t="shared" si="0"/>
        <v>3.1267204631752449E-2</v>
      </c>
      <c r="AC8" s="445">
        <f t="shared" si="0"/>
        <v>3.1267204631752449E-2</v>
      </c>
      <c r="AD8" s="445">
        <f t="shared" si="0"/>
        <v>3.1267204631752449E-2</v>
      </c>
      <c r="AE8" s="445">
        <f t="shared" si="0"/>
        <v>3.1267204631752449E-2</v>
      </c>
      <c r="AF8" s="445">
        <f t="shared" si="0"/>
        <v>3.1267204631752449E-2</v>
      </c>
      <c r="AG8" s="445">
        <f t="shared" si="0"/>
        <v>3.1267204631752449E-2</v>
      </c>
      <c r="AH8" s="445">
        <f t="shared" si="0"/>
        <v>3.1267204631752449E-2</v>
      </c>
      <c r="AI8" s="445">
        <f t="shared" si="0"/>
        <v>3.1267204631752449E-2</v>
      </c>
      <c r="AJ8" s="497">
        <f t="shared" si="0"/>
        <v>3.1267204631752449E-2</v>
      </c>
    </row>
    <row r="9" spans="1:36" ht="25.15" customHeight="1" x14ac:dyDescent="0.2">
      <c r="A9" s="172"/>
      <c r="B9" s="955"/>
      <c r="C9" s="496" t="s">
        <v>81</v>
      </c>
      <c r="D9" s="722" t="s">
        <v>206</v>
      </c>
      <c r="E9" s="848" t="s">
        <v>207</v>
      </c>
      <c r="F9" s="491" t="s">
        <v>75</v>
      </c>
      <c r="G9" s="491">
        <v>2</v>
      </c>
      <c r="H9" s="492">
        <f t="shared" si="0"/>
        <v>0.42929601906220349</v>
      </c>
      <c r="I9" s="775">
        <f t="shared" si="0"/>
        <v>0.44276990306938258</v>
      </c>
      <c r="J9" s="775">
        <f t="shared" si="0"/>
        <v>0.4564322355629295</v>
      </c>
      <c r="K9" s="775">
        <f t="shared" si="0"/>
        <v>0.47060573198282624</v>
      </c>
      <c r="L9" s="445">
        <f t="shared" si="0"/>
        <v>0.4837855209460431</v>
      </c>
      <c r="M9" s="445">
        <f t="shared" si="0"/>
        <v>0.49770578819129158</v>
      </c>
      <c r="N9" s="445">
        <f t="shared" si="0"/>
        <v>0.51168448454547699</v>
      </c>
      <c r="O9" s="445">
        <f t="shared" si="0"/>
        <v>0.52549704636172934</v>
      </c>
      <c r="P9" s="445">
        <f t="shared" si="0"/>
        <v>0.5391954890995666</v>
      </c>
      <c r="Q9" s="445">
        <f t="shared" si="0"/>
        <v>0.55285865293868619</v>
      </c>
      <c r="R9" s="445">
        <f t="shared" si="0"/>
        <v>0.56584854698671938</v>
      </c>
      <c r="S9" s="445">
        <f t="shared" si="0"/>
        <v>0.57882711438922763</v>
      </c>
      <c r="T9" s="445">
        <f t="shared" si="0"/>
        <v>0.5916540124150248</v>
      </c>
      <c r="U9" s="445">
        <f t="shared" si="0"/>
        <v>0.60446954480131498</v>
      </c>
      <c r="V9" s="445">
        <f t="shared" si="0"/>
        <v>0.61469367184561863</v>
      </c>
      <c r="W9" s="445">
        <f t="shared" si="0"/>
        <v>0.62472891752569804</v>
      </c>
      <c r="X9" s="445">
        <f t="shared" si="0"/>
        <v>0.63452821736735687</v>
      </c>
      <c r="Y9" s="445">
        <f t="shared" si="0"/>
        <v>0.64416949543841284</v>
      </c>
      <c r="Z9" s="445">
        <f t="shared" si="0"/>
        <v>0.65346991426276535</v>
      </c>
      <c r="AA9" s="445">
        <f t="shared" si="0"/>
        <v>0.66308529993027754</v>
      </c>
      <c r="AB9" s="445">
        <f t="shared" si="0"/>
        <v>0.67275146542183384</v>
      </c>
      <c r="AC9" s="445">
        <f t="shared" si="0"/>
        <v>0.68217808538830937</v>
      </c>
      <c r="AD9" s="445">
        <f t="shared" si="0"/>
        <v>0.69123886234194931</v>
      </c>
      <c r="AE9" s="445">
        <f t="shared" si="0"/>
        <v>0.70027629338183861</v>
      </c>
      <c r="AF9" s="445">
        <f t="shared" si="0"/>
        <v>0.70905715103766542</v>
      </c>
      <c r="AG9" s="445">
        <f t="shared" si="0"/>
        <v>0.71764220588523031</v>
      </c>
      <c r="AH9" s="445">
        <f t="shared" si="0"/>
        <v>0.72612868637139738</v>
      </c>
      <c r="AI9" s="445">
        <f t="shared" si="0"/>
        <v>0.73443742489971997</v>
      </c>
      <c r="AJ9" s="497">
        <f t="shared" si="0"/>
        <v>0.74311119120401847</v>
      </c>
    </row>
    <row r="10" spans="1:36" ht="25.15" customHeight="1" x14ac:dyDescent="0.2">
      <c r="A10" s="172"/>
      <c r="B10" s="955"/>
      <c r="C10" s="496" t="s">
        <v>78</v>
      </c>
      <c r="D10" s="722" t="s">
        <v>208</v>
      </c>
      <c r="E10" s="848" t="s">
        <v>209</v>
      </c>
      <c r="F10" s="491" t="s">
        <v>75</v>
      </c>
      <c r="G10" s="491">
        <v>2</v>
      </c>
      <c r="H10" s="492">
        <f t="shared" si="0"/>
        <v>0.57346036204781781</v>
      </c>
      <c r="I10" s="775">
        <f t="shared" si="0"/>
        <v>0.56003243393544122</v>
      </c>
      <c r="J10" s="775">
        <f t="shared" si="0"/>
        <v>0.54701192408014665</v>
      </c>
      <c r="K10" s="775">
        <f t="shared" si="0"/>
        <v>0.53464648304648554</v>
      </c>
      <c r="L10" s="445">
        <f t="shared" si="0"/>
        <v>0.52219315760048191</v>
      </c>
      <c r="M10" s="445">
        <f t="shared" si="0"/>
        <v>0.51002982972468713</v>
      </c>
      <c r="N10" s="445">
        <f t="shared" si="0"/>
        <v>0.49834468148664629</v>
      </c>
      <c r="O10" s="445">
        <f t="shared" si="0"/>
        <v>0.48694583249279522</v>
      </c>
      <c r="P10" s="445">
        <f t="shared" si="0"/>
        <v>0.47584877259032804</v>
      </c>
      <c r="Q10" s="445">
        <f t="shared" si="0"/>
        <v>0.46510360035675302</v>
      </c>
      <c r="R10" s="445">
        <f t="shared" si="0"/>
        <v>0.45490867144457314</v>
      </c>
      <c r="S10" s="445">
        <f t="shared" si="0"/>
        <v>0.44500796644367452</v>
      </c>
      <c r="T10" s="445">
        <f t="shared" si="0"/>
        <v>0.43530300122492444</v>
      </c>
      <c r="U10" s="445">
        <f t="shared" si="0"/>
        <v>0.4258684190183728</v>
      </c>
      <c r="V10" s="445">
        <f t="shared" si="0"/>
        <v>0.41632178762376898</v>
      </c>
      <c r="W10" s="445">
        <f t="shared" si="0"/>
        <v>0.40704423174641124</v>
      </c>
      <c r="X10" s="445">
        <f t="shared" si="0"/>
        <v>0.39799831559876059</v>
      </c>
      <c r="Y10" s="445">
        <f t="shared" si="0"/>
        <v>0.38921133932470947</v>
      </c>
      <c r="Z10" s="445">
        <f t="shared" si="0"/>
        <v>0.38058579693993499</v>
      </c>
      <c r="AA10" s="445">
        <f t="shared" si="0"/>
        <v>0.3723980506987003</v>
      </c>
      <c r="AB10" s="445">
        <f t="shared" si="0"/>
        <v>0.36439856789735225</v>
      </c>
      <c r="AC10" s="445">
        <f t="shared" si="0"/>
        <v>0.35657222754653628</v>
      </c>
      <c r="AD10" s="445">
        <f t="shared" si="0"/>
        <v>0.34886379755187502</v>
      </c>
      <c r="AE10" s="445">
        <f t="shared" si="0"/>
        <v>0.34140328071225862</v>
      </c>
      <c r="AF10" s="445">
        <f t="shared" si="0"/>
        <v>0.33409150894933209</v>
      </c>
      <c r="AG10" s="445">
        <f t="shared" si="0"/>
        <v>0.32694601006825252</v>
      </c>
      <c r="AH10" s="445">
        <f t="shared" si="0"/>
        <v>0.31999322154494181</v>
      </c>
      <c r="AI10" s="445">
        <f t="shared" si="0"/>
        <v>0.31319964075550782</v>
      </c>
      <c r="AJ10" s="497">
        <f t="shared" si="0"/>
        <v>0.30611275837257812</v>
      </c>
    </row>
    <row r="11" spans="1:36" ht="25.15" customHeight="1" x14ac:dyDescent="0.2">
      <c r="A11" s="172"/>
      <c r="B11" s="955"/>
      <c r="C11" s="494" t="s">
        <v>210</v>
      </c>
      <c r="D11" s="784" t="s">
        <v>211</v>
      </c>
      <c r="E11" s="470" t="s">
        <v>124</v>
      </c>
      <c r="F11" s="849" t="s">
        <v>212</v>
      </c>
      <c r="G11" s="849">
        <v>1</v>
      </c>
      <c r="H11" s="507">
        <v>0</v>
      </c>
      <c r="I11" s="777">
        <v>3.2310985199442165E-2</v>
      </c>
      <c r="J11" s="777">
        <v>6.4601097147907918E-2</v>
      </c>
      <c r="K11" s="777">
        <v>9.6870356065446611E-2</v>
      </c>
      <c r="L11" s="727">
        <v>0.12911878214594072</v>
      </c>
      <c r="M11" s="727">
        <v>0.16134639555716043</v>
      </c>
      <c r="N11" s="727">
        <v>0.19355321644097656</v>
      </c>
      <c r="O11" s="727">
        <v>0.22573926491315341</v>
      </c>
      <c r="P11" s="727">
        <v>0.25790456106353271</v>
      </c>
      <c r="Q11" s="727">
        <v>0.29004912495615276</v>
      </c>
      <c r="R11" s="727">
        <v>0.32217297662912164</v>
      </c>
      <c r="S11" s="727">
        <v>0.35427613609469272</v>
      </c>
      <c r="T11" s="727">
        <v>0.38635862333949222</v>
      </c>
      <c r="U11" s="727">
        <v>0.41842045832423058</v>
      </c>
      <c r="V11" s="727">
        <v>0.45046166098405016</v>
      </c>
      <c r="W11" s="727">
        <v>0.48248225122842736</v>
      </c>
      <c r="X11" s="727">
        <v>0.51448224894120742</v>
      </c>
      <c r="Y11" s="727">
        <v>0.54646167398065515</v>
      </c>
      <c r="Z11" s="727">
        <v>0.57842054617954963</v>
      </c>
      <c r="AA11" s="727">
        <v>0.61035888534518523</v>
      </c>
      <c r="AB11" s="727">
        <v>0.64227671125935748</v>
      </c>
      <c r="AC11" s="727">
        <v>0.6741740436785062</v>
      </c>
      <c r="AD11" s="727">
        <v>0.70605090233377366</v>
      </c>
      <c r="AE11" s="727">
        <v>0.73790730693079842</v>
      </c>
      <c r="AF11" s="727">
        <v>0.76974327715011048</v>
      </c>
      <c r="AG11" s="727">
        <v>0.80155883264691352</v>
      </c>
      <c r="AH11" s="727">
        <v>0.83335399305125868</v>
      </c>
      <c r="AI11" s="727">
        <v>0.86512877796796606</v>
      </c>
      <c r="AJ11" s="443">
        <v>0.8968832069768593</v>
      </c>
    </row>
    <row r="12" spans="1:36" ht="25.15" customHeight="1" thickBot="1" x14ac:dyDescent="0.25">
      <c r="A12" s="172"/>
      <c r="B12" s="955"/>
      <c r="C12" s="850" t="s">
        <v>213</v>
      </c>
      <c r="D12" s="851" t="s">
        <v>214</v>
      </c>
      <c r="E12" s="852"/>
      <c r="F12" s="853" t="s">
        <v>75</v>
      </c>
      <c r="G12" s="853">
        <v>1</v>
      </c>
      <c r="H12" s="854">
        <f>(H11/100)*SUM(H7:H10)</f>
        <v>0</v>
      </c>
      <c r="I12" s="855">
        <f>(I11/100)*SUM(I7:I10)</f>
        <v>5.2686084349339414E-4</v>
      </c>
      <c r="J12" s="855">
        <f>(J11/100)*SUM(J7:J10)</f>
        <v>1.0542196529883846E-3</v>
      </c>
      <c r="K12" s="855">
        <f>(K11/100)*SUM(K7:K10)</f>
        <v>1.5834281357125358E-3</v>
      </c>
      <c r="L12" s="856">
        <f t="shared" ref="L12:AJ12" si="1">(L11/100)*SUM(L7:L10)</f>
        <v>2.1104866935312454E-3</v>
      </c>
      <c r="M12" s="856">
        <f t="shared" si="1"/>
        <v>2.6446898015276056E-3</v>
      </c>
      <c r="N12" s="856">
        <f t="shared" si="1"/>
        <v>3.1804027932474587E-3</v>
      </c>
      <c r="O12" s="856">
        <f t="shared" si="1"/>
        <v>3.718173439373443E-3</v>
      </c>
      <c r="P12" s="856">
        <f t="shared" si="1"/>
        <v>4.2529545229411138E-3</v>
      </c>
      <c r="Q12" s="856">
        <f t="shared" si="1"/>
        <v>4.7974096761173191E-3</v>
      </c>
      <c r="R12" s="856">
        <f t="shared" si="1"/>
        <v>5.3388537692345755E-3</v>
      </c>
      <c r="S12" s="856">
        <f t="shared" si="1"/>
        <v>5.8828202810761732E-3</v>
      </c>
      <c r="T12" s="856">
        <f t="shared" si="1"/>
        <v>6.4222929591005945E-3</v>
      </c>
      <c r="U12" s="856">
        <f t="shared" si="1"/>
        <v>6.9772524772794622E-3</v>
      </c>
      <c r="V12" s="856">
        <f t="shared" si="1"/>
        <v>7.5160682093604516E-3</v>
      </c>
      <c r="W12" s="856">
        <f t="shared" si="1"/>
        <v>8.0556821423522686E-3</v>
      </c>
      <c r="X12" s="856">
        <f t="shared" si="1"/>
        <v>8.586816845655959E-3</v>
      </c>
      <c r="Y12" s="856">
        <f t="shared" si="1"/>
        <v>9.1353013971490534E-3</v>
      </c>
      <c r="Z12" s="856">
        <f t="shared" si="1"/>
        <v>9.6739378358229357E-3</v>
      </c>
      <c r="AA12" s="856">
        <f t="shared" si="1"/>
        <v>1.02168399113287E-2</v>
      </c>
      <c r="AB12" s="856">
        <f t="shared" si="1"/>
        <v>1.0750461428393978E-2</v>
      </c>
      <c r="AC12" s="856">
        <f t="shared" si="1"/>
        <v>1.1306857287389881E-2</v>
      </c>
      <c r="AD12" s="856">
        <f t="shared" si="1"/>
        <v>1.1852023288309853E-2</v>
      </c>
      <c r="AE12" s="856">
        <f t="shared" si="1"/>
        <v>1.2399539964422213E-2</v>
      </c>
      <c r="AF12" s="856">
        <f t="shared" si="1"/>
        <v>1.2934282674764173E-2</v>
      </c>
      <c r="AG12" s="856">
        <f t="shared" si="1"/>
        <v>1.3495193460342185E-2</v>
      </c>
      <c r="AH12" s="856">
        <f t="shared" si="1"/>
        <v>1.404488480763961E-2</v>
      </c>
      <c r="AI12" s="856">
        <f t="shared" si="1"/>
        <v>1.4595234578024191E-2</v>
      </c>
      <c r="AJ12" s="857">
        <f t="shared" si="1"/>
        <v>1.5132133950784285E-2</v>
      </c>
    </row>
    <row r="13" spans="1:36" ht="25.15" customHeight="1" x14ac:dyDescent="0.2">
      <c r="A13" s="172"/>
      <c r="B13" s="954" t="s">
        <v>215</v>
      </c>
      <c r="C13" s="836" t="s">
        <v>216</v>
      </c>
      <c r="D13" s="858" t="s">
        <v>217</v>
      </c>
      <c r="E13" s="859" t="s">
        <v>218</v>
      </c>
      <c r="F13" s="524" t="s">
        <v>219</v>
      </c>
      <c r="G13" s="524">
        <v>1</v>
      </c>
      <c r="H13" s="860">
        <f t="shared" ref="H13:AJ13" si="2">ROUND((H9*1000000)/(H56*1000),1)</f>
        <v>123.1</v>
      </c>
      <c r="I13" s="861">
        <f t="shared" si="2"/>
        <v>122.7</v>
      </c>
      <c r="J13" s="861">
        <f t="shared" si="2"/>
        <v>122.4</v>
      </c>
      <c r="K13" s="861">
        <f t="shared" si="2"/>
        <v>122.2</v>
      </c>
      <c r="L13" s="862">
        <f t="shared" si="2"/>
        <v>121.9</v>
      </c>
      <c r="M13" s="862">
        <f t="shared" si="2"/>
        <v>121.8</v>
      </c>
      <c r="N13" s="862">
        <f t="shared" si="2"/>
        <v>121.8</v>
      </c>
      <c r="O13" s="862">
        <f t="shared" si="2"/>
        <v>121.8</v>
      </c>
      <c r="P13" s="862">
        <f t="shared" si="2"/>
        <v>121.9</v>
      </c>
      <c r="Q13" s="862">
        <f t="shared" si="2"/>
        <v>122</v>
      </c>
      <c r="R13" s="862">
        <f t="shared" si="2"/>
        <v>122.2</v>
      </c>
      <c r="S13" s="862">
        <f t="shared" si="2"/>
        <v>122.4</v>
      </c>
      <c r="T13" s="862">
        <f t="shared" si="2"/>
        <v>122.6</v>
      </c>
      <c r="U13" s="862">
        <f t="shared" si="2"/>
        <v>122.9</v>
      </c>
      <c r="V13" s="862">
        <f t="shared" si="2"/>
        <v>122.8</v>
      </c>
      <c r="W13" s="862">
        <f t="shared" si="2"/>
        <v>122.6</v>
      </c>
      <c r="X13" s="862">
        <f t="shared" si="2"/>
        <v>122.5</v>
      </c>
      <c r="Y13" s="862">
        <f t="shared" si="2"/>
        <v>122.3</v>
      </c>
      <c r="Z13" s="862">
        <f t="shared" si="2"/>
        <v>122.2</v>
      </c>
      <c r="AA13" s="862">
        <f t="shared" si="2"/>
        <v>122.2</v>
      </c>
      <c r="AB13" s="862">
        <f t="shared" si="2"/>
        <v>122.2</v>
      </c>
      <c r="AC13" s="862">
        <f t="shared" si="2"/>
        <v>122.2</v>
      </c>
      <c r="AD13" s="862">
        <f t="shared" si="2"/>
        <v>122.2</v>
      </c>
      <c r="AE13" s="862">
        <f t="shared" si="2"/>
        <v>122.3</v>
      </c>
      <c r="AF13" s="862">
        <f t="shared" si="2"/>
        <v>122.3</v>
      </c>
      <c r="AG13" s="862">
        <f t="shared" si="2"/>
        <v>122.3</v>
      </c>
      <c r="AH13" s="862">
        <f t="shared" si="2"/>
        <v>122.3</v>
      </c>
      <c r="AI13" s="862">
        <f t="shared" si="2"/>
        <v>122.3</v>
      </c>
      <c r="AJ13" s="454">
        <f t="shared" si="2"/>
        <v>122.3</v>
      </c>
    </row>
    <row r="14" spans="1:36" ht="25.15" customHeight="1" x14ac:dyDescent="0.2">
      <c r="A14" s="215"/>
      <c r="B14" s="955"/>
      <c r="C14" s="494" t="s">
        <v>220</v>
      </c>
      <c r="D14" s="784" t="s">
        <v>221</v>
      </c>
      <c r="E14" s="470" t="s">
        <v>124</v>
      </c>
      <c r="F14" s="849" t="s">
        <v>219</v>
      </c>
      <c r="G14" s="849">
        <v>1</v>
      </c>
      <c r="H14" s="507">
        <v>27.693202991380577</v>
      </c>
      <c r="I14" s="777">
        <v>26.888289519693785</v>
      </c>
      <c r="J14" s="777">
        <v>26.125167237641168</v>
      </c>
      <c r="K14" s="777">
        <v>25.399425833501123</v>
      </c>
      <c r="L14" s="725">
        <v>24.711035054302325</v>
      </c>
      <c r="M14" s="725">
        <v>24.055087388191964</v>
      </c>
      <c r="N14" s="725">
        <v>23.42930319071624</v>
      </c>
      <c r="O14" s="725">
        <v>22.831364142983787</v>
      </c>
      <c r="P14" s="725">
        <v>22.25899001449385</v>
      </c>
      <c r="Q14" s="725">
        <v>21.709016856232537</v>
      </c>
      <c r="R14" s="725">
        <v>21.176976502683928</v>
      </c>
      <c r="S14" s="725">
        <v>20.661509241912256</v>
      </c>
      <c r="T14" s="725">
        <v>20.163333263290269</v>
      </c>
      <c r="U14" s="725">
        <v>19.678895285248881</v>
      </c>
      <c r="V14" s="725">
        <v>19.672004596555769</v>
      </c>
      <c r="W14" s="725">
        <v>19.66420044956535</v>
      </c>
      <c r="X14" s="725">
        <v>19.65607879172968</v>
      </c>
      <c r="Y14" s="725">
        <v>19.646853448963128</v>
      </c>
      <c r="Z14" s="725">
        <v>19.638459482569399</v>
      </c>
      <c r="AA14" s="725">
        <v>19.630798831808459</v>
      </c>
      <c r="AB14" s="725">
        <v>19.623191196026738</v>
      </c>
      <c r="AC14" s="725">
        <v>19.614996281523091</v>
      </c>
      <c r="AD14" s="725">
        <v>19.607252389858175</v>
      </c>
      <c r="AE14" s="725">
        <v>19.597089271132642</v>
      </c>
      <c r="AF14" s="725">
        <v>19.586607348558221</v>
      </c>
      <c r="AG14" s="725">
        <v>19.575322585496913</v>
      </c>
      <c r="AH14" s="725">
        <v>19.563117730074595</v>
      </c>
      <c r="AI14" s="725">
        <v>19.550037509717232</v>
      </c>
      <c r="AJ14" s="726">
        <v>19.532388656473472</v>
      </c>
    </row>
    <row r="15" spans="1:36" ht="25.15" customHeight="1" x14ac:dyDescent="0.2">
      <c r="A15" s="215"/>
      <c r="B15" s="955"/>
      <c r="C15" s="494" t="s">
        <v>222</v>
      </c>
      <c r="D15" s="784" t="s">
        <v>223</v>
      </c>
      <c r="E15" s="470" t="s">
        <v>124</v>
      </c>
      <c r="F15" s="849" t="s">
        <v>219</v>
      </c>
      <c r="G15" s="849">
        <v>1</v>
      </c>
      <c r="H15" s="507">
        <v>52.354327238032369</v>
      </c>
      <c r="I15" s="777">
        <v>53.330703420606227</v>
      </c>
      <c r="J15" s="777">
        <v>54.302045724522806</v>
      </c>
      <c r="K15" s="777">
        <v>55.268656866799255</v>
      </c>
      <c r="L15" s="725">
        <v>56.236531845704711</v>
      </c>
      <c r="M15" s="725">
        <v>57.224676158171228</v>
      </c>
      <c r="N15" s="725">
        <v>58.213154412167263</v>
      </c>
      <c r="O15" s="725">
        <v>59.204344428833359</v>
      </c>
      <c r="P15" s="725">
        <v>60.2002986527174</v>
      </c>
      <c r="Q15" s="725">
        <v>61.199348568901073</v>
      </c>
      <c r="R15" s="725">
        <v>62.186923389592131</v>
      </c>
      <c r="S15" s="725">
        <v>63.1764640716423</v>
      </c>
      <c r="T15" s="725">
        <v>64.174940707620578</v>
      </c>
      <c r="U15" s="725">
        <v>65.17574820786264</v>
      </c>
      <c r="V15" s="725">
        <v>65.271786336318513</v>
      </c>
      <c r="W15" s="725">
        <v>65.364738499686752</v>
      </c>
      <c r="X15" s="725">
        <v>65.456599370735731</v>
      </c>
      <c r="Y15" s="725">
        <v>65.544764722357186</v>
      </c>
      <c r="Z15" s="725">
        <v>65.635703519129208</v>
      </c>
      <c r="AA15" s="725">
        <v>65.729122481909698</v>
      </c>
      <c r="AB15" s="725">
        <v>65.823277042242736</v>
      </c>
      <c r="AC15" s="725">
        <v>65.915501079631014</v>
      </c>
      <c r="AD15" s="725">
        <v>66.00929642502517</v>
      </c>
      <c r="AE15" s="725">
        <v>66.095006492019678</v>
      </c>
      <c r="AF15" s="725">
        <v>66.179698410194916</v>
      </c>
      <c r="AG15" s="725">
        <v>66.261740956669428</v>
      </c>
      <c r="AH15" s="725">
        <v>66.340734066094555</v>
      </c>
      <c r="AI15" s="725">
        <v>66.416824385281373</v>
      </c>
      <c r="AJ15" s="726">
        <v>66.477436053113564</v>
      </c>
    </row>
    <row r="16" spans="1:36" ht="25.15" customHeight="1" x14ac:dyDescent="0.2">
      <c r="A16" s="215"/>
      <c r="B16" s="955"/>
      <c r="C16" s="494" t="s">
        <v>224</v>
      </c>
      <c r="D16" s="784" t="s">
        <v>225</v>
      </c>
      <c r="E16" s="470" t="s">
        <v>124</v>
      </c>
      <c r="F16" s="849" t="s">
        <v>219</v>
      </c>
      <c r="G16" s="849">
        <v>1</v>
      </c>
      <c r="H16" s="507">
        <v>15.297637648168397</v>
      </c>
      <c r="I16" s="777">
        <v>15.211036158483621</v>
      </c>
      <c r="J16" s="777">
        <v>15.127315864537762</v>
      </c>
      <c r="K16" s="777">
        <v>15.046133990419184</v>
      </c>
      <c r="L16" s="725">
        <v>14.968585679986306</v>
      </c>
      <c r="M16" s="725">
        <v>14.897873268910498</v>
      </c>
      <c r="N16" s="725">
        <v>14.830141669532981</v>
      </c>
      <c r="O16" s="725">
        <v>14.765659311704665</v>
      </c>
      <c r="P16" s="725">
        <v>14.704587176945505</v>
      </c>
      <c r="Q16" s="725">
        <v>14.646227337807954</v>
      </c>
      <c r="R16" s="725">
        <v>14.587362943688809</v>
      </c>
      <c r="S16" s="725">
        <v>14.530282791213985</v>
      </c>
      <c r="T16" s="725">
        <v>14.476414386299288</v>
      </c>
      <c r="U16" s="725">
        <v>14.424078755582318</v>
      </c>
      <c r="V16" s="725">
        <v>14.329658790839733</v>
      </c>
      <c r="W16" s="725">
        <v>14.234218046408191</v>
      </c>
      <c r="X16" s="725">
        <v>14.138204588901294</v>
      </c>
      <c r="Y16" s="725">
        <v>14.041067070770973</v>
      </c>
      <c r="Z16" s="725">
        <v>13.944200134514579</v>
      </c>
      <c r="AA16" s="725">
        <v>13.84752783899291</v>
      </c>
      <c r="AB16" s="725">
        <v>13.750666712992169</v>
      </c>
      <c r="AC16" s="725">
        <v>13.653067855406752</v>
      </c>
      <c r="AD16" s="725">
        <v>13.555461085636283</v>
      </c>
      <c r="AE16" s="725">
        <v>13.455872509747509</v>
      </c>
      <c r="AF16" s="725">
        <v>13.355771703906594</v>
      </c>
      <c r="AG16" s="725">
        <v>13.254838104622333</v>
      </c>
      <c r="AH16" s="725">
        <v>13.153006777449571</v>
      </c>
      <c r="AI16" s="725">
        <v>13.050323018383692</v>
      </c>
      <c r="AJ16" s="726">
        <v>12.944353777945787</v>
      </c>
    </row>
    <row r="17" spans="1:36" ht="25.15" customHeight="1" x14ac:dyDescent="0.2">
      <c r="A17" s="215"/>
      <c r="B17" s="955"/>
      <c r="C17" s="494" t="s">
        <v>226</v>
      </c>
      <c r="D17" s="784" t="s">
        <v>227</v>
      </c>
      <c r="E17" s="470" t="s">
        <v>124</v>
      </c>
      <c r="F17" s="849" t="s">
        <v>219</v>
      </c>
      <c r="G17" s="849">
        <v>1</v>
      </c>
      <c r="H17" s="507">
        <v>12.074473975126445</v>
      </c>
      <c r="I17" s="777">
        <v>12.083454880332091</v>
      </c>
      <c r="J17" s="777">
        <v>12.091472434365176</v>
      </c>
      <c r="K17" s="777">
        <v>12.098583937197542</v>
      </c>
      <c r="L17" s="725">
        <v>12.106023127720285</v>
      </c>
      <c r="M17" s="725">
        <v>12.117598406402649</v>
      </c>
      <c r="N17" s="725">
        <v>12.129226226303352</v>
      </c>
      <c r="O17" s="725">
        <v>12.141359369420281</v>
      </c>
      <c r="P17" s="725">
        <v>12.154357976034275</v>
      </c>
      <c r="Q17" s="725">
        <v>12.167826944082963</v>
      </c>
      <c r="R17" s="725">
        <v>12.178856389963039</v>
      </c>
      <c r="S17" s="725">
        <v>12.190073123076143</v>
      </c>
      <c r="T17" s="725">
        <v>12.202784699704587</v>
      </c>
      <c r="U17" s="725">
        <v>12.215680656115516</v>
      </c>
      <c r="V17" s="725">
        <v>12.224331223797194</v>
      </c>
      <c r="W17" s="725">
        <v>12.232354579127449</v>
      </c>
      <c r="X17" s="725">
        <v>12.240126898946338</v>
      </c>
      <c r="Y17" s="725">
        <v>12.247163720006569</v>
      </c>
      <c r="Z17" s="725">
        <v>12.254675933751615</v>
      </c>
      <c r="AA17" s="725">
        <v>12.262608974457521</v>
      </c>
      <c r="AB17" s="725">
        <v>12.270662981792112</v>
      </c>
      <c r="AC17" s="725">
        <v>12.278315831511717</v>
      </c>
      <c r="AD17" s="725">
        <v>12.286221234565334</v>
      </c>
      <c r="AE17" s="725">
        <v>12.292583520988684</v>
      </c>
      <c r="AF17" s="725">
        <v>12.298720460965761</v>
      </c>
      <c r="AG17" s="725">
        <v>12.304330404132498</v>
      </c>
      <c r="AH17" s="725">
        <v>12.309341030292913</v>
      </c>
      <c r="AI17" s="725">
        <v>12.313781564863278</v>
      </c>
      <c r="AJ17" s="726">
        <v>12.31532414452828</v>
      </c>
    </row>
    <row r="18" spans="1:36" ht="25.15" customHeight="1" x14ac:dyDescent="0.2">
      <c r="A18" s="215"/>
      <c r="B18" s="955"/>
      <c r="C18" s="494" t="s">
        <v>228</v>
      </c>
      <c r="D18" s="784" t="s">
        <v>229</v>
      </c>
      <c r="E18" s="470" t="s">
        <v>124</v>
      </c>
      <c r="F18" s="849" t="s">
        <v>219</v>
      </c>
      <c r="G18" s="849">
        <v>1</v>
      </c>
      <c r="H18" s="507">
        <v>14.264307377171793</v>
      </c>
      <c r="I18" s="777">
        <v>14.187421516547452</v>
      </c>
      <c r="J18" s="777">
        <v>14.116087269761955</v>
      </c>
      <c r="K18" s="777">
        <v>14.04970248818363</v>
      </c>
      <c r="L18" s="725">
        <v>13.990330687071975</v>
      </c>
      <c r="M18" s="725">
        <v>13.936484847028584</v>
      </c>
      <c r="N18" s="725">
        <v>13.887784872840825</v>
      </c>
      <c r="O18" s="725">
        <v>13.844247047346965</v>
      </c>
      <c r="P18" s="725">
        <v>13.805749196450764</v>
      </c>
      <c r="Q18" s="725">
        <v>13.771497352888192</v>
      </c>
      <c r="R18" s="725">
        <v>13.741394105728777</v>
      </c>
      <c r="S18" s="725">
        <v>13.714152865659486</v>
      </c>
      <c r="T18" s="725">
        <v>13.691003540177324</v>
      </c>
      <c r="U18" s="725">
        <v>13.670257565881442</v>
      </c>
      <c r="V18" s="725">
        <v>13.649577676092518</v>
      </c>
      <c r="W18" s="725">
        <v>13.630281476003018</v>
      </c>
      <c r="X18" s="725">
        <v>13.61262881676816</v>
      </c>
      <c r="Y18" s="725">
        <v>13.595937564602968</v>
      </c>
      <c r="Z18" s="725">
        <v>13.581422023214877</v>
      </c>
      <c r="AA18" s="725">
        <v>13.568900483338577</v>
      </c>
      <c r="AB18" s="725">
        <v>13.55727067797185</v>
      </c>
      <c r="AC18" s="725">
        <v>13.546567919112681</v>
      </c>
      <c r="AD18" s="725">
        <v>13.537421341882645</v>
      </c>
      <c r="AE18" s="725">
        <v>13.527769141413456</v>
      </c>
      <c r="AF18" s="725">
        <v>13.518988821556984</v>
      </c>
      <c r="AG18" s="725">
        <v>13.510678983319547</v>
      </c>
      <c r="AH18" s="725">
        <v>13.502697259862861</v>
      </c>
      <c r="AI18" s="725">
        <v>13.495018216689397</v>
      </c>
      <c r="AJ18" s="726">
        <v>13.485039321718702</v>
      </c>
    </row>
    <row r="19" spans="1:36" ht="25.15" customHeight="1" x14ac:dyDescent="0.2">
      <c r="A19" s="215"/>
      <c r="B19" s="955"/>
      <c r="C19" s="494" t="s">
        <v>230</v>
      </c>
      <c r="D19" s="784" t="s">
        <v>231</v>
      </c>
      <c r="E19" s="470" t="s">
        <v>124</v>
      </c>
      <c r="F19" s="849" t="s">
        <v>219</v>
      </c>
      <c r="G19" s="849">
        <v>1</v>
      </c>
      <c r="H19" s="507">
        <v>1.3882835675571668</v>
      </c>
      <c r="I19" s="777">
        <v>1.4304984862612602</v>
      </c>
      <c r="J19" s="777">
        <v>1.4722352782853869</v>
      </c>
      <c r="K19" s="777">
        <v>1.5135828939327431</v>
      </c>
      <c r="L19" s="725">
        <v>1.5546869181917922</v>
      </c>
      <c r="M19" s="725">
        <v>1.5958431457064288</v>
      </c>
      <c r="N19" s="725">
        <v>1.636808829455513</v>
      </c>
      <c r="O19" s="725">
        <v>1.677668279250434</v>
      </c>
      <c r="P19" s="725">
        <v>1.7184813598795621</v>
      </c>
      <c r="Q19" s="725">
        <v>1.7592476124782923</v>
      </c>
      <c r="R19" s="725">
        <v>1.7999489152947263</v>
      </c>
      <c r="S19" s="725">
        <v>1.8406639446956354</v>
      </c>
      <c r="T19" s="725">
        <v>1.88148768998857</v>
      </c>
      <c r="U19" s="725">
        <v>1.9223579728332905</v>
      </c>
      <c r="V19" s="725">
        <v>1.9607487731101674</v>
      </c>
      <c r="W19" s="725">
        <v>1.9987338617852946</v>
      </c>
      <c r="X19" s="725">
        <v>2.0363288894813514</v>
      </c>
      <c r="Y19" s="725">
        <v>2.0735209545936355</v>
      </c>
      <c r="Z19" s="725">
        <v>2.1103328945977582</v>
      </c>
      <c r="AA19" s="725">
        <v>2.1467428894625256</v>
      </c>
      <c r="AB19" s="725">
        <v>2.1826918034715739</v>
      </c>
      <c r="AC19" s="725">
        <v>2.2182093904106952</v>
      </c>
      <c r="AD19" s="725">
        <v>2.2532772386644999</v>
      </c>
      <c r="AE19" s="725">
        <v>2.2879343260695513</v>
      </c>
      <c r="AF19" s="725">
        <v>2.3221538553710954</v>
      </c>
      <c r="AG19" s="725">
        <v>2.3559444457994152</v>
      </c>
      <c r="AH19" s="725">
        <v>2.3893125034980662</v>
      </c>
      <c r="AI19" s="725">
        <v>2.4222600441434197</v>
      </c>
      <c r="AJ19" s="726">
        <v>2.4550066408815243</v>
      </c>
    </row>
    <row r="20" spans="1:36" ht="25.15" customHeight="1" x14ac:dyDescent="0.2">
      <c r="A20" s="215"/>
      <c r="B20" s="955"/>
      <c r="C20" s="494" t="s">
        <v>829</v>
      </c>
      <c r="D20" s="784" t="s">
        <v>830</v>
      </c>
      <c r="E20" s="470" t="s">
        <v>124</v>
      </c>
      <c r="F20" s="849" t="s">
        <v>219</v>
      </c>
      <c r="G20" s="849">
        <v>1</v>
      </c>
      <c r="H20" s="507">
        <v>2.7767202563268256E-2</v>
      </c>
      <c r="I20" s="777">
        <v>-0.43140398192444707</v>
      </c>
      <c r="J20" s="777">
        <v>-0.8343238091142382</v>
      </c>
      <c r="K20" s="777">
        <v>-1.1760860100334725</v>
      </c>
      <c r="L20" s="725">
        <v>-1.6671933129773748</v>
      </c>
      <c r="M20" s="725">
        <v>-2.0275632144113587</v>
      </c>
      <c r="N20" s="725">
        <v>-2.3264192010161651</v>
      </c>
      <c r="O20" s="725">
        <v>-2.6646425795395032</v>
      </c>
      <c r="P20" s="725">
        <v>-2.9424643765213574</v>
      </c>
      <c r="Q20" s="725">
        <v>-3.2531646723910086</v>
      </c>
      <c r="R20" s="725">
        <v>-3.4714622469514183</v>
      </c>
      <c r="S20" s="725">
        <v>-3.7131460381997954</v>
      </c>
      <c r="T20" s="725">
        <v>-3.9899642870806247</v>
      </c>
      <c r="U20" s="725">
        <v>-4.1870184435240958</v>
      </c>
      <c r="V20" s="725">
        <v>-4.3081073967138934</v>
      </c>
      <c r="W20" s="725">
        <v>-4.5245269125760643</v>
      </c>
      <c r="X20" s="725">
        <v>-4.6399673565625648</v>
      </c>
      <c r="Y20" s="725">
        <v>-4.8493074812944599</v>
      </c>
      <c r="Z20" s="725">
        <v>-4.9647939877774263</v>
      </c>
      <c r="AA20" s="725">
        <v>-4.9857014999696929</v>
      </c>
      <c r="AB20" s="725">
        <v>-5.0077604144971701</v>
      </c>
      <c r="AC20" s="725">
        <v>-5.0266583575959345</v>
      </c>
      <c r="AD20" s="725">
        <v>-5.0489297156320987</v>
      </c>
      <c r="AE20" s="725">
        <v>-4.9562552613715241</v>
      </c>
      <c r="AF20" s="725">
        <v>-4.9619406005535751</v>
      </c>
      <c r="AG20" s="725">
        <v>-4.9628554800401332</v>
      </c>
      <c r="AH20" s="725">
        <v>-4.9582093672725591</v>
      </c>
      <c r="AI20" s="725">
        <v>-4.9482447390783904</v>
      </c>
      <c r="AJ20" s="726">
        <v>-4.9095485946613309</v>
      </c>
    </row>
    <row r="21" spans="1:36" ht="25.15" customHeight="1" x14ac:dyDescent="0.2">
      <c r="A21" s="214"/>
      <c r="B21" s="955"/>
      <c r="C21" s="496" t="s">
        <v>232</v>
      </c>
      <c r="D21" s="722" t="s">
        <v>233</v>
      </c>
      <c r="E21" s="848" t="s">
        <v>234</v>
      </c>
      <c r="F21" s="863" t="s">
        <v>219</v>
      </c>
      <c r="G21" s="863">
        <v>1</v>
      </c>
      <c r="H21" s="507">
        <f t="shared" ref="H21:AJ21" si="3">ROUND((H10*1000000)/(H57*1000),1)</f>
        <v>140.5</v>
      </c>
      <c r="I21" s="777">
        <f t="shared" si="3"/>
        <v>140.30000000000001</v>
      </c>
      <c r="J21" s="777">
        <f t="shared" si="3"/>
        <v>140.19999999999999</v>
      </c>
      <c r="K21" s="777">
        <f t="shared" si="3"/>
        <v>140.1</v>
      </c>
      <c r="L21" s="444">
        <f t="shared" si="3"/>
        <v>139.80000000000001</v>
      </c>
      <c r="M21" s="444">
        <f>ROUND((M10*1000000)/(M57*1000),1)</f>
        <v>139.69999999999999</v>
      </c>
      <c r="N21" s="444">
        <f t="shared" si="3"/>
        <v>139.69999999999999</v>
      </c>
      <c r="O21" s="444">
        <f t="shared" si="3"/>
        <v>139.69999999999999</v>
      </c>
      <c r="P21" s="444">
        <f t="shared" si="3"/>
        <v>139.6</v>
      </c>
      <c r="Q21" s="444">
        <f t="shared" si="3"/>
        <v>139.6</v>
      </c>
      <c r="R21" s="444">
        <f t="shared" si="3"/>
        <v>139.6</v>
      </c>
      <c r="S21" s="444">
        <f t="shared" si="3"/>
        <v>139.6</v>
      </c>
      <c r="T21" s="444">
        <f t="shared" si="3"/>
        <v>139.6</v>
      </c>
      <c r="U21" s="444">
        <f t="shared" si="3"/>
        <v>139.6</v>
      </c>
      <c r="V21" s="444">
        <f t="shared" si="3"/>
        <v>139.6</v>
      </c>
      <c r="W21" s="444">
        <f t="shared" si="3"/>
        <v>139.5</v>
      </c>
      <c r="X21" s="444">
        <f t="shared" si="3"/>
        <v>139.4</v>
      </c>
      <c r="Y21" s="444">
        <f t="shared" si="3"/>
        <v>139.4</v>
      </c>
      <c r="Z21" s="444">
        <f t="shared" si="3"/>
        <v>139.4</v>
      </c>
      <c r="AA21" s="444">
        <f t="shared" si="3"/>
        <v>139.5</v>
      </c>
      <c r="AB21" s="444">
        <f t="shared" si="3"/>
        <v>139.6</v>
      </c>
      <c r="AC21" s="444">
        <f t="shared" si="3"/>
        <v>139.69999999999999</v>
      </c>
      <c r="AD21" s="444">
        <f t="shared" si="3"/>
        <v>139.80000000000001</v>
      </c>
      <c r="AE21" s="444">
        <f t="shared" si="3"/>
        <v>139.9</v>
      </c>
      <c r="AF21" s="444">
        <f t="shared" si="3"/>
        <v>140</v>
      </c>
      <c r="AG21" s="444">
        <f t="shared" si="3"/>
        <v>140.1</v>
      </c>
      <c r="AH21" s="444">
        <f t="shared" si="3"/>
        <v>140.19999999999999</v>
      </c>
      <c r="AI21" s="444">
        <f t="shared" si="3"/>
        <v>140.30000000000001</v>
      </c>
      <c r="AJ21" s="864">
        <f t="shared" si="3"/>
        <v>140.5</v>
      </c>
    </row>
    <row r="22" spans="1:36" ht="25.15" customHeight="1" x14ac:dyDescent="0.2">
      <c r="A22" s="215"/>
      <c r="B22" s="955"/>
      <c r="C22" s="494" t="s">
        <v>235</v>
      </c>
      <c r="D22" s="784" t="s">
        <v>236</v>
      </c>
      <c r="E22" s="470" t="s">
        <v>124</v>
      </c>
      <c r="F22" s="849" t="s">
        <v>219</v>
      </c>
      <c r="G22" s="849">
        <v>1</v>
      </c>
      <c r="H22" s="507">
        <v>31.494034841385062</v>
      </c>
      <c r="I22" s="777">
        <v>30.735866615318805</v>
      </c>
      <c r="J22" s="777">
        <v>29.968534826771592</v>
      </c>
      <c r="K22" s="777">
        <v>29.192680788126673</v>
      </c>
      <c r="L22" s="727">
        <v>28.415271317148328</v>
      </c>
      <c r="M22" s="727">
        <v>27.650221676677255</v>
      </c>
      <c r="N22" s="727">
        <v>26.880480412116906</v>
      </c>
      <c r="O22" s="727">
        <v>26.107665978690836</v>
      </c>
      <c r="P22" s="727">
        <v>25.332972151850726</v>
      </c>
      <c r="Q22" s="727">
        <v>24.555079162182437</v>
      </c>
      <c r="R22" s="727">
        <v>23.764242100830572</v>
      </c>
      <c r="S22" s="727">
        <v>22.970354826548647</v>
      </c>
      <c r="T22" s="727">
        <v>22.177115969277498</v>
      </c>
      <c r="U22" s="727">
        <v>21.380707168655594</v>
      </c>
      <c r="V22" s="727">
        <v>21.378886127879518</v>
      </c>
      <c r="W22" s="727">
        <v>21.375982480431734</v>
      </c>
      <c r="X22" s="727">
        <v>21.373011325254321</v>
      </c>
      <c r="Y22" s="727">
        <v>21.368658368947454</v>
      </c>
      <c r="Z22" s="727">
        <v>21.366257672153875</v>
      </c>
      <c r="AA22" s="727">
        <v>21.365726881692243</v>
      </c>
      <c r="AB22" s="727">
        <v>21.366448299008606</v>
      </c>
      <c r="AC22" s="727">
        <v>21.366820650730471</v>
      </c>
      <c r="AD22" s="727">
        <v>21.368741335438127</v>
      </c>
      <c r="AE22" s="727">
        <v>21.367054024024544</v>
      </c>
      <c r="AF22" s="727">
        <v>21.365546989166379</v>
      </c>
      <c r="AG22" s="727">
        <v>21.363351175978433</v>
      </c>
      <c r="AH22" s="727">
        <v>21.360249504477185</v>
      </c>
      <c r="AI22" s="727">
        <v>21.356324889641861</v>
      </c>
      <c r="AJ22" s="443">
        <v>21.37120787236768</v>
      </c>
    </row>
    <row r="23" spans="1:36" ht="25.15" customHeight="1" x14ac:dyDescent="0.2">
      <c r="A23" s="215"/>
      <c r="B23" s="955"/>
      <c r="C23" s="494" t="s">
        <v>237</v>
      </c>
      <c r="D23" s="784" t="s">
        <v>238</v>
      </c>
      <c r="E23" s="470" t="s">
        <v>124</v>
      </c>
      <c r="F23" s="849" t="s">
        <v>219</v>
      </c>
      <c r="G23" s="849">
        <v>1</v>
      </c>
      <c r="H23" s="507">
        <v>59.021488661746631</v>
      </c>
      <c r="I23" s="777">
        <v>59.989058311928602</v>
      </c>
      <c r="J23" s="777">
        <v>60.94690623015078</v>
      </c>
      <c r="K23" s="777">
        <v>61.894761542718804</v>
      </c>
      <c r="L23" s="727">
        <v>62.846390635779329</v>
      </c>
      <c r="M23" s="727">
        <v>63.834107518911139</v>
      </c>
      <c r="N23" s="727">
        <v>64.821298018831342</v>
      </c>
      <c r="O23" s="727">
        <v>65.811522356873596</v>
      </c>
      <c r="P23" s="727">
        <v>66.807906898296366</v>
      </c>
      <c r="Q23" s="727">
        <v>67.807227351987251</v>
      </c>
      <c r="R23" s="727">
        <v>68.78123135277913</v>
      </c>
      <c r="S23" s="727">
        <v>69.755745260965682</v>
      </c>
      <c r="T23" s="727">
        <v>70.742261897031668</v>
      </c>
      <c r="U23" s="727">
        <v>71.729449123051708</v>
      </c>
      <c r="V23" s="727">
        <v>71.841881070701291</v>
      </c>
      <c r="W23" s="727">
        <v>71.951041251197481</v>
      </c>
      <c r="X23" s="727">
        <v>72.06033585283916</v>
      </c>
      <c r="Y23" s="727">
        <v>72.165326969502985</v>
      </c>
      <c r="Z23" s="727">
        <v>72.277271502879856</v>
      </c>
      <c r="AA23" s="727">
        <v>72.395925170530731</v>
      </c>
      <c r="AB23" s="727">
        <v>72.519225059116593</v>
      </c>
      <c r="AC23" s="727">
        <v>72.641750553706146</v>
      </c>
      <c r="AD23" s="727">
        <v>72.769959239571364</v>
      </c>
      <c r="AE23" s="727">
        <v>72.886290693444877</v>
      </c>
      <c r="AF23" s="727">
        <v>73.003629129324352</v>
      </c>
      <c r="AG23" s="727">
        <v>73.119005172783716</v>
      </c>
      <c r="AH23" s="727">
        <v>73.231664657965155</v>
      </c>
      <c r="AI23" s="727">
        <v>73.341878566247914</v>
      </c>
      <c r="AJ23" s="443">
        <v>73.517163736913957</v>
      </c>
    </row>
    <row r="24" spans="1:36" ht="25.15" customHeight="1" x14ac:dyDescent="0.2">
      <c r="A24" s="215"/>
      <c r="B24" s="955"/>
      <c r="C24" s="494" t="s">
        <v>239</v>
      </c>
      <c r="D24" s="784" t="s">
        <v>240</v>
      </c>
      <c r="E24" s="470" t="s">
        <v>124</v>
      </c>
      <c r="F24" s="849" t="s">
        <v>219</v>
      </c>
      <c r="G24" s="849">
        <v>1</v>
      </c>
      <c r="H24" s="507">
        <v>16.943356808159908</v>
      </c>
      <c r="I24" s="777">
        <v>16.871294909000234</v>
      </c>
      <c r="J24" s="777">
        <v>16.795350821399165</v>
      </c>
      <c r="K24" s="777">
        <v>16.71566249054667</v>
      </c>
      <c r="L24" s="727">
        <v>16.636077825832022</v>
      </c>
      <c r="M24" s="727">
        <v>16.564959866418125</v>
      </c>
      <c r="N24" s="727">
        <v>16.492480110201676</v>
      </c>
      <c r="O24" s="727">
        <v>16.419583383528796</v>
      </c>
      <c r="P24" s="727">
        <v>16.347036941997036</v>
      </c>
      <c r="Q24" s="727">
        <v>16.274025177619897</v>
      </c>
      <c r="R24" s="727">
        <v>16.193900840307645</v>
      </c>
      <c r="S24" s="727">
        <v>16.113010957628781</v>
      </c>
      <c r="T24" s="727">
        <v>16.033986693748172</v>
      </c>
      <c r="U24" s="727">
        <v>15.954186612870322</v>
      </c>
      <c r="V24" s="727">
        <v>15.851242763656128</v>
      </c>
      <c r="W24" s="727">
        <v>15.747182371514992</v>
      </c>
      <c r="X24" s="727">
        <v>15.642762328450821</v>
      </c>
      <c r="Y24" s="727">
        <v>15.537026445417926</v>
      </c>
      <c r="Z24" s="727">
        <v>15.432401252070001</v>
      </c>
      <c r="AA24" s="727">
        <v>15.328797872779763</v>
      </c>
      <c r="AB24" s="727">
        <v>15.22574734221382</v>
      </c>
      <c r="AC24" s="727">
        <v>15.122096406415217</v>
      </c>
      <c r="AD24" s="727">
        <v>15.019182000890709</v>
      </c>
      <c r="AE24" s="727">
        <v>14.91338069383338</v>
      </c>
      <c r="AF24" s="727">
        <v>14.807369258415831</v>
      </c>
      <c r="AG24" s="727">
        <v>14.700545322818083</v>
      </c>
      <c r="AH24" s="727">
        <v>14.59276909061353</v>
      </c>
      <c r="AI24" s="727">
        <v>14.484108591911022</v>
      </c>
      <c r="AJ24" s="443">
        <v>14.387790381097318</v>
      </c>
    </row>
    <row r="25" spans="1:36" ht="25.15" customHeight="1" x14ac:dyDescent="0.2">
      <c r="A25" s="215"/>
      <c r="B25" s="955"/>
      <c r="C25" s="494" t="s">
        <v>241</v>
      </c>
      <c r="D25" s="784" t="s">
        <v>242</v>
      </c>
      <c r="E25" s="470" t="s">
        <v>124</v>
      </c>
      <c r="F25" s="849" t="s">
        <v>219</v>
      </c>
      <c r="G25" s="849">
        <v>1</v>
      </c>
      <c r="H25" s="507">
        <v>13.41701939992714</v>
      </c>
      <c r="I25" s="777">
        <v>13.430678426001734</v>
      </c>
      <c r="J25" s="777">
        <v>13.44148388274453</v>
      </c>
      <c r="K25" s="777">
        <v>13.449501396806056</v>
      </c>
      <c r="L25" s="727">
        <v>13.457799060788306</v>
      </c>
      <c r="M25" s="727">
        <v>13.473184010985889</v>
      </c>
      <c r="N25" s="727">
        <v>13.487735350727073</v>
      </c>
      <c r="O25" s="727">
        <v>13.502216873675085</v>
      </c>
      <c r="P25" s="727">
        <v>13.517262479277031</v>
      </c>
      <c r="Q25" s="727">
        <v>13.532204071067241</v>
      </c>
      <c r="R25" s="727">
        <v>13.54148204933543</v>
      </c>
      <c r="S25" s="727">
        <v>13.550338173491197</v>
      </c>
      <c r="T25" s="727">
        <v>13.560991063117424</v>
      </c>
      <c r="U25" s="727">
        <v>13.571225366844637</v>
      </c>
      <c r="V25" s="727">
        <v>13.582152918718414</v>
      </c>
      <c r="W25" s="727">
        <v>13.592430015430402</v>
      </c>
      <c r="X25" s="727">
        <v>13.602701050385868</v>
      </c>
      <c r="Y25" s="727">
        <v>13.61212886891547</v>
      </c>
      <c r="Z25" s="727">
        <v>13.622837033473155</v>
      </c>
      <c r="AA25" s="727">
        <v>13.634776533131125</v>
      </c>
      <c r="AB25" s="727">
        <v>13.647556245415791</v>
      </c>
      <c r="AC25" s="727">
        <v>13.660154826074985</v>
      </c>
      <c r="AD25" s="727">
        <v>13.673786017468254</v>
      </c>
      <c r="AE25" s="727">
        <v>13.685150214650854</v>
      </c>
      <c r="AF25" s="727">
        <v>13.696669836662569</v>
      </c>
      <c r="AG25" s="727">
        <v>13.707787773072958</v>
      </c>
      <c r="AH25" s="727">
        <v>13.718363594971681</v>
      </c>
      <c r="AI25" s="727">
        <v>13.728449199303144</v>
      </c>
      <c r="AJ25" s="443">
        <v>13.750674013884316</v>
      </c>
    </row>
    <row r="26" spans="1:36" ht="25.15" customHeight="1" x14ac:dyDescent="0.2">
      <c r="A26" s="215"/>
      <c r="B26" s="955"/>
      <c r="C26" s="494" t="s">
        <v>243</v>
      </c>
      <c r="D26" s="784" t="s">
        <v>244</v>
      </c>
      <c r="E26" s="470" t="s">
        <v>124</v>
      </c>
      <c r="F26" s="849" t="s">
        <v>219</v>
      </c>
      <c r="G26" s="849">
        <v>1</v>
      </c>
      <c r="H26" s="507">
        <v>18.179841317900809</v>
      </c>
      <c r="I26" s="777">
        <v>18.212073618523192</v>
      </c>
      <c r="J26" s="777">
        <v>18.240482196661315</v>
      </c>
      <c r="K26" s="777">
        <v>18.2651475126295</v>
      </c>
      <c r="L26" s="727">
        <v>18.290230862624778</v>
      </c>
      <c r="M26" s="727">
        <v>18.324991639012239</v>
      </c>
      <c r="N26" s="727">
        <v>18.358670385576595</v>
      </c>
      <c r="O26" s="727">
        <v>18.392305059370884</v>
      </c>
      <c r="P26" s="727">
        <v>18.426759693166634</v>
      </c>
      <c r="Q26" s="727">
        <v>18.461124711893167</v>
      </c>
      <c r="R26" s="727">
        <v>18.487809544255818</v>
      </c>
      <c r="S26" s="727">
        <v>18.513958548597625</v>
      </c>
      <c r="T26" s="727">
        <v>18.542604129175647</v>
      </c>
      <c r="U26" s="727">
        <v>18.570720522797309</v>
      </c>
      <c r="V26" s="727">
        <v>18.599829100977693</v>
      </c>
      <c r="W26" s="727">
        <v>18.628090620186281</v>
      </c>
      <c r="X26" s="727">
        <v>18.656386940965998</v>
      </c>
      <c r="Y26" s="727">
        <v>18.683569091516123</v>
      </c>
      <c r="Z26" s="727">
        <v>18.712551478371356</v>
      </c>
      <c r="AA26" s="727">
        <v>18.74327085692352</v>
      </c>
      <c r="AB26" s="727">
        <v>18.775193139882813</v>
      </c>
      <c r="AC26" s="727">
        <v>18.806914932601966</v>
      </c>
      <c r="AD26" s="727">
        <v>18.84010810086</v>
      </c>
      <c r="AE26" s="727">
        <v>18.870226259361253</v>
      </c>
      <c r="AF26" s="727">
        <v>18.900605125028562</v>
      </c>
      <c r="AG26" s="727">
        <v>18.930475928224542</v>
      </c>
      <c r="AH26" s="727">
        <v>18.959643415764525</v>
      </c>
      <c r="AI26" s="727">
        <v>18.988177744599721</v>
      </c>
      <c r="AJ26" s="443">
        <v>19.033558992553338</v>
      </c>
    </row>
    <row r="27" spans="1:36" ht="25.15" customHeight="1" x14ac:dyDescent="0.2">
      <c r="A27" s="215"/>
      <c r="B27" s="955"/>
      <c r="C27" s="494" t="s">
        <v>245</v>
      </c>
      <c r="D27" s="784" t="s">
        <v>246</v>
      </c>
      <c r="E27" s="470" t="s">
        <v>124</v>
      </c>
      <c r="F27" s="849" t="s">
        <v>219</v>
      </c>
      <c r="G27" s="849">
        <v>1</v>
      </c>
      <c r="H27" s="507">
        <v>1.4367958328710966</v>
      </c>
      <c r="I27" s="777">
        <v>1.4847073209719197</v>
      </c>
      <c r="J27" s="777">
        <v>1.53223138361929</v>
      </c>
      <c r="K27" s="777">
        <v>1.5793820845578863</v>
      </c>
      <c r="L27" s="727">
        <v>1.6264830782488022</v>
      </c>
      <c r="M27" s="727">
        <v>1.6742260377914302</v>
      </c>
      <c r="N27" s="727">
        <v>1.7217872830442034</v>
      </c>
      <c r="O27" s="727">
        <v>1.7692438512696669</v>
      </c>
      <c r="P27" s="727">
        <v>1.8166563598402095</v>
      </c>
      <c r="Q27" s="727">
        <v>1.8639558827984326</v>
      </c>
      <c r="R27" s="727">
        <v>1.9106093028322719</v>
      </c>
      <c r="S27" s="727">
        <v>1.9571318339669781</v>
      </c>
      <c r="T27" s="727">
        <v>2.0037299265132491</v>
      </c>
      <c r="U27" s="727">
        <v>2.0501919513209841</v>
      </c>
      <c r="V27" s="727">
        <v>2.0961041614522156</v>
      </c>
      <c r="W27" s="727">
        <v>2.1417785909604401</v>
      </c>
      <c r="X27" s="727">
        <v>2.1872714768040136</v>
      </c>
      <c r="Y27" s="727">
        <v>2.232509241909042</v>
      </c>
      <c r="Z27" s="727">
        <v>2.277669552268049</v>
      </c>
      <c r="AA27" s="727">
        <v>2.3227383155179533</v>
      </c>
      <c r="AB27" s="727">
        <v>2.3676741987637571</v>
      </c>
      <c r="AC27" s="727">
        <v>2.4123901890321853</v>
      </c>
      <c r="AD27" s="727">
        <v>2.4569741959072937</v>
      </c>
      <c r="AE27" s="727">
        <v>2.5011772783330906</v>
      </c>
      <c r="AF27" s="727">
        <v>2.5451805380567367</v>
      </c>
      <c r="AG27" s="727">
        <v>2.5889416735220583</v>
      </c>
      <c r="AH27" s="727">
        <v>2.6324508319753979</v>
      </c>
      <c r="AI27" s="727">
        <v>2.6757116954356341</v>
      </c>
      <c r="AJ27" s="443">
        <v>2.7194775259310942</v>
      </c>
    </row>
    <row r="28" spans="1:36" ht="25.15" customHeight="1" x14ac:dyDescent="0.2">
      <c r="A28" s="215"/>
      <c r="B28" s="955"/>
      <c r="C28" s="494" t="s">
        <v>831</v>
      </c>
      <c r="D28" s="784" t="s">
        <v>832</v>
      </c>
      <c r="E28" s="470" t="s">
        <v>124</v>
      </c>
      <c r="F28" s="849" t="s">
        <v>219</v>
      </c>
      <c r="G28" s="849">
        <v>1</v>
      </c>
      <c r="H28" s="507">
        <v>7.4631380093705957E-3</v>
      </c>
      <c r="I28" s="777">
        <v>-0.42367920174447704</v>
      </c>
      <c r="J28" s="777">
        <v>-0.72498934134668502</v>
      </c>
      <c r="K28" s="777">
        <v>-0.99713581538560447</v>
      </c>
      <c r="L28" s="727">
        <v>-1.4722527804215417</v>
      </c>
      <c r="M28" s="727">
        <v>-1.8216907497960904</v>
      </c>
      <c r="N28" s="727">
        <v>-2.0624515604978058</v>
      </c>
      <c r="O28" s="727">
        <v>-2.3025375034088711</v>
      </c>
      <c r="P28" s="727">
        <v>-2.648594524428006</v>
      </c>
      <c r="Q28" s="727">
        <v>-2.8936163575484386</v>
      </c>
      <c r="R28" s="727">
        <v>-3.0792751903408941</v>
      </c>
      <c r="S28" s="727">
        <v>-3.2605396011989001</v>
      </c>
      <c r="T28" s="727">
        <v>-3.4606896788636732</v>
      </c>
      <c r="U28" s="727">
        <v>-3.6564807455405344</v>
      </c>
      <c r="V28" s="727">
        <v>-3.7500961433852638</v>
      </c>
      <c r="W28" s="727">
        <v>-3.9365053297213137</v>
      </c>
      <c r="X28" s="727">
        <v>-4.1224689747001548</v>
      </c>
      <c r="Y28" s="727">
        <v>-4.1992189862089901</v>
      </c>
      <c r="Z28" s="727">
        <v>-4.288988491216287</v>
      </c>
      <c r="AA28" s="727">
        <v>-4.2912356305753576</v>
      </c>
      <c r="AB28" s="727">
        <v>-4.3018442844013691</v>
      </c>
      <c r="AC28" s="727">
        <v>-4.3101275585609926</v>
      </c>
      <c r="AD28" s="727">
        <v>-4.3287508901357512</v>
      </c>
      <c r="AE28" s="727">
        <v>-4.3232791636480101</v>
      </c>
      <c r="AF28" s="727">
        <v>-4.3190008766544281</v>
      </c>
      <c r="AG28" s="727">
        <v>-4.3101070463998212</v>
      </c>
      <c r="AH28" s="727">
        <v>-4.2951410957674909</v>
      </c>
      <c r="AI28" s="727">
        <v>-4.2746506871392853</v>
      </c>
      <c r="AJ28" s="443">
        <v>-4.2798725227477235</v>
      </c>
    </row>
    <row r="29" spans="1:36" s="551" customFormat="1" ht="25.15" customHeight="1" x14ac:dyDescent="0.2">
      <c r="A29" s="550"/>
      <c r="B29" s="955"/>
      <c r="C29" s="496" t="s">
        <v>247</v>
      </c>
      <c r="D29" s="722" t="s">
        <v>248</v>
      </c>
      <c r="E29" s="848" t="s">
        <v>249</v>
      </c>
      <c r="F29" s="863" t="s">
        <v>219</v>
      </c>
      <c r="G29" s="863">
        <v>1</v>
      </c>
      <c r="H29" s="507">
        <f t="shared" ref="H29:AJ29" si="4">((H9+H10)*1000000)/((H56+H57)*1000)</f>
        <v>132.46541976464636</v>
      </c>
      <c r="I29" s="777">
        <f t="shared" si="4"/>
        <v>131.95092150409724</v>
      </c>
      <c r="J29" s="777">
        <f t="shared" si="4"/>
        <v>131.47166500016209</v>
      </c>
      <c r="K29" s="777">
        <f t="shared" si="4"/>
        <v>131.1038313270592</v>
      </c>
      <c r="L29" s="444">
        <f t="shared" si="4"/>
        <v>130.60785878702768</v>
      </c>
      <c r="M29" s="444">
        <f t="shared" si="4"/>
        <v>130.2805825313178</v>
      </c>
      <c r="N29" s="444">
        <f t="shared" si="4"/>
        <v>130.02036711318732</v>
      </c>
      <c r="O29" s="444">
        <f t="shared" si="4"/>
        <v>129.79157445054526</v>
      </c>
      <c r="P29" s="444">
        <f t="shared" si="4"/>
        <v>129.6150313480058</v>
      </c>
      <c r="Q29" s="444">
        <f t="shared" si="4"/>
        <v>129.49426617079519</v>
      </c>
      <c r="R29" s="444">
        <f t="shared" si="4"/>
        <v>129.38619631756873</v>
      </c>
      <c r="S29" s="444">
        <f t="shared" si="4"/>
        <v>129.3153797406089</v>
      </c>
      <c r="T29" s="444">
        <f t="shared" si="4"/>
        <v>129.30134306896773</v>
      </c>
      <c r="U29" s="444">
        <f t="shared" si="4"/>
        <v>129.32065284432232</v>
      </c>
      <c r="V29" s="444">
        <f t="shared" si="4"/>
        <v>129.03464094206959</v>
      </c>
      <c r="W29" s="444">
        <f t="shared" si="4"/>
        <v>128.75656735328022</v>
      </c>
      <c r="X29" s="444">
        <f t="shared" si="4"/>
        <v>128.49017674344847</v>
      </c>
      <c r="Y29" s="444">
        <f t="shared" si="4"/>
        <v>128.22913651191979</v>
      </c>
      <c r="Z29" s="444">
        <f t="shared" si="4"/>
        <v>127.9868189954075</v>
      </c>
      <c r="AA29" s="444">
        <f t="shared" si="4"/>
        <v>127.87725140292982</v>
      </c>
      <c r="AB29" s="444">
        <f t="shared" si="4"/>
        <v>127.79210821705472</v>
      </c>
      <c r="AC29" s="444">
        <f t="shared" si="4"/>
        <v>127.70613814603472</v>
      </c>
      <c r="AD29" s="444">
        <f t="shared" si="4"/>
        <v>127.62493323774339</v>
      </c>
      <c r="AE29" s="444">
        <f t="shared" si="4"/>
        <v>127.53005764596588</v>
      </c>
      <c r="AF29" s="444">
        <f t="shared" si="4"/>
        <v>127.43636442457365</v>
      </c>
      <c r="AG29" s="444">
        <f t="shared" si="4"/>
        <v>127.34033095112756</v>
      </c>
      <c r="AH29" s="444">
        <f t="shared" si="4"/>
        <v>127.25344436804785</v>
      </c>
      <c r="AI29" s="444">
        <f t="shared" si="4"/>
        <v>127.16282969406433</v>
      </c>
      <c r="AJ29" s="864">
        <f t="shared" si="4"/>
        <v>127.07745967111735</v>
      </c>
    </row>
    <row r="30" spans="1:36" ht="25.15" customHeight="1" x14ac:dyDescent="0.2">
      <c r="A30" s="216"/>
      <c r="B30" s="955"/>
      <c r="C30" s="494" t="s">
        <v>250</v>
      </c>
      <c r="D30" s="784" t="s">
        <v>251</v>
      </c>
      <c r="E30" s="470" t="s">
        <v>124</v>
      </c>
      <c r="F30" s="488" t="s">
        <v>75</v>
      </c>
      <c r="G30" s="488">
        <v>2</v>
      </c>
      <c r="H30" s="492">
        <v>8.4208102364267789E-2</v>
      </c>
      <c r="I30" s="775">
        <v>8.4208102364267789E-2</v>
      </c>
      <c r="J30" s="775">
        <v>8.4208102364267789E-2</v>
      </c>
      <c r="K30" s="775">
        <v>8.4208102364267789E-2</v>
      </c>
      <c r="L30" s="402">
        <v>8.4208102364267789E-2</v>
      </c>
      <c r="M30" s="402">
        <v>8.4208102364267789E-2</v>
      </c>
      <c r="N30" s="402">
        <v>8.4208102364267789E-2</v>
      </c>
      <c r="O30" s="402">
        <v>8.4208102364267789E-2</v>
      </c>
      <c r="P30" s="402">
        <v>8.4208102364267789E-2</v>
      </c>
      <c r="Q30" s="402">
        <v>8.4208102364267789E-2</v>
      </c>
      <c r="R30" s="402">
        <v>8.4208102364267789E-2</v>
      </c>
      <c r="S30" s="402">
        <v>8.4208102364267789E-2</v>
      </c>
      <c r="T30" s="402">
        <v>8.4208102364267789E-2</v>
      </c>
      <c r="U30" s="402">
        <v>8.4208102364267789E-2</v>
      </c>
      <c r="V30" s="402">
        <v>8.4208102364267789E-2</v>
      </c>
      <c r="W30" s="402">
        <v>8.4208102364267789E-2</v>
      </c>
      <c r="X30" s="402">
        <v>8.4208102364267789E-2</v>
      </c>
      <c r="Y30" s="402">
        <v>8.4208102364267789E-2</v>
      </c>
      <c r="Z30" s="402">
        <v>8.4208102364267789E-2</v>
      </c>
      <c r="AA30" s="402">
        <v>8.4208102364267789E-2</v>
      </c>
      <c r="AB30" s="402">
        <v>8.4208102364267789E-2</v>
      </c>
      <c r="AC30" s="402">
        <v>8.4208102364267789E-2</v>
      </c>
      <c r="AD30" s="402">
        <v>8.4208102364267789E-2</v>
      </c>
      <c r="AE30" s="402">
        <v>8.4208102364267789E-2</v>
      </c>
      <c r="AF30" s="402">
        <v>8.4208102364267789E-2</v>
      </c>
      <c r="AG30" s="402">
        <v>8.4208102364267789E-2</v>
      </c>
      <c r="AH30" s="402">
        <v>8.4208102364267789E-2</v>
      </c>
      <c r="AI30" s="402">
        <v>8.4208102364267789E-2</v>
      </c>
      <c r="AJ30" s="449">
        <v>8.4208102364267789E-2</v>
      </c>
    </row>
    <row r="31" spans="1:36" ht="25.15" customHeight="1" thickBot="1" x14ac:dyDescent="0.25">
      <c r="A31" s="216"/>
      <c r="B31" s="956"/>
      <c r="C31" s="865" t="s">
        <v>252</v>
      </c>
      <c r="D31" s="866" t="s">
        <v>253</v>
      </c>
      <c r="E31" s="867" t="s">
        <v>124</v>
      </c>
      <c r="F31" s="505" t="s">
        <v>75</v>
      </c>
      <c r="G31" s="505">
        <v>2</v>
      </c>
      <c r="H31" s="506">
        <v>1.0448505921707589E-2</v>
      </c>
      <c r="I31" s="776">
        <v>1.0448505921707589E-2</v>
      </c>
      <c r="J31" s="776">
        <v>1.0448505921707589E-2</v>
      </c>
      <c r="K31" s="776">
        <v>1.0448505921707589E-2</v>
      </c>
      <c r="L31" s="714">
        <v>1.0448505921707589E-2</v>
      </c>
      <c r="M31" s="714">
        <v>1.0448505921707589E-2</v>
      </c>
      <c r="N31" s="714">
        <v>1.0448505921707589E-2</v>
      </c>
      <c r="O31" s="714">
        <v>1.0448505921707589E-2</v>
      </c>
      <c r="P31" s="714">
        <v>1.0448505921707589E-2</v>
      </c>
      <c r="Q31" s="714">
        <v>1.0448505921707589E-2</v>
      </c>
      <c r="R31" s="714">
        <v>1.0448505921707589E-2</v>
      </c>
      <c r="S31" s="714">
        <v>1.0448505921707589E-2</v>
      </c>
      <c r="T31" s="714">
        <v>1.0448505921707589E-2</v>
      </c>
      <c r="U31" s="714">
        <v>1.0448505921707589E-2</v>
      </c>
      <c r="V31" s="714">
        <v>1.0448505921707589E-2</v>
      </c>
      <c r="W31" s="714">
        <v>1.0448505921707589E-2</v>
      </c>
      <c r="X31" s="714">
        <v>1.0448505921707589E-2</v>
      </c>
      <c r="Y31" s="714">
        <v>1.0448505921707589E-2</v>
      </c>
      <c r="Z31" s="714">
        <v>1.0448505921707589E-2</v>
      </c>
      <c r="AA31" s="714">
        <v>1.0448505921707589E-2</v>
      </c>
      <c r="AB31" s="714">
        <v>1.0448505921707589E-2</v>
      </c>
      <c r="AC31" s="714">
        <v>1.0448505921707589E-2</v>
      </c>
      <c r="AD31" s="714">
        <v>1.0448505921707589E-2</v>
      </c>
      <c r="AE31" s="714">
        <v>1.0448505921707589E-2</v>
      </c>
      <c r="AF31" s="714">
        <v>1.0448505921707589E-2</v>
      </c>
      <c r="AG31" s="714">
        <v>1.0448505921707589E-2</v>
      </c>
      <c r="AH31" s="714">
        <v>1.0448505921707589E-2</v>
      </c>
      <c r="AI31" s="714">
        <v>1.0448505921707589E-2</v>
      </c>
      <c r="AJ31" s="715">
        <v>1.0448505921707589E-2</v>
      </c>
    </row>
    <row r="32" spans="1:36" ht="25.15" customHeight="1" x14ac:dyDescent="0.2">
      <c r="A32" s="216"/>
      <c r="B32" s="957" t="s">
        <v>254</v>
      </c>
      <c r="C32" s="783" t="s">
        <v>255</v>
      </c>
      <c r="D32" s="845" t="s">
        <v>256</v>
      </c>
      <c r="E32" s="503" t="s">
        <v>124</v>
      </c>
      <c r="F32" s="504" t="s">
        <v>75</v>
      </c>
      <c r="G32" s="504">
        <v>2</v>
      </c>
      <c r="H32" s="516">
        <v>8.2778660489583114E-3</v>
      </c>
      <c r="I32" s="779">
        <v>8.2778660489583114E-3</v>
      </c>
      <c r="J32" s="779">
        <v>8.2778660489583114E-3</v>
      </c>
      <c r="K32" s="779">
        <v>8.2778660489583114E-3</v>
      </c>
      <c r="L32" s="447">
        <v>8.2778660489583114E-3</v>
      </c>
      <c r="M32" s="447">
        <v>8.2778660489583114E-3</v>
      </c>
      <c r="N32" s="447">
        <v>8.2778660489583114E-3</v>
      </c>
      <c r="O32" s="447">
        <v>8.2778660489583114E-3</v>
      </c>
      <c r="P32" s="447">
        <v>8.2778660489583114E-3</v>
      </c>
      <c r="Q32" s="447">
        <v>8.2778660489583114E-3</v>
      </c>
      <c r="R32" s="447">
        <v>8.2778660489583114E-3</v>
      </c>
      <c r="S32" s="447">
        <v>8.2778660489583114E-3</v>
      </c>
      <c r="T32" s="447">
        <v>8.2778660489583114E-3</v>
      </c>
      <c r="U32" s="447">
        <v>8.2778660489583114E-3</v>
      </c>
      <c r="V32" s="447">
        <v>8.2778660489583114E-3</v>
      </c>
      <c r="W32" s="447">
        <v>8.2778660489583114E-3</v>
      </c>
      <c r="X32" s="447">
        <v>8.2778660489583114E-3</v>
      </c>
      <c r="Y32" s="447">
        <v>8.2778660489583114E-3</v>
      </c>
      <c r="Z32" s="447">
        <v>8.2778660489583114E-3</v>
      </c>
      <c r="AA32" s="447">
        <v>8.2778660489583114E-3</v>
      </c>
      <c r="AB32" s="447">
        <v>8.2778660489583114E-3</v>
      </c>
      <c r="AC32" s="447">
        <v>8.2778660489583114E-3</v>
      </c>
      <c r="AD32" s="447">
        <v>8.2778660489583114E-3</v>
      </c>
      <c r="AE32" s="447">
        <v>8.2778660489583114E-3</v>
      </c>
      <c r="AF32" s="447">
        <v>8.2778660489583114E-3</v>
      </c>
      <c r="AG32" s="447">
        <v>8.2778660489583114E-3</v>
      </c>
      <c r="AH32" s="447">
        <v>8.2778660489583114E-3</v>
      </c>
      <c r="AI32" s="447">
        <v>8.2778660489583114E-3</v>
      </c>
      <c r="AJ32" s="448">
        <v>8.2778660489583114E-3</v>
      </c>
    </row>
    <row r="33" spans="1:36" ht="25.15" customHeight="1" x14ac:dyDescent="0.2">
      <c r="A33" s="216"/>
      <c r="B33" s="958"/>
      <c r="C33" s="494" t="s">
        <v>257</v>
      </c>
      <c r="D33" s="784" t="s">
        <v>258</v>
      </c>
      <c r="E33" s="470" t="s">
        <v>124</v>
      </c>
      <c r="F33" s="488" t="s">
        <v>75</v>
      </c>
      <c r="G33" s="488">
        <v>2</v>
      </c>
      <c r="H33" s="492">
        <v>1.131416634626857E-3</v>
      </c>
      <c r="I33" s="775">
        <v>1.131416634626857E-3</v>
      </c>
      <c r="J33" s="775">
        <v>1.131416634626857E-3</v>
      </c>
      <c r="K33" s="775">
        <v>1.131416634626857E-3</v>
      </c>
      <c r="L33" s="402">
        <v>1.131416634626857E-3</v>
      </c>
      <c r="M33" s="402">
        <v>1.131416634626857E-3</v>
      </c>
      <c r="N33" s="402">
        <v>1.131416634626857E-3</v>
      </c>
      <c r="O33" s="402">
        <v>1.131416634626857E-3</v>
      </c>
      <c r="P33" s="402">
        <v>1.131416634626857E-3</v>
      </c>
      <c r="Q33" s="402">
        <v>1.131416634626857E-3</v>
      </c>
      <c r="R33" s="402">
        <v>1.131416634626857E-3</v>
      </c>
      <c r="S33" s="402">
        <v>1.131416634626857E-3</v>
      </c>
      <c r="T33" s="402">
        <v>1.131416634626857E-3</v>
      </c>
      <c r="U33" s="402">
        <v>1.131416634626857E-3</v>
      </c>
      <c r="V33" s="402">
        <v>1.131416634626857E-3</v>
      </c>
      <c r="W33" s="402">
        <v>1.131416634626857E-3</v>
      </c>
      <c r="X33" s="402">
        <v>1.131416634626857E-3</v>
      </c>
      <c r="Y33" s="402">
        <v>1.131416634626857E-3</v>
      </c>
      <c r="Z33" s="402">
        <v>1.131416634626857E-3</v>
      </c>
      <c r="AA33" s="402">
        <v>1.131416634626857E-3</v>
      </c>
      <c r="AB33" s="402">
        <v>1.131416634626857E-3</v>
      </c>
      <c r="AC33" s="402">
        <v>1.131416634626857E-3</v>
      </c>
      <c r="AD33" s="402">
        <v>1.131416634626857E-3</v>
      </c>
      <c r="AE33" s="402">
        <v>1.131416634626857E-3</v>
      </c>
      <c r="AF33" s="402">
        <v>1.131416634626857E-3</v>
      </c>
      <c r="AG33" s="402">
        <v>1.131416634626857E-3</v>
      </c>
      <c r="AH33" s="402">
        <v>1.131416634626857E-3</v>
      </c>
      <c r="AI33" s="402">
        <v>1.131416634626857E-3</v>
      </c>
      <c r="AJ33" s="449">
        <v>1.131416634626857E-3</v>
      </c>
    </row>
    <row r="34" spans="1:36" ht="25.15" customHeight="1" x14ac:dyDescent="0.2">
      <c r="A34" s="216"/>
      <c r="B34" s="958"/>
      <c r="C34" s="494" t="s">
        <v>259</v>
      </c>
      <c r="D34" s="784" t="s">
        <v>260</v>
      </c>
      <c r="E34" s="470" t="s">
        <v>124</v>
      </c>
      <c r="F34" s="488" t="s">
        <v>75</v>
      </c>
      <c r="G34" s="488">
        <v>2</v>
      </c>
      <c r="H34" s="492">
        <v>4.457302970169888E-2</v>
      </c>
      <c r="I34" s="775">
        <v>4.5232028844879625E-2</v>
      </c>
      <c r="J34" s="775">
        <v>4.5890459159586394E-2</v>
      </c>
      <c r="K34" s="775">
        <v>4.6548322196246453E-2</v>
      </c>
      <c r="L34" s="402">
        <v>4.7178100033660728E-2</v>
      </c>
      <c r="M34" s="402">
        <v>4.7795208760442812E-2</v>
      </c>
      <c r="N34" s="402">
        <v>4.84001662154473E-2</v>
      </c>
      <c r="O34" s="402">
        <v>4.8992937382442751E-2</v>
      </c>
      <c r="P34" s="402">
        <v>4.9573763740602891E-2</v>
      </c>
      <c r="Q34" s="402">
        <v>5.0143119038624159E-2</v>
      </c>
      <c r="R34" s="402">
        <v>5.0700946663187405E-2</v>
      </c>
      <c r="S34" s="402">
        <v>5.1247738061921171E-2</v>
      </c>
      <c r="T34" s="402">
        <v>5.1783435417882433E-2</v>
      </c>
      <c r="U34" s="402">
        <v>5.2308510553768638E-2</v>
      </c>
      <c r="V34" s="402">
        <v>5.2822884262960501E-2</v>
      </c>
      <c r="W34" s="402">
        <v>5.3327028017440402E-2</v>
      </c>
      <c r="X34" s="402">
        <v>5.3820879087943245E-2</v>
      </c>
      <c r="Y34" s="402">
        <v>5.4304865917772137E-2</v>
      </c>
      <c r="Z34" s="402">
        <v>5.4779183206780352E-2</v>
      </c>
      <c r="AA34" s="402">
        <v>5.5244004036526441E-2</v>
      </c>
      <c r="AB34" s="402">
        <v>5.5699246388667738E-2</v>
      </c>
      <c r="AC34" s="402">
        <v>5.6145339449500814E-2</v>
      </c>
      <c r="AD34" s="402">
        <v>5.6582455948533547E-2</v>
      </c>
      <c r="AE34" s="402">
        <v>5.7010768490645125E-2</v>
      </c>
      <c r="AF34" s="402">
        <v>5.7430428146545219E-2</v>
      </c>
      <c r="AG34" s="402">
        <v>5.7877561961944719E-2</v>
      </c>
      <c r="AH34" s="402">
        <v>5.8316621134664494E-2</v>
      </c>
      <c r="AI34" s="402">
        <v>5.8747735017852035E-2</v>
      </c>
      <c r="AJ34" s="449">
        <v>5.91710757158148E-2</v>
      </c>
    </row>
    <row r="35" spans="1:36" ht="25.15" customHeight="1" x14ac:dyDescent="0.2">
      <c r="A35" s="216"/>
      <c r="B35" s="958"/>
      <c r="C35" s="494" t="s">
        <v>261</v>
      </c>
      <c r="D35" s="784" t="s">
        <v>262</v>
      </c>
      <c r="E35" s="470" t="s">
        <v>124</v>
      </c>
      <c r="F35" s="488" t="s">
        <v>75</v>
      </c>
      <c r="G35" s="488">
        <v>2</v>
      </c>
      <c r="H35" s="492">
        <v>4.9337185044833212E-2</v>
      </c>
      <c r="I35" s="775">
        <v>4.8551880382521666E-2</v>
      </c>
      <c r="J35" s="775">
        <v>4.7767178928892595E-2</v>
      </c>
      <c r="K35" s="775">
        <v>4.6983078971800908E-2</v>
      </c>
      <c r="L35" s="402">
        <v>4.6230237817819458E-2</v>
      </c>
      <c r="M35" s="402">
        <v>4.5491362278651713E-2</v>
      </c>
      <c r="N35" s="402">
        <v>4.4766162097315952E-2</v>
      </c>
      <c r="O35" s="402">
        <v>4.4054394347195741E-2</v>
      </c>
      <c r="P35" s="402">
        <v>4.3355792361551453E-2</v>
      </c>
      <c r="Q35" s="402">
        <v>4.26701145723982E-2</v>
      </c>
      <c r="R35" s="402">
        <v>4.1996872783488848E-2</v>
      </c>
      <c r="S35" s="402">
        <v>4.133607500122323E-2</v>
      </c>
      <c r="T35" s="402">
        <v>4.0687503477932326E-2</v>
      </c>
      <c r="U35" s="402">
        <v>4.005064965311235E-2</v>
      </c>
      <c r="V35" s="402">
        <v>3.9425588519237727E-2</v>
      </c>
      <c r="W35" s="402">
        <v>3.88118119031012E-2</v>
      </c>
      <c r="X35" s="402">
        <v>3.8209376601147059E-2</v>
      </c>
      <c r="Y35" s="402">
        <v>3.7617821956968077E-2</v>
      </c>
      <c r="Z35" s="402">
        <v>3.7037202081887599E-2</v>
      </c>
      <c r="AA35" s="402">
        <v>3.6467056721607431E-2</v>
      </c>
      <c r="AB35" s="402">
        <v>3.5907463973603122E-2</v>
      </c>
      <c r="AC35" s="402">
        <v>3.5357962360975805E-2</v>
      </c>
      <c r="AD35" s="402">
        <v>3.4818361137608576E-2</v>
      </c>
      <c r="AE35" s="402">
        <v>3.4288469695012667E-2</v>
      </c>
      <c r="AF35" s="402">
        <v>3.3768390324407406E-2</v>
      </c>
      <c r="AG35" s="402">
        <v>3.3257663544192233E-2</v>
      </c>
      <c r="AH35" s="402">
        <v>3.2756122754368941E-2</v>
      </c>
      <c r="AI35" s="402">
        <v>3.2263625109566783E-2</v>
      </c>
      <c r="AJ35" s="449">
        <v>3.1779980554081017E-2</v>
      </c>
    </row>
    <row r="36" spans="1:36" ht="25.15" customHeight="1" x14ac:dyDescent="0.2">
      <c r="A36" s="216"/>
      <c r="B36" s="958"/>
      <c r="C36" s="494" t="s">
        <v>263</v>
      </c>
      <c r="D36" s="784" t="s">
        <v>264</v>
      </c>
      <c r="E36" s="470" t="s">
        <v>124</v>
      </c>
      <c r="F36" s="488" t="s">
        <v>75</v>
      </c>
      <c r="G36" s="488">
        <v>2</v>
      </c>
      <c r="H36" s="492">
        <v>8.2778660489583114E-3</v>
      </c>
      <c r="I36" s="775">
        <v>8.2778660489583114E-3</v>
      </c>
      <c r="J36" s="775">
        <v>8.2778660489583114E-3</v>
      </c>
      <c r="K36" s="775">
        <v>8.2778660489583114E-3</v>
      </c>
      <c r="L36" s="402">
        <v>8.2778660489583114E-3</v>
      </c>
      <c r="M36" s="402">
        <v>8.2778660489583114E-3</v>
      </c>
      <c r="N36" s="402">
        <v>8.2778660489583114E-3</v>
      </c>
      <c r="O36" s="402">
        <v>8.2778660489583114E-3</v>
      </c>
      <c r="P36" s="402">
        <v>8.2778660489583114E-3</v>
      </c>
      <c r="Q36" s="402">
        <v>8.2778660489583114E-3</v>
      </c>
      <c r="R36" s="402">
        <v>8.2778660489583114E-3</v>
      </c>
      <c r="S36" s="402">
        <v>8.2778660489583114E-3</v>
      </c>
      <c r="T36" s="402">
        <v>8.2778660489583114E-3</v>
      </c>
      <c r="U36" s="402">
        <v>8.2778660489583114E-3</v>
      </c>
      <c r="V36" s="402">
        <v>8.2778660489583114E-3</v>
      </c>
      <c r="W36" s="402">
        <v>8.2778660489583114E-3</v>
      </c>
      <c r="X36" s="402">
        <v>8.2778660489583114E-3</v>
      </c>
      <c r="Y36" s="402">
        <v>8.2778660489583114E-3</v>
      </c>
      <c r="Z36" s="402">
        <v>8.2778660489583114E-3</v>
      </c>
      <c r="AA36" s="402">
        <v>8.2778660489583114E-3</v>
      </c>
      <c r="AB36" s="402">
        <v>8.2778660489583114E-3</v>
      </c>
      <c r="AC36" s="402">
        <v>8.2778660489583114E-3</v>
      </c>
      <c r="AD36" s="402">
        <v>8.2778660489583114E-3</v>
      </c>
      <c r="AE36" s="402">
        <v>8.2778660489583114E-3</v>
      </c>
      <c r="AF36" s="402">
        <v>8.2778660489583114E-3</v>
      </c>
      <c r="AG36" s="402">
        <v>8.2778660489583114E-3</v>
      </c>
      <c r="AH36" s="402">
        <v>8.2778660489583114E-3</v>
      </c>
      <c r="AI36" s="402">
        <v>8.2778660489583114E-3</v>
      </c>
      <c r="AJ36" s="449">
        <v>8.2778660489583114E-3</v>
      </c>
    </row>
    <row r="37" spans="1:36" ht="25.15" customHeight="1" x14ac:dyDescent="0.2">
      <c r="A37" s="216"/>
      <c r="B37" s="958"/>
      <c r="C37" s="494" t="s">
        <v>265</v>
      </c>
      <c r="D37" s="784" t="s">
        <v>266</v>
      </c>
      <c r="E37" s="470" t="s">
        <v>124</v>
      </c>
      <c r="F37" s="488" t="s">
        <v>75</v>
      </c>
      <c r="G37" s="488">
        <v>2</v>
      </c>
      <c r="H37" s="492">
        <v>0.8484026365209244</v>
      </c>
      <c r="I37" s="775">
        <v>0.83856879247552529</v>
      </c>
      <c r="J37" s="775">
        <v>0.82874675149083732</v>
      </c>
      <c r="K37" s="775">
        <v>0.82893629529762114</v>
      </c>
      <c r="L37" s="402">
        <v>0.82910652511012994</v>
      </c>
      <c r="M37" s="402">
        <v>0.82927451536557995</v>
      </c>
      <c r="N37" s="402">
        <v>0.82944010293903991</v>
      </c>
      <c r="O37" s="402">
        <v>0.82960354930473001</v>
      </c>
      <c r="P37" s="402">
        <v>0.82976492394871659</v>
      </c>
      <c r="Q37" s="402">
        <v>0.82992399661628724</v>
      </c>
      <c r="R37" s="402">
        <v>0.83008133471030821</v>
      </c>
      <c r="S37" s="402">
        <v>0.83023645875239749</v>
      </c>
      <c r="T37" s="402">
        <v>0.8303896492194891</v>
      </c>
      <c r="U37" s="402">
        <v>0.83054098622878381</v>
      </c>
      <c r="V37" s="402">
        <v>0.83069045508556982</v>
      </c>
      <c r="W37" s="402">
        <v>0.83083813588387989</v>
      </c>
      <c r="X37" s="402">
        <v>0.83098405384561236</v>
      </c>
      <c r="Y37" s="402">
        <v>0.83112824044087796</v>
      </c>
      <c r="Z37" s="402">
        <v>0.83127046882884537</v>
      </c>
      <c r="AA37" s="402">
        <v>0.83141102665893363</v>
      </c>
      <c r="AB37" s="402">
        <v>0.83154993976057356</v>
      </c>
      <c r="AC37" s="402">
        <v>0.83168724223120316</v>
      </c>
      <c r="AD37" s="402">
        <v>0.83182297395286842</v>
      </c>
      <c r="AE37" s="402">
        <v>0.8319571961809108</v>
      </c>
      <c r="AF37" s="402">
        <v>0.83208963451980333</v>
      </c>
      <c r="AG37" s="402">
        <v>0.83260036130001847</v>
      </c>
      <c r="AH37" s="402">
        <v>0.83310190208984181</v>
      </c>
      <c r="AI37" s="402">
        <v>0.833594399734644</v>
      </c>
      <c r="AJ37" s="449">
        <v>0.83407804429012966</v>
      </c>
    </row>
    <row r="38" spans="1:36" ht="25.15" customHeight="1" x14ac:dyDescent="0.2">
      <c r="A38" s="216"/>
      <c r="B38" s="958"/>
      <c r="C38" s="496" t="s">
        <v>87</v>
      </c>
      <c r="D38" s="722" t="s">
        <v>267</v>
      </c>
      <c r="E38" s="868" t="s">
        <v>268</v>
      </c>
      <c r="F38" s="491" t="s">
        <v>75</v>
      </c>
      <c r="G38" s="491">
        <v>2</v>
      </c>
      <c r="H38" s="492">
        <f t="shared" ref="H38:AJ38" si="5">H32+H33+H34+H35+H36+H37</f>
        <v>0.96</v>
      </c>
      <c r="I38" s="775">
        <f t="shared" si="5"/>
        <v>0.95003985043547012</v>
      </c>
      <c r="J38" s="775">
        <f t="shared" si="5"/>
        <v>0.94009153831185976</v>
      </c>
      <c r="K38" s="775">
        <f t="shared" si="5"/>
        <v>0.94015484519821202</v>
      </c>
      <c r="L38" s="445">
        <f t="shared" si="5"/>
        <v>0.94020201169415363</v>
      </c>
      <c r="M38" s="445">
        <f t="shared" si="5"/>
        <v>0.94024823513721789</v>
      </c>
      <c r="N38" s="445">
        <f t="shared" si="5"/>
        <v>0.94029357998434659</v>
      </c>
      <c r="O38" s="445">
        <f t="shared" si="5"/>
        <v>0.94033802976691194</v>
      </c>
      <c r="P38" s="445">
        <f t="shared" si="5"/>
        <v>0.94038162878341436</v>
      </c>
      <c r="Q38" s="445">
        <f t="shared" si="5"/>
        <v>0.94042437895985309</v>
      </c>
      <c r="R38" s="445">
        <f t="shared" si="5"/>
        <v>0.94046630288952793</v>
      </c>
      <c r="S38" s="445">
        <f t="shared" si="5"/>
        <v>0.94050742054808534</v>
      </c>
      <c r="T38" s="445">
        <f t="shared" si="5"/>
        <v>0.94054773684784732</v>
      </c>
      <c r="U38" s="445">
        <f t="shared" si="5"/>
        <v>0.94058729516820827</v>
      </c>
      <c r="V38" s="445">
        <f t="shared" si="5"/>
        <v>0.9406260766003115</v>
      </c>
      <c r="W38" s="445">
        <f t="shared" si="5"/>
        <v>0.94066412453696491</v>
      </c>
      <c r="X38" s="445">
        <f t="shared" si="5"/>
        <v>0.94070145826724616</v>
      </c>
      <c r="Y38" s="445">
        <f t="shared" si="5"/>
        <v>0.9407380770481617</v>
      </c>
      <c r="Z38" s="445">
        <f t="shared" si="5"/>
        <v>0.94077400285005686</v>
      </c>
      <c r="AA38" s="445">
        <f t="shared" si="5"/>
        <v>0.94080923614961098</v>
      </c>
      <c r="AB38" s="445">
        <f t="shared" si="5"/>
        <v>0.94084379885538794</v>
      </c>
      <c r="AC38" s="445">
        <f t="shared" si="5"/>
        <v>0.94087769277422328</v>
      </c>
      <c r="AD38" s="445">
        <f t="shared" si="5"/>
        <v>0.94091093977155404</v>
      </c>
      <c r="AE38" s="445">
        <f t="shared" si="5"/>
        <v>0.94094358309911208</v>
      </c>
      <c r="AF38" s="445">
        <f t="shared" si="5"/>
        <v>0.94097560172329942</v>
      </c>
      <c r="AG38" s="445">
        <f t="shared" si="5"/>
        <v>0.94142273553869893</v>
      </c>
      <c r="AH38" s="445">
        <f t="shared" si="5"/>
        <v>0.94186179471141873</v>
      </c>
      <c r="AI38" s="445">
        <f t="shared" si="5"/>
        <v>0.94229290859460635</v>
      </c>
      <c r="AJ38" s="497">
        <f t="shared" si="5"/>
        <v>0.94271624929256892</v>
      </c>
    </row>
    <row r="39" spans="1:36" ht="25.15" customHeight="1" thickBot="1" x14ac:dyDescent="0.25">
      <c r="A39" s="216"/>
      <c r="B39" s="959"/>
      <c r="C39" s="831" t="s">
        <v>269</v>
      </c>
      <c r="D39" s="869" t="s">
        <v>267</v>
      </c>
      <c r="E39" s="870" t="s">
        <v>270</v>
      </c>
      <c r="F39" s="834" t="s">
        <v>271</v>
      </c>
      <c r="G39" s="834">
        <v>2</v>
      </c>
      <c r="H39" s="506">
        <f>(H38*1000000)/(H53*1000)</f>
        <v>261.71872870127538</v>
      </c>
      <c r="I39" s="776">
        <f t="shared" ref="I39:AJ39" si="6">(I38*1000000)/(I53*1000)</f>
        <v>256.62896967868096</v>
      </c>
      <c r="J39" s="776">
        <f t="shared" si="6"/>
        <v>251.62971462006837</v>
      </c>
      <c r="K39" s="776">
        <f t="shared" si="6"/>
        <v>249.3727572733589</v>
      </c>
      <c r="L39" s="732">
        <f t="shared" si="6"/>
        <v>247.15183156887417</v>
      </c>
      <c r="M39" s="732">
        <f t="shared" si="6"/>
        <v>244.74484736105757</v>
      </c>
      <c r="N39" s="732">
        <f t="shared" si="6"/>
        <v>242.38276847042118</v>
      </c>
      <c r="O39" s="732">
        <f t="shared" si="6"/>
        <v>240.06728787524722</v>
      </c>
      <c r="P39" s="732">
        <f t="shared" si="6"/>
        <v>237.79482241170302</v>
      </c>
      <c r="Q39" s="732">
        <f t="shared" si="6"/>
        <v>235.56868985454872</v>
      </c>
      <c r="R39" s="732">
        <f t="shared" si="6"/>
        <v>233.60382670090235</v>
      </c>
      <c r="S39" s="732">
        <f t="shared" si="6"/>
        <v>231.67138413631159</v>
      </c>
      <c r="T39" s="732">
        <f t="shared" si="6"/>
        <v>229.77056293341562</v>
      </c>
      <c r="U39" s="732">
        <f t="shared" si="6"/>
        <v>227.90059927799678</v>
      </c>
      <c r="V39" s="732">
        <f t="shared" si="6"/>
        <v>226.06073912013085</v>
      </c>
      <c r="W39" s="871">
        <f t="shared" si="6"/>
        <v>224.25026748519386</v>
      </c>
      <c r="X39" s="871">
        <f t="shared" si="6"/>
        <v>222.4684864818141</v>
      </c>
      <c r="Y39" s="871">
        <f t="shared" si="6"/>
        <v>220.71471558258</v>
      </c>
      <c r="Z39" s="871">
        <f t="shared" si="6"/>
        <v>218.98830089369804</v>
      </c>
      <c r="AA39" s="871">
        <f t="shared" si="6"/>
        <v>217.28860390835794</v>
      </c>
      <c r="AB39" s="871">
        <f t="shared" si="6"/>
        <v>215.5630780124082</v>
      </c>
      <c r="AC39" s="871">
        <f t="shared" si="6"/>
        <v>213.86466600250074</v>
      </c>
      <c r="AD39" s="871">
        <f t="shared" si="6"/>
        <v>212.19273539152468</v>
      </c>
      <c r="AE39" s="871">
        <f t="shared" si="6"/>
        <v>210.54667814738369</v>
      </c>
      <c r="AF39" s="871">
        <f t="shared" si="6"/>
        <v>208.9258907275084</v>
      </c>
      <c r="AG39" s="871">
        <f t="shared" si="6"/>
        <v>207.4213916705996</v>
      </c>
      <c r="AH39" s="871">
        <f t="shared" si="6"/>
        <v>205.93799534915263</v>
      </c>
      <c r="AI39" s="871">
        <f t="shared" si="6"/>
        <v>204.47525251940934</v>
      </c>
      <c r="AJ39" s="872">
        <f t="shared" si="6"/>
        <v>203.032736590941</v>
      </c>
    </row>
    <row r="40" spans="1:36" ht="25.15" customHeight="1" x14ac:dyDescent="0.2">
      <c r="A40" s="217"/>
      <c r="B40" s="954" t="s">
        <v>272</v>
      </c>
      <c r="C40" s="484" t="s">
        <v>273</v>
      </c>
      <c r="D40" s="786" t="s">
        <v>274</v>
      </c>
      <c r="E40" s="873" t="s">
        <v>275</v>
      </c>
      <c r="F40" s="515" t="s">
        <v>276</v>
      </c>
      <c r="G40" s="515">
        <v>2</v>
      </c>
      <c r="H40" s="516">
        <v>0.24872</v>
      </c>
      <c r="I40" s="779">
        <v>0.2500374866514925</v>
      </c>
      <c r="J40" s="779">
        <v>0.25135603446387544</v>
      </c>
      <c r="K40" s="779">
        <v>0.25267563851029284</v>
      </c>
      <c r="L40" s="447">
        <v>0.25399629390628259</v>
      </c>
      <c r="M40" s="447">
        <v>0.2553179958092453</v>
      </c>
      <c r="N40" s="447">
        <v>0.25664073941792148</v>
      </c>
      <c r="O40" s="447">
        <v>0.25796451997187769</v>
      </c>
      <c r="P40" s="447">
        <v>0.25928933275100036</v>
      </c>
      <c r="Q40" s="447">
        <v>0.26061517307499865</v>
      </c>
      <c r="R40" s="447">
        <v>0.26194203630291479</v>
      </c>
      <c r="S40" s="447">
        <v>0.26326991783264253</v>
      </c>
      <c r="T40" s="447">
        <v>0.26459881310045325</v>
      </c>
      <c r="U40" s="447">
        <v>0.26592871758052972</v>
      </c>
      <c r="V40" s="447">
        <v>0.26725962678450738</v>
      </c>
      <c r="W40" s="447">
        <v>0.26859153626102245</v>
      </c>
      <c r="X40" s="447">
        <v>0.26992444159526779</v>
      </c>
      <c r="Y40" s="447">
        <v>0.2712583384085554</v>
      </c>
      <c r="Z40" s="447">
        <v>0.27259322235788569</v>
      </c>
      <c r="AA40" s="447">
        <v>0.27392908913552388</v>
      </c>
      <c r="AB40" s="447">
        <v>0.27526593446858272</v>
      </c>
      <c r="AC40" s="447">
        <v>0.27660375411861143</v>
      </c>
      <c r="AD40" s="447">
        <v>0.27794254388119188</v>
      </c>
      <c r="AE40" s="447">
        <v>0.27928229958553985</v>
      </c>
      <c r="AF40" s="447">
        <v>0.28062301709411319</v>
      </c>
      <c r="AG40" s="447">
        <v>0.28196469230222582</v>
      </c>
      <c r="AH40" s="447">
        <v>0.28330732113766732</v>
      </c>
      <c r="AI40" s="447">
        <v>0.28465089956032857</v>
      </c>
      <c r="AJ40" s="448">
        <v>0.28599542356183322</v>
      </c>
    </row>
    <row r="41" spans="1:36" ht="25.15" customHeight="1" x14ac:dyDescent="0.2">
      <c r="A41" s="217"/>
      <c r="B41" s="960"/>
      <c r="C41" s="493" t="s">
        <v>277</v>
      </c>
      <c r="D41" s="787" t="s">
        <v>278</v>
      </c>
      <c r="E41" s="730" t="s">
        <v>275</v>
      </c>
      <c r="F41" s="517" t="s">
        <v>276</v>
      </c>
      <c r="G41" s="517">
        <v>2</v>
      </c>
      <c r="H41" s="492">
        <v>3.7409999999999999E-2</v>
      </c>
      <c r="I41" s="775">
        <v>3.6792602925733858E-2</v>
      </c>
      <c r="J41" s="775">
        <v>3.6175205851467725E-2</v>
      </c>
      <c r="K41" s="775">
        <v>3.5557808777201584E-2</v>
      </c>
      <c r="L41" s="402">
        <v>3.4940411702935451E-2</v>
      </c>
      <c r="M41" s="402">
        <v>3.432301462866931E-2</v>
      </c>
      <c r="N41" s="402">
        <v>3.3705617554403176E-2</v>
      </c>
      <c r="O41" s="402">
        <v>3.3088220480137036E-2</v>
      </c>
      <c r="P41" s="402">
        <v>3.2470823405870902E-2</v>
      </c>
      <c r="Q41" s="402">
        <v>3.1853426331604769E-2</v>
      </c>
      <c r="R41" s="402">
        <v>3.1236029257338635E-2</v>
      </c>
      <c r="S41" s="402">
        <v>3.0618632183072501E-2</v>
      </c>
      <c r="T41" s="402">
        <v>3.0001235108806371E-2</v>
      </c>
      <c r="U41" s="402">
        <v>2.9383838034540238E-2</v>
      </c>
      <c r="V41" s="402">
        <v>2.8766440960274104E-2</v>
      </c>
      <c r="W41" s="402">
        <v>2.814904388600797E-2</v>
      </c>
      <c r="X41" s="402">
        <v>2.7531646811741837E-2</v>
      </c>
      <c r="Y41" s="402">
        <v>2.6914249737475703E-2</v>
      </c>
      <c r="Z41" s="402">
        <v>2.629685266320957E-2</v>
      </c>
      <c r="AA41" s="402">
        <v>2.5679455588943436E-2</v>
      </c>
      <c r="AB41" s="402">
        <v>2.5062058514677302E-2</v>
      </c>
      <c r="AC41" s="402">
        <v>2.4444661440411172E-2</v>
      </c>
      <c r="AD41" s="402">
        <v>2.3827264366145039E-2</v>
      </c>
      <c r="AE41" s="402">
        <v>2.3209867291878905E-2</v>
      </c>
      <c r="AF41" s="402">
        <v>2.2592470217612771E-2</v>
      </c>
      <c r="AG41" s="402">
        <v>2.1975073143346638E-2</v>
      </c>
      <c r="AH41" s="402">
        <v>2.1357676069080504E-2</v>
      </c>
      <c r="AI41" s="402">
        <v>2.0740278994814371E-2</v>
      </c>
      <c r="AJ41" s="449">
        <v>2.0122881920548237E-2</v>
      </c>
    </row>
    <row r="42" spans="1:36" ht="25.15" customHeight="1" x14ac:dyDescent="0.2">
      <c r="A42" s="217"/>
      <c r="B42" s="960"/>
      <c r="C42" s="493" t="s">
        <v>279</v>
      </c>
      <c r="D42" s="787" t="s">
        <v>280</v>
      </c>
      <c r="E42" s="730" t="s">
        <v>281</v>
      </c>
      <c r="F42" s="517" t="s">
        <v>276</v>
      </c>
      <c r="G42" s="517">
        <v>2</v>
      </c>
      <c r="H42" s="492">
        <v>8.863E-2</v>
      </c>
      <c r="I42" s="775">
        <v>8.863E-2</v>
      </c>
      <c r="J42" s="775">
        <v>8.863E-2</v>
      </c>
      <c r="K42" s="775">
        <v>8.863E-2</v>
      </c>
      <c r="L42" s="402">
        <v>8.863E-2</v>
      </c>
      <c r="M42" s="402">
        <v>8.863E-2</v>
      </c>
      <c r="N42" s="402">
        <v>8.863E-2</v>
      </c>
      <c r="O42" s="402">
        <v>8.863E-2</v>
      </c>
      <c r="P42" s="402">
        <v>8.863E-2</v>
      </c>
      <c r="Q42" s="402">
        <v>8.863E-2</v>
      </c>
      <c r="R42" s="402">
        <v>8.863E-2</v>
      </c>
      <c r="S42" s="402">
        <v>8.863E-2</v>
      </c>
      <c r="T42" s="402">
        <v>8.863E-2</v>
      </c>
      <c r="U42" s="402">
        <v>8.863E-2</v>
      </c>
      <c r="V42" s="402">
        <v>8.863E-2</v>
      </c>
      <c r="W42" s="402">
        <v>8.863E-2</v>
      </c>
      <c r="X42" s="402">
        <v>8.863E-2</v>
      </c>
      <c r="Y42" s="402">
        <v>8.863E-2</v>
      </c>
      <c r="Z42" s="402">
        <v>8.863E-2</v>
      </c>
      <c r="AA42" s="402">
        <v>8.863E-2</v>
      </c>
      <c r="AB42" s="402">
        <v>8.863E-2</v>
      </c>
      <c r="AC42" s="402">
        <v>8.863E-2</v>
      </c>
      <c r="AD42" s="402">
        <v>8.863E-2</v>
      </c>
      <c r="AE42" s="402">
        <v>8.863E-2</v>
      </c>
      <c r="AF42" s="402">
        <v>8.863E-2</v>
      </c>
      <c r="AG42" s="402">
        <v>8.863E-2</v>
      </c>
      <c r="AH42" s="402">
        <v>8.863E-2</v>
      </c>
      <c r="AI42" s="402">
        <v>8.863E-2</v>
      </c>
      <c r="AJ42" s="449">
        <v>8.863E-2</v>
      </c>
    </row>
    <row r="43" spans="1:36" ht="25.15" customHeight="1" x14ac:dyDescent="0.25">
      <c r="A43" s="218"/>
      <c r="B43" s="960"/>
      <c r="C43" s="485" t="s">
        <v>282</v>
      </c>
      <c r="D43" s="874" t="s">
        <v>283</v>
      </c>
      <c r="E43" s="829" t="s">
        <v>284</v>
      </c>
      <c r="F43" s="863" t="s">
        <v>276</v>
      </c>
      <c r="G43" s="863">
        <v>2</v>
      </c>
      <c r="H43" s="492">
        <v>1.5175250684931507</v>
      </c>
      <c r="I43" s="775">
        <f>H43+SUM(I44:I49)</f>
        <v>1.5799091772532248</v>
      </c>
      <c r="J43" s="775">
        <f t="shared" ref="J43:AJ43" si="7">I43+SUM(J44:J49)</f>
        <v>1.6423086271832248</v>
      </c>
      <c r="K43" s="775">
        <f t="shared" si="7"/>
        <v>1.7047019079152494</v>
      </c>
      <c r="L43" s="445">
        <f t="shared" si="7"/>
        <v>1.7659139094681622</v>
      </c>
      <c r="M43" s="445">
        <f>L43+SUM(M44:M49)</f>
        <v>1.8301043006503979</v>
      </c>
      <c r="N43" s="445">
        <f t="shared" si="7"/>
        <v>1.8937817041103404</v>
      </c>
      <c r="O43" s="445">
        <f t="shared" si="7"/>
        <v>1.9569096377817594</v>
      </c>
      <c r="P43" s="445">
        <f t="shared" si="7"/>
        <v>2.0195372983496354</v>
      </c>
      <c r="Q43" s="445">
        <f t="shared" si="7"/>
        <v>2.0815996159242047</v>
      </c>
      <c r="R43" s="445">
        <f t="shared" si="7"/>
        <v>2.1393833904377115</v>
      </c>
      <c r="S43" s="445">
        <f t="shared" si="7"/>
        <v>2.1966887377036199</v>
      </c>
      <c r="T43" s="445">
        <f t="shared" si="7"/>
        <v>2.2535255065980837</v>
      </c>
      <c r="U43" s="445">
        <f t="shared" si="7"/>
        <v>2.3099042595732269</v>
      </c>
      <c r="V43" s="445">
        <f t="shared" si="7"/>
        <v>2.3658338042553315</v>
      </c>
      <c r="W43" s="445">
        <f t="shared" si="7"/>
        <v>2.4213245271574255</v>
      </c>
      <c r="X43" s="445">
        <f t="shared" si="7"/>
        <v>2.476385753840741</v>
      </c>
      <c r="Y43" s="445">
        <f t="shared" si="7"/>
        <v>2.531025973644343</v>
      </c>
      <c r="Z43" s="445">
        <f t="shared" si="7"/>
        <v>2.5852544734983138</v>
      </c>
      <c r="AA43" s="445">
        <f t="shared" si="7"/>
        <v>2.6390795974283452</v>
      </c>
      <c r="AB43" s="445">
        <f t="shared" si="7"/>
        <v>2.6935576887669588</v>
      </c>
      <c r="AC43" s="445">
        <f t="shared" si="7"/>
        <v>2.7476488752942188</v>
      </c>
      <c r="AD43" s="445">
        <f t="shared" si="7"/>
        <v>2.8013613330961564</v>
      </c>
      <c r="AE43" s="445">
        <f t="shared" si="7"/>
        <v>2.8547031789907251</v>
      </c>
      <c r="AF43" s="445">
        <f t="shared" si="7"/>
        <v>2.9076816050698633</v>
      </c>
      <c r="AG43" s="445">
        <f t="shared" si="7"/>
        <v>2.9603046189766844</v>
      </c>
      <c r="AH43" s="445">
        <f t="shared" si="7"/>
        <v>3.0125793094782942</v>
      </c>
      <c r="AI43" s="445">
        <f t="shared" si="7"/>
        <v>3.0645118504879241</v>
      </c>
      <c r="AJ43" s="497">
        <f t="shared" si="7"/>
        <v>3.1161101057470306</v>
      </c>
    </row>
    <row r="44" spans="1:36" ht="25.15" customHeight="1" x14ac:dyDescent="0.2">
      <c r="A44" s="219"/>
      <c r="B44" s="960"/>
      <c r="C44" s="493" t="s">
        <v>285</v>
      </c>
      <c r="D44" s="788" t="s">
        <v>286</v>
      </c>
      <c r="E44" s="730" t="s">
        <v>287</v>
      </c>
      <c r="F44" s="517" t="s">
        <v>276</v>
      </c>
      <c r="G44" s="517">
        <v>2</v>
      </c>
      <c r="H44" s="492">
        <v>3.5228961102740861E-2</v>
      </c>
      <c r="I44" s="775">
        <v>3.5192838591696605E-2</v>
      </c>
      <c r="J44" s="775">
        <v>3.5224675930831791E-2</v>
      </c>
      <c r="K44" s="775">
        <v>3.5234424628400034E-2</v>
      </c>
      <c r="L44" s="402">
        <v>3.5195026721845213E-2</v>
      </c>
      <c r="M44" s="402">
        <v>3.8676960926986054E-2</v>
      </c>
      <c r="N44" s="402">
        <v>3.8658763217377892E-2</v>
      </c>
      <c r="O44" s="402">
        <v>3.8594073702885735E-2</v>
      </c>
      <c r="P44" s="402">
        <v>3.8567617880316388E-2</v>
      </c>
      <c r="Q44" s="402">
        <v>3.8466379114404051E-2</v>
      </c>
      <c r="R44" s="402">
        <v>3.4653699727019441E-2</v>
      </c>
      <c r="S44" s="402">
        <v>3.4621728251333535E-2</v>
      </c>
      <c r="T44" s="402">
        <v>3.4590702423695857E-2</v>
      </c>
      <c r="U44" s="402">
        <v>3.4560585314533966E-2</v>
      </c>
      <c r="V44" s="402">
        <v>3.4531341779573094E-2</v>
      </c>
      <c r="W44" s="402">
        <v>3.4502938357251767E-2</v>
      </c>
      <c r="X44" s="402">
        <v>3.447534317296231E-2</v>
      </c>
      <c r="Y44" s="402">
        <v>3.4448525849578235E-2</v>
      </c>
      <c r="Z44" s="402">
        <v>3.4422457423823404E-2</v>
      </c>
      <c r="AA44" s="402">
        <v>3.4397110268028767E-2</v>
      </c>
      <c r="AB44" s="402">
        <v>3.5414907487225603E-2</v>
      </c>
      <c r="AC44" s="402">
        <v>3.539038309653017E-2</v>
      </c>
      <c r="AD44" s="402">
        <v>3.5366538241930923E-2</v>
      </c>
      <c r="AE44" s="402">
        <v>3.5343348047876359E-2</v>
      </c>
      <c r="AF44" s="402">
        <v>3.532078876675257E-2</v>
      </c>
      <c r="AG44" s="402">
        <v>3.5298837718067147E-2</v>
      </c>
      <c r="AH44" s="402">
        <v>3.5277473231416931E-2</v>
      </c>
      <c r="AI44" s="402">
        <v>3.5256674592982561E-2</v>
      </c>
      <c r="AJ44" s="449">
        <v>3.5236421995303087E-2</v>
      </c>
    </row>
    <row r="45" spans="1:36" ht="25.15" customHeight="1" x14ac:dyDescent="0.2">
      <c r="A45" s="219"/>
      <c r="B45" s="960"/>
      <c r="C45" s="493" t="s">
        <v>288</v>
      </c>
      <c r="D45" s="788" t="s">
        <v>289</v>
      </c>
      <c r="E45" s="730" t="s">
        <v>290</v>
      </c>
      <c r="F45" s="517" t="s">
        <v>276</v>
      </c>
      <c r="G45" s="517">
        <v>2</v>
      </c>
      <c r="H45" s="492">
        <v>2.6999999999999996E-2</v>
      </c>
      <c r="I45" s="775">
        <v>2.8115503411046131E-2</v>
      </c>
      <c r="J45" s="775">
        <v>2.8078509732678492E-2</v>
      </c>
      <c r="K45" s="775">
        <v>2.8042725127030949E-2</v>
      </c>
      <c r="L45" s="402">
        <v>2.6881637980181027E-2</v>
      </c>
      <c r="M45" s="402">
        <v>2.6354766499098757E-2</v>
      </c>
      <c r="N45" s="402">
        <v>2.5840302585652494E-2</v>
      </c>
      <c r="O45" s="402">
        <v>2.5336598683969699E-2</v>
      </c>
      <c r="P45" s="402">
        <v>2.4844448557109333E-2</v>
      </c>
      <c r="Q45" s="402">
        <v>2.4362791614000942E-2</v>
      </c>
      <c r="R45" s="402">
        <v>2.3888938459907708E-2</v>
      </c>
      <c r="S45" s="402">
        <v>2.3427369974992757E-2</v>
      </c>
      <c r="T45" s="402">
        <v>2.2975151719993279E-2</v>
      </c>
      <c r="U45" s="402">
        <v>2.2533016744082316E-2</v>
      </c>
      <c r="V45" s="402">
        <v>2.2099228753213254E-2</v>
      </c>
      <c r="W45" s="402">
        <v>2.1675384278629851E-2</v>
      </c>
      <c r="X45" s="402">
        <v>2.1260439176218029E-2</v>
      </c>
      <c r="Y45" s="402">
        <v>2.0853573241863727E-2</v>
      </c>
      <c r="Z45" s="402">
        <v>2.0455599339102775E-2</v>
      </c>
      <c r="AA45" s="402">
        <v>2.0065589131792707E-2</v>
      </c>
      <c r="AB45" s="402">
        <v>1.9684947125018368E-2</v>
      </c>
      <c r="AC45" s="402">
        <v>1.9310974181018764E-2</v>
      </c>
      <c r="AD45" s="402">
        <v>1.8944818999340328E-2</v>
      </c>
      <c r="AE45" s="402">
        <v>1.8586435428941967E-2</v>
      </c>
      <c r="AF45" s="402">
        <v>1.8234911266076778E-2</v>
      </c>
      <c r="AG45" s="402">
        <v>1.789107402148761E-2</v>
      </c>
      <c r="AH45" s="402">
        <v>1.7554016246108178E-2</v>
      </c>
      <c r="AI45" s="402">
        <v>1.722283400859476E-2</v>
      </c>
      <c r="AJ45" s="449">
        <v>1.6899227581770107E-2</v>
      </c>
    </row>
    <row r="46" spans="1:36" ht="25.15" customHeight="1" x14ac:dyDescent="0.2">
      <c r="A46" s="219"/>
      <c r="B46" s="960"/>
      <c r="C46" s="493" t="s">
        <v>291</v>
      </c>
      <c r="D46" s="787" t="s">
        <v>292</v>
      </c>
      <c r="E46" s="730" t="s">
        <v>293</v>
      </c>
      <c r="F46" s="517" t="s">
        <v>276</v>
      </c>
      <c r="G46" s="517">
        <v>2</v>
      </c>
      <c r="H46" s="492">
        <v>0</v>
      </c>
      <c r="I46" s="775">
        <v>0</v>
      </c>
      <c r="J46" s="775">
        <v>0</v>
      </c>
      <c r="K46" s="775">
        <v>0</v>
      </c>
      <c r="L46" s="402">
        <v>0</v>
      </c>
      <c r="M46" s="402">
        <v>0</v>
      </c>
      <c r="N46" s="402">
        <v>0</v>
      </c>
      <c r="O46" s="402">
        <v>0</v>
      </c>
      <c r="P46" s="402">
        <v>0</v>
      </c>
      <c r="Q46" s="402">
        <v>0</v>
      </c>
      <c r="R46" s="402">
        <v>0</v>
      </c>
      <c r="S46" s="402">
        <v>0</v>
      </c>
      <c r="T46" s="402">
        <v>0</v>
      </c>
      <c r="U46" s="402">
        <v>0</v>
      </c>
      <c r="V46" s="402">
        <v>0</v>
      </c>
      <c r="W46" s="402">
        <v>0</v>
      </c>
      <c r="X46" s="402">
        <v>0</v>
      </c>
      <c r="Y46" s="402">
        <v>0</v>
      </c>
      <c r="Z46" s="402">
        <v>0</v>
      </c>
      <c r="AA46" s="402">
        <v>0</v>
      </c>
      <c r="AB46" s="402">
        <v>0</v>
      </c>
      <c r="AC46" s="402">
        <v>0</v>
      </c>
      <c r="AD46" s="402">
        <v>0</v>
      </c>
      <c r="AE46" s="402">
        <v>0</v>
      </c>
      <c r="AF46" s="402">
        <v>0</v>
      </c>
      <c r="AG46" s="402">
        <v>0</v>
      </c>
      <c r="AH46" s="402">
        <v>0</v>
      </c>
      <c r="AI46" s="402">
        <v>0</v>
      </c>
      <c r="AJ46" s="449">
        <v>0</v>
      </c>
    </row>
    <row r="47" spans="1:36" ht="25.15" customHeight="1" x14ac:dyDescent="0.2">
      <c r="A47" s="219"/>
      <c r="B47" s="960"/>
      <c r="C47" s="493" t="s">
        <v>294</v>
      </c>
      <c r="D47" s="787" t="s">
        <v>295</v>
      </c>
      <c r="E47" s="730" t="s">
        <v>296</v>
      </c>
      <c r="F47" s="517" t="s">
        <v>276</v>
      </c>
      <c r="G47" s="517">
        <v>2</v>
      </c>
      <c r="H47" s="492">
        <v>0</v>
      </c>
      <c r="I47" s="775">
        <v>0</v>
      </c>
      <c r="J47" s="775">
        <v>0</v>
      </c>
      <c r="K47" s="775">
        <v>0</v>
      </c>
      <c r="L47" s="402">
        <v>0</v>
      </c>
      <c r="M47" s="402">
        <v>0</v>
      </c>
      <c r="N47" s="402">
        <v>0</v>
      </c>
      <c r="O47" s="402">
        <v>0</v>
      </c>
      <c r="P47" s="402">
        <v>0</v>
      </c>
      <c r="Q47" s="402">
        <v>0</v>
      </c>
      <c r="R47" s="402">
        <v>0</v>
      </c>
      <c r="S47" s="402">
        <v>0</v>
      </c>
      <c r="T47" s="402">
        <v>0</v>
      </c>
      <c r="U47" s="402">
        <v>0</v>
      </c>
      <c r="V47" s="402">
        <v>0</v>
      </c>
      <c r="W47" s="402">
        <v>0</v>
      </c>
      <c r="X47" s="402">
        <v>0</v>
      </c>
      <c r="Y47" s="402">
        <v>0</v>
      </c>
      <c r="Z47" s="402">
        <v>0</v>
      </c>
      <c r="AA47" s="402">
        <v>0</v>
      </c>
      <c r="AB47" s="402">
        <v>0</v>
      </c>
      <c r="AC47" s="402">
        <v>0</v>
      </c>
      <c r="AD47" s="402">
        <v>0</v>
      </c>
      <c r="AE47" s="402">
        <v>0</v>
      </c>
      <c r="AF47" s="402">
        <v>0</v>
      </c>
      <c r="AG47" s="402">
        <v>0</v>
      </c>
      <c r="AH47" s="402">
        <v>0</v>
      </c>
      <c r="AI47" s="402">
        <v>0</v>
      </c>
      <c r="AJ47" s="449">
        <v>0</v>
      </c>
    </row>
    <row r="48" spans="1:36" ht="25.15" customHeight="1" x14ac:dyDescent="0.2">
      <c r="A48" s="219"/>
      <c r="B48" s="960"/>
      <c r="C48" s="493" t="s">
        <v>297</v>
      </c>
      <c r="D48" s="787" t="s">
        <v>298</v>
      </c>
      <c r="E48" s="730" t="s">
        <v>299</v>
      </c>
      <c r="F48" s="517" t="s">
        <v>276</v>
      </c>
      <c r="G48" s="517">
        <v>2</v>
      </c>
      <c r="H48" s="492">
        <v>0</v>
      </c>
      <c r="I48" s="775">
        <v>0</v>
      </c>
      <c r="J48" s="775">
        <v>0</v>
      </c>
      <c r="K48" s="775">
        <v>0</v>
      </c>
      <c r="L48" s="402">
        <v>0</v>
      </c>
      <c r="M48" s="402">
        <v>0</v>
      </c>
      <c r="N48" s="402">
        <v>0</v>
      </c>
      <c r="O48" s="402">
        <v>0</v>
      </c>
      <c r="P48" s="402">
        <v>0</v>
      </c>
      <c r="Q48" s="402">
        <v>0</v>
      </c>
      <c r="R48" s="402">
        <v>0</v>
      </c>
      <c r="S48" s="402">
        <v>0</v>
      </c>
      <c r="T48" s="402">
        <v>0</v>
      </c>
      <c r="U48" s="402">
        <v>0</v>
      </c>
      <c r="V48" s="402">
        <v>0</v>
      </c>
      <c r="W48" s="402">
        <v>0</v>
      </c>
      <c r="X48" s="402">
        <v>0</v>
      </c>
      <c r="Y48" s="402">
        <v>0</v>
      </c>
      <c r="Z48" s="402">
        <v>0</v>
      </c>
      <c r="AA48" s="402">
        <v>0</v>
      </c>
      <c r="AB48" s="402">
        <v>0</v>
      </c>
      <c r="AC48" s="402">
        <v>0</v>
      </c>
      <c r="AD48" s="402">
        <v>0</v>
      </c>
      <c r="AE48" s="402">
        <v>0</v>
      </c>
      <c r="AF48" s="402">
        <v>0</v>
      </c>
      <c r="AG48" s="402">
        <v>0</v>
      </c>
      <c r="AH48" s="402">
        <v>0</v>
      </c>
      <c r="AI48" s="402">
        <v>0</v>
      </c>
      <c r="AJ48" s="449">
        <v>0</v>
      </c>
    </row>
    <row r="49" spans="1:36" ht="25.15" customHeight="1" x14ac:dyDescent="0.2">
      <c r="A49" s="219"/>
      <c r="B49" s="960"/>
      <c r="C49" s="493" t="s">
        <v>300</v>
      </c>
      <c r="D49" s="787" t="s">
        <v>301</v>
      </c>
      <c r="E49" s="730" t="s">
        <v>302</v>
      </c>
      <c r="F49" s="517" t="s">
        <v>276</v>
      </c>
      <c r="G49" s="517">
        <v>2</v>
      </c>
      <c r="H49" s="492">
        <v>0</v>
      </c>
      <c r="I49" s="775">
        <v>-9.2423324266860613E-4</v>
      </c>
      <c r="J49" s="775">
        <v>-9.0373573351030243E-4</v>
      </c>
      <c r="K49" s="775">
        <v>-8.8386902340630512E-4</v>
      </c>
      <c r="L49" s="402">
        <v>-8.6466314911353944E-4</v>
      </c>
      <c r="M49" s="402">
        <v>-8.4133624384912767E-4</v>
      </c>
      <c r="N49" s="402">
        <v>-8.2166234308783713E-4</v>
      </c>
      <c r="O49" s="402">
        <v>-8.0273871543636228E-4</v>
      </c>
      <c r="P49" s="402">
        <v>-7.8440586954980061E-4</v>
      </c>
      <c r="Q49" s="402">
        <v>-7.6685315383565468E-4</v>
      </c>
      <c r="R49" s="402">
        <v>-7.5886367342036464E-4</v>
      </c>
      <c r="S49" s="402">
        <v>-7.4375096041808322E-4</v>
      </c>
      <c r="T49" s="402">
        <v>-7.2908524922536341E-4</v>
      </c>
      <c r="U49" s="402">
        <v>-7.1484908347292729E-4</v>
      </c>
      <c r="V49" s="402">
        <v>-7.010258506818445E-4</v>
      </c>
      <c r="W49" s="402">
        <v>-6.875997337876925E-4</v>
      </c>
      <c r="X49" s="402">
        <v>-6.745556658647729E-4</v>
      </c>
      <c r="Y49" s="402">
        <v>-6.6187928784006546E-4</v>
      </c>
      <c r="Z49" s="402">
        <v>-6.4955690895521906E-4</v>
      </c>
      <c r="AA49" s="402">
        <v>-6.3757546978990829E-4</v>
      </c>
      <c r="AB49" s="402">
        <v>-6.2176327363044947E-4</v>
      </c>
      <c r="AC49" s="402">
        <v>-6.1017075028894398E-4</v>
      </c>
      <c r="AD49" s="402">
        <v>-5.9889943933353609E-4</v>
      </c>
      <c r="AE49" s="402">
        <v>-5.8793758224965134E-4</v>
      </c>
      <c r="AF49" s="402">
        <v>-5.7727395369101939E-4</v>
      </c>
      <c r="AG49" s="402">
        <v>-5.6689783273350261E-4</v>
      </c>
      <c r="AH49" s="402">
        <v>-5.5679897591517143E-4</v>
      </c>
      <c r="AI49" s="402">
        <v>-5.4696759194757763E-4</v>
      </c>
      <c r="AJ49" s="449">
        <v>-5.3739431796657295E-4</v>
      </c>
    </row>
    <row r="50" spans="1:36" ht="25.15" customHeight="1" x14ac:dyDescent="0.2">
      <c r="A50" s="219"/>
      <c r="B50" s="960"/>
      <c r="C50" s="493" t="s">
        <v>303</v>
      </c>
      <c r="D50" s="787" t="s">
        <v>304</v>
      </c>
      <c r="E50" s="730" t="s">
        <v>281</v>
      </c>
      <c r="F50" s="517" t="s">
        <v>276</v>
      </c>
      <c r="G50" s="517">
        <v>2</v>
      </c>
      <c r="H50" s="492">
        <v>0.10374</v>
      </c>
      <c r="I50" s="775">
        <v>0.10374</v>
      </c>
      <c r="J50" s="775">
        <v>0.10374</v>
      </c>
      <c r="K50" s="775">
        <v>0.10374</v>
      </c>
      <c r="L50" s="402">
        <v>0.10374</v>
      </c>
      <c r="M50" s="402">
        <v>0.10374</v>
      </c>
      <c r="N50" s="402">
        <v>0.10374</v>
      </c>
      <c r="O50" s="402">
        <v>0.10374</v>
      </c>
      <c r="P50" s="402">
        <v>0.10374</v>
      </c>
      <c r="Q50" s="402">
        <v>0.10374</v>
      </c>
      <c r="R50" s="402">
        <v>0.10374</v>
      </c>
      <c r="S50" s="402">
        <v>0.10374</v>
      </c>
      <c r="T50" s="402">
        <v>0.10374</v>
      </c>
      <c r="U50" s="402">
        <v>0.10374</v>
      </c>
      <c r="V50" s="402">
        <v>0.10374</v>
      </c>
      <c r="W50" s="402">
        <v>0.10374</v>
      </c>
      <c r="X50" s="402">
        <v>0.10374</v>
      </c>
      <c r="Y50" s="402">
        <v>0.10374</v>
      </c>
      <c r="Z50" s="402">
        <v>0.10374</v>
      </c>
      <c r="AA50" s="402">
        <v>0.10374</v>
      </c>
      <c r="AB50" s="402">
        <v>0.10374</v>
      </c>
      <c r="AC50" s="402">
        <v>0.10374</v>
      </c>
      <c r="AD50" s="402">
        <v>0.10374</v>
      </c>
      <c r="AE50" s="402">
        <v>0.10374</v>
      </c>
      <c r="AF50" s="402">
        <v>0.10374</v>
      </c>
      <c r="AG50" s="402">
        <v>0.10374</v>
      </c>
      <c r="AH50" s="402">
        <v>0.10374</v>
      </c>
      <c r="AI50" s="402">
        <v>0.10374</v>
      </c>
      <c r="AJ50" s="449">
        <v>0.10374</v>
      </c>
    </row>
    <row r="51" spans="1:36" ht="25.15" customHeight="1" x14ac:dyDescent="0.2">
      <c r="A51" s="219"/>
      <c r="B51" s="960"/>
      <c r="C51" s="493" t="s">
        <v>305</v>
      </c>
      <c r="D51" s="787" t="s">
        <v>306</v>
      </c>
      <c r="E51" s="730" t="s">
        <v>307</v>
      </c>
      <c r="F51" s="517" t="s">
        <v>276</v>
      </c>
      <c r="G51" s="517">
        <v>2</v>
      </c>
      <c r="H51" s="492">
        <v>1.5964339726027397</v>
      </c>
      <c r="I51" s="775">
        <v>1.5672874545156168</v>
      </c>
      <c r="J51" s="775">
        <v>1.5382007957989721</v>
      </c>
      <c r="K51" s="775">
        <v>1.5091720837015623</v>
      </c>
      <c r="L51" s="402">
        <v>1.4813258835790102</v>
      </c>
      <c r="M51" s="402">
        <v>1.4540325769204829</v>
      </c>
      <c r="N51" s="402">
        <v>1.4272756811033895</v>
      </c>
      <c r="O51" s="402">
        <v>1.4010435991599333</v>
      </c>
      <c r="P51" s="402">
        <v>1.3753241182774647</v>
      </c>
      <c r="Q51" s="402">
        <v>1.3501058750095964</v>
      </c>
      <c r="R51" s="402">
        <v>1.3253703974421163</v>
      </c>
      <c r="S51" s="402">
        <v>1.3011133471222314</v>
      </c>
      <c r="T51" s="402">
        <v>1.2773248751737951</v>
      </c>
      <c r="U51" s="402">
        <v>1.2539944191446757</v>
      </c>
      <c r="V51" s="402">
        <v>1.2311131714085972</v>
      </c>
      <c r="W51" s="402">
        <v>1.2086707454525278</v>
      </c>
      <c r="X51" s="402">
        <v>1.1866578157152381</v>
      </c>
      <c r="Y51" s="402">
        <v>1.1650658928576605</v>
      </c>
      <c r="Z51" s="402">
        <v>1.1438856899497158</v>
      </c>
      <c r="AA51" s="402">
        <v>1.1231088629657098</v>
      </c>
      <c r="AB51" s="402">
        <v>1.1027303170492133</v>
      </c>
      <c r="AC51" s="402">
        <v>1.0827386759440709</v>
      </c>
      <c r="AD51" s="402">
        <v>1.063125763564249</v>
      </c>
      <c r="AE51" s="402">
        <v>1.043883463091797</v>
      </c>
      <c r="AF51" s="402">
        <v>1.0250045824347755</v>
      </c>
      <c r="AG51" s="402">
        <v>1.0064811139500713</v>
      </c>
      <c r="AH51" s="402">
        <v>0.98830596887057875</v>
      </c>
      <c r="AI51" s="402">
        <v>0.9704729732830647</v>
      </c>
      <c r="AJ51" s="449">
        <v>0.9529742634460755</v>
      </c>
    </row>
    <row r="52" spans="1:36" ht="25.15" customHeight="1" x14ac:dyDescent="0.2">
      <c r="A52" s="219"/>
      <c r="B52" s="960"/>
      <c r="C52" s="493" t="s">
        <v>308</v>
      </c>
      <c r="D52" s="787" t="s">
        <v>309</v>
      </c>
      <c r="E52" s="730" t="s">
        <v>281</v>
      </c>
      <c r="F52" s="517" t="s">
        <v>276</v>
      </c>
      <c r="G52" s="517">
        <v>2</v>
      </c>
      <c r="H52" s="492">
        <v>7.5600958904109589E-2</v>
      </c>
      <c r="I52" s="775">
        <v>7.5600958904109589E-2</v>
      </c>
      <c r="J52" s="775">
        <v>7.5600958904109589E-2</v>
      </c>
      <c r="K52" s="775">
        <v>7.5600958904109589E-2</v>
      </c>
      <c r="L52" s="402">
        <v>7.5600958904109589E-2</v>
      </c>
      <c r="M52" s="402">
        <v>7.5600958904109589E-2</v>
      </c>
      <c r="N52" s="402">
        <v>7.5600958904109589E-2</v>
      </c>
      <c r="O52" s="402">
        <v>7.5600958904109589E-2</v>
      </c>
      <c r="P52" s="402">
        <v>7.5600958904109589E-2</v>
      </c>
      <c r="Q52" s="402">
        <v>7.5600958904109589E-2</v>
      </c>
      <c r="R52" s="402">
        <v>7.5600958904109589E-2</v>
      </c>
      <c r="S52" s="402">
        <v>7.5600958904109589E-2</v>
      </c>
      <c r="T52" s="402">
        <v>7.5600958904109589E-2</v>
      </c>
      <c r="U52" s="402">
        <v>7.5600958904109589E-2</v>
      </c>
      <c r="V52" s="402">
        <v>7.5600958904109589E-2</v>
      </c>
      <c r="W52" s="402">
        <v>7.5600958904109589E-2</v>
      </c>
      <c r="X52" s="402">
        <v>7.5600958904109589E-2</v>
      </c>
      <c r="Y52" s="402">
        <v>7.5600958904109589E-2</v>
      </c>
      <c r="Z52" s="402">
        <v>7.5600958904109589E-2</v>
      </c>
      <c r="AA52" s="402">
        <v>7.5600958904109589E-2</v>
      </c>
      <c r="AB52" s="402">
        <v>7.5600958904109589E-2</v>
      </c>
      <c r="AC52" s="402">
        <v>7.5600958904109589E-2</v>
      </c>
      <c r="AD52" s="402">
        <v>7.5600958904109589E-2</v>
      </c>
      <c r="AE52" s="402">
        <v>7.5600958904109589E-2</v>
      </c>
      <c r="AF52" s="402">
        <v>7.5600958904109589E-2</v>
      </c>
      <c r="AG52" s="402">
        <v>7.5600958904109589E-2</v>
      </c>
      <c r="AH52" s="402">
        <v>7.5600958904109589E-2</v>
      </c>
      <c r="AI52" s="402">
        <v>7.5600958904109589E-2</v>
      </c>
      <c r="AJ52" s="449">
        <v>7.5600958904109589E-2</v>
      </c>
    </row>
    <row r="53" spans="1:36" ht="25.15" customHeight="1" thickBot="1" x14ac:dyDescent="0.25">
      <c r="A53" s="219"/>
      <c r="B53" s="961"/>
      <c r="C53" s="521" t="s">
        <v>310</v>
      </c>
      <c r="D53" s="875" t="s">
        <v>311</v>
      </c>
      <c r="E53" s="522" t="s">
        <v>312</v>
      </c>
      <c r="F53" s="876" t="s">
        <v>276</v>
      </c>
      <c r="G53" s="876">
        <v>2</v>
      </c>
      <c r="H53" s="506">
        <f>SUM(H40+H41+H42+H43+H50+H51+H52)</f>
        <v>3.6680599999999997</v>
      </c>
      <c r="I53" s="776">
        <f t="shared" ref="I53:AJ53" si="8">SUM(I40+I41+I42+I43+I50+I51+I52)</f>
        <v>3.7019976802501775</v>
      </c>
      <c r="J53" s="776">
        <f t="shared" si="8"/>
        <v>3.7360116222016497</v>
      </c>
      <c r="K53" s="776">
        <f t="shared" si="8"/>
        <v>3.7700783978084162</v>
      </c>
      <c r="L53" s="732">
        <f t="shared" si="8"/>
        <v>3.8041474575605001</v>
      </c>
      <c r="M53" s="732">
        <f t="shared" si="8"/>
        <v>3.8417488469129051</v>
      </c>
      <c r="N53" s="732">
        <f t="shared" si="8"/>
        <v>3.8793747010901645</v>
      </c>
      <c r="O53" s="732">
        <f t="shared" si="8"/>
        <v>3.9169769362978171</v>
      </c>
      <c r="P53" s="732">
        <f t="shared" si="8"/>
        <v>3.954592531688081</v>
      </c>
      <c r="Q53" s="732">
        <f t="shared" si="8"/>
        <v>3.9921450492445141</v>
      </c>
      <c r="R53" s="732">
        <f t="shared" si="8"/>
        <v>4.0259028123441913</v>
      </c>
      <c r="S53" s="732">
        <f t="shared" si="8"/>
        <v>4.0596615937456759</v>
      </c>
      <c r="T53" s="732">
        <f t="shared" si="8"/>
        <v>4.0934213888852478</v>
      </c>
      <c r="U53" s="732">
        <f t="shared" si="8"/>
        <v>4.1271821932370827</v>
      </c>
      <c r="V53" s="732">
        <f t="shared" si="8"/>
        <v>4.1609440023128199</v>
      </c>
      <c r="W53" s="732">
        <f t="shared" si="8"/>
        <v>4.1947068116610939</v>
      </c>
      <c r="X53" s="732">
        <f t="shared" si="8"/>
        <v>4.2284706168670985</v>
      </c>
      <c r="Y53" s="732">
        <f t="shared" si="8"/>
        <v>4.2622354135521441</v>
      </c>
      <c r="Z53" s="732">
        <f t="shared" si="8"/>
        <v>4.2960011973732346</v>
      </c>
      <c r="AA53" s="732">
        <f t="shared" si="8"/>
        <v>4.3297679640226319</v>
      </c>
      <c r="AB53" s="732">
        <f t="shared" si="8"/>
        <v>4.3645869577035423</v>
      </c>
      <c r="AC53" s="732">
        <f t="shared" si="8"/>
        <v>4.3994069257014221</v>
      </c>
      <c r="AD53" s="732">
        <f t="shared" si="8"/>
        <v>4.4342278638118522</v>
      </c>
      <c r="AE53" s="732">
        <f t="shared" si="8"/>
        <v>4.4690497678640506</v>
      </c>
      <c r="AF53" s="732">
        <f t="shared" si="8"/>
        <v>4.5038726337204746</v>
      </c>
      <c r="AG53" s="732">
        <f t="shared" si="8"/>
        <v>4.5386964572764379</v>
      </c>
      <c r="AH53" s="732">
        <f t="shared" si="8"/>
        <v>4.5735212344597302</v>
      </c>
      <c r="AI53" s="732">
        <f t="shared" si="8"/>
        <v>4.6083469612302412</v>
      </c>
      <c r="AJ53" s="733">
        <f t="shared" si="8"/>
        <v>4.6431736335795977</v>
      </c>
    </row>
    <row r="54" spans="1:36" ht="25.15" customHeight="1" x14ac:dyDescent="0.2">
      <c r="A54" s="219"/>
      <c r="B54" s="951" t="s">
        <v>313</v>
      </c>
      <c r="C54" s="484" t="s">
        <v>314</v>
      </c>
      <c r="D54" s="789" t="s">
        <v>315</v>
      </c>
      <c r="E54" s="873" t="s">
        <v>307</v>
      </c>
      <c r="F54" s="515" t="s">
        <v>276</v>
      </c>
      <c r="G54" s="515">
        <v>2</v>
      </c>
      <c r="H54" s="516">
        <v>0.61599999999999999</v>
      </c>
      <c r="I54" s="779">
        <v>0.61599999999999999</v>
      </c>
      <c r="J54" s="779">
        <v>0.61599999999999999</v>
      </c>
      <c r="K54" s="779">
        <v>0.61599999999999999</v>
      </c>
      <c r="L54" s="447">
        <v>0.61599999999999999</v>
      </c>
      <c r="M54" s="447">
        <v>0.61599999999999999</v>
      </c>
      <c r="N54" s="447">
        <v>0.61599999999999999</v>
      </c>
      <c r="O54" s="447">
        <v>0.61599999999999999</v>
      </c>
      <c r="P54" s="447">
        <v>0.61599999999999999</v>
      </c>
      <c r="Q54" s="447">
        <v>0.61599999999999999</v>
      </c>
      <c r="R54" s="447">
        <v>0.61599999999999999</v>
      </c>
      <c r="S54" s="447">
        <v>0.61599999999999999</v>
      </c>
      <c r="T54" s="447">
        <v>0.61599999999999999</v>
      </c>
      <c r="U54" s="447">
        <v>0.61599999999999999</v>
      </c>
      <c r="V54" s="447">
        <v>0.61599999999999999</v>
      </c>
      <c r="W54" s="447">
        <v>0.61599999999999999</v>
      </c>
      <c r="X54" s="447">
        <v>0.61599999999999999</v>
      </c>
      <c r="Y54" s="447">
        <v>0.61599999999999999</v>
      </c>
      <c r="Z54" s="447">
        <v>0.61599999999999999</v>
      </c>
      <c r="AA54" s="447">
        <v>0.61599999999999999</v>
      </c>
      <c r="AB54" s="447">
        <v>0.61599999999999999</v>
      </c>
      <c r="AC54" s="447">
        <v>0.61599999999999999</v>
      </c>
      <c r="AD54" s="447">
        <v>0.61599999999999999</v>
      </c>
      <c r="AE54" s="447">
        <v>0.61599999999999999</v>
      </c>
      <c r="AF54" s="447">
        <v>0.61599999999999999</v>
      </c>
      <c r="AG54" s="447">
        <v>0.61599999999999999</v>
      </c>
      <c r="AH54" s="447">
        <v>0.61599999999999999</v>
      </c>
      <c r="AI54" s="447">
        <v>0.61599999999999999</v>
      </c>
      <c r="AJ54" s="448">
        <v>0.61599999999999999</v>
      </c>
    </row>
    <row r="55" spans="1:36" ht="25.15" customHeight="1" x14ac:dyDescent="0.2">
      <c r="A55" s="219"/>
      <c r="B55" s="960"/>
      <c r="C55" s="493" t="s">
        <v>316</v>
      </c>
      <c r="D55" s="790" t="s">
        <v>317</v>
      </c>
      <c r="E55" s="730" t="s">
        <v>307</v>
      </c>
      <c r="F55" s="517" t="s">
        <v>276</v>
      </c>
      <c r="G55" s="517">
        <v>2</v>
      </c>
      <c r="H55" s="492">
        <v>0</v>
      </c>
      <c r="I55" s="775">
        <v>0</v>
      </c>
      <c r="J55" s="775">
        <v>0</v>
      </c>
      <c r="K55" s="775">
        <v>0</v>
      </c>
      <c r="L55" s="402">
        <v>0</v>
      </c>
      <c r="M55" s="402">
        <v>0</v>
      </c>
      <c r="N55" s="402">
        <v>0</v>
      </c>
      <c r="O55" s="402">
        <v>0</v>
      </c>
      <c r="P55" s="402">
        <v>0</v>
      </c>
      <c r="Q55" s="402">
        <v>0</v>
      </c>
      <c r="R55" s="402">
        <v>0</v>
      </c>
      <c r="S55" s="402">
        <v>0</v>
      </c>
      <c r="T55" s="402">
        <v>0</v>
      </c>
      <c r="U55" s="402">
        <v>0</v>
      </c>
      <c r="V55" s="402">
        <v>0</v>
      </c>
      <c r="W55" s="402">
        <v>0</v>
      </c>
      <c r="X55" s="402">
        <v>0</v>
      </c>
      <c r="Y55" s="402">
        <v>0</v>
      </c>
      <c r="Z55" s="402">
        <v>0</v>
      </c>
      <c r="AA55" s="402">
        <v>0</v>
      </c>
      <c r="AB55" s="402">
        <v>0</v>
      </c>
      <c r="AC55" s="402">
        <v>0</v>
      </c>
      <c r="AD55" s="402">
        <v>0</v>
      </c>
      <c r="AE55" s="402">
        <v>0</v>
      </c>
      <c r="AF55" s="402">
        <v>0</v>
      </c>
      <c r="AG55" s="402">
        <v>0</v>
      </c>
      <c r="AH55" s="402">
        <v>0</v>
      </c>
      <c r="AI55" s="402">
        <v>0</v>
      </c>
      <c r="AJ55" s="449">
        <v>0</v>
      </c>
    </row>
    <row r="56" spans="1:36" ht="25.15" customHeight="1" x14ac:dyDescent="0.2">
      <c r="A56" s="191"/>
      <c r="B56" s="960"/>
      <c r="C56" s="493" t="s">
        <v>318</v>
      </c>
      <c r="D56" s="790" t="s">
        <v>319</v>
      </c>
      <c r="E56" s="730" t="s">
        <v>307</v>
      </c>
      <c r="F56" s="517" t="s">
        <v>276</v>
      </c>
      <c r="G56" s="517">
        <v>2</v>
      </c>
      <c r="H56" s="492">
        <v>3.4881630836159214</v>
      </c>
      <c r="I56" s="775">
        <v>3.6088896884749024</v>
      </c>
      <c r="J56" s="775">
        <v>3.7296358071313489</v>
      </c>
      <c r="K56" s="775">
        <v>3.8504715704549475</v>
      </c>
      <c r="L56" s="402">
        <v>3.9675121170247247</v>
      </c>
      <c r="M56" s="402">
        <v>4.0853408755198908</v>
      </c>
      <c r="N56" s="402">
        <v>4.2009659116222338</v>
      </c>
      <c r="O56" s="402">
        <v>4.3138147294960625</v>
      </c>
      <c r="P56" s="402">
        <v>4.4235493410957618</v>
      </c>
      <c r="Q56" s="402">
        <v>4.530544938556222</v>
      </c>
      <c r="R56" s="402">
        <v>4.6308936113566643</v>
      </c>
      <c r="S56" s="402">
        <v>4.7293646291822649</v>
      </c>
      <c r="T56" s="402">
        <v>4.8241506649194488</v>
      </c>
      <c r="U56" s="402">
        <v>4.917115027019455</v>
      </c>
      <c r="V56" s="402">
        <v>5.0070586382097027</v>
      </c>
      <c r="W56" s="402">
        <v>5.0954312270203497</v>
      </c>
      <c r="X56" s="402">
        <v>5.1817175964984035</v>
      </c>
      <c r="Y56" s="402">
        <v>5.2667419879746662</v>
      </c>
      <c r="Z56" s="402">
        <v>5.3485617966415449</v>
      </c>
      <c r="AA56" s="402">
        <v>5.4271950067639514</v>
      </c>
      <c r="AB56" s="402">
        <v>5.5052426050886263</v>
      </c>
      <c r="AC56" s="402">
        <v>5.5814572220950938</v>
      </c>
      <c r="AD56" s="402">
        <v>5.6546428324690297</v>
      </c>
      <c r="AE56" s="402">
        <v>5.7282193263239831</v>
      </c>
      <c r="AF56" s="402">
        <v>5.7997744545688334</v>
      </c>
      <c r="AG56" s="402">
        <v>5.8699344200197228</v>
      </c>
      <c r="AH56" s="402">
        <v>5.9389066437868845</v>
      </c>
      <c r="AI56" s="402">
        <v>6.0066933387305514</v>
      </c>
      <c r="AJ56" s="449">
        <v>6.0785702933106691</v>
      </c>
    </row>
    <row r="57" spans="1:36" ht="25.15" customHeight="1" x14ac:dyDescent="0.2">
      <c r="A57" s="191"/>
      <c r="B57" s="960"/>
      <c r="C57" s="493" t="s">
        <v>320</v>
      </c>
      <c r="D57" s="787" t="s">
        <v>321</v>
      </c>
      <c r="E57" s="730" t="s">
        <v>307</v>
      </c>
      <c r="F57" s="517" t="s">
        <v>276</v>
      </c>
      <c r="G57" s="517">
        <v>2</v>
      </c>
      <c r="H57" s="492">
        <v>4.0817852311339671</v>
      </c>
      <c r="I57" s="775">
        <v>3.9909233751548623</v>
      </c>
      <c r="J57" s="775">
        <v>3.9027628518636446</v>
      </c>
      <c r="K57" s="775">
        <v>3.8171320750979518</v>
      </c>
      <c r="L57" s="402">
        <v>3.7347707922058602</v>
      </c>
      <c r="M57" s="402">
        <v>3.6497766557033953</v>
      </c>
      <c r="N57" s="402">
        <v>3.5672721610549263</v>
      </c>
      <c r="O57" s="402">
        <v>3.4867137958767285</v>
      </c>
      <c r="P57" s="402">
        <v>3.4076740219151502</v>
      </c>
      <c r="Q57" s="402">
        <v>3.3305155037092899</v>
      </c>
      <c r="R57" s="402">
        <v>3.258334509438543</v>
      </c>
      <c r="S57" s="402">
        <v>3.1879850541005141</v>
      </c>
      <c r="T57" s="402">
        <v>3.118203136403273</v>
      </c>
      <c r="U57" s="402">
        <v>3.0501967763010907</v>
      </c>
      <c r="V57" s="402">
        <v>2.9831636148383343</v>
      </c>
      <c r="W57" s="402">
        <v>2.9179320559658017</v>
      </c>
      <c r="X57" s="402">
        <v>2.8541226454192685</v>
      </c>
      <c r="Y57" s="402">
        <v>2.7921193821715979</v>
      </c>
      <c r="Z57" s="402">
        <v>2.7308304354585822</v>
      </c>
      <c r="AA57" s="402">
        <v>2.6702839370574329</v>
      </c>
      <c r="AB57" s="402">
        <v>2.6106735323741668</v>
      </c>
      <c r="AC57" s="402">
        <v>2.5524533950047079</v>
      </c>
      <c r="AD57" s="402">
        <v>2.4950394710373796</v>
      </c>
      <c r="AE57" s="402">
        <v>2.439890947615412</v>
      </c>
      <c r="AF57" s="402">
        <v>2.385869138586326</v>
      </c>
      <c r="AG57" s="402">
        <v>2.3331871531006527</v>
      </c>
      <c r="AH57" s="402">
        <v>2.2818681502587763</v>
      </c>
      <c r="AI57" s="402">
        <v>2.2318545779499241</v>
      </c>
      <c r="AJ57" s="449">
        <v>2.1779997726320972</v>
      </c>
    </row>
    <row r="58" spans="1:36" ht="25.15" customHeight="1" thickBot="1" x14ac:dyDescent="0.25">
      <c r="A58" s="191"/>
      <c r="B58" s="960"/>
      <c r="C58" s="519" t="s">
        <v>322</v>
      </c>
      <c r="D58" s="738" t="s">
        <v>323</v>
      </c>
      <c r="E58" s="520" t="s">
        <v>324</v>
      </c>
      <c r="F58" s="527" t="s">
        <v>276</v>
      </c>
      <c r="G58" s="527">
        <v>2</v>
      </c>
      <c r="H58" s="512">
        <f>SUM(H54:H57)</f>
        <v>8.1859483147498882</v>
      </c>
      <c r="I58" s="778">
        <f t="shared" ref="I58:AJ58" si="9">SUM(I54:I57)</f>
        <v>8.2158130636297635</v>
      </c>
      <c r="J58" s="778">
        <f t="shared" si="9"/>
        <v>8.2483986589949936</v>
      </c>
      <c r="K58" s="778">
        <f t="shared" si="9"/>
        <v>8.2836036455528994</v>
      </c>
      <c r="L58" s="453">
        <f t="shared" si="9"/>
        <v>8.3182829092305859</v>
      </c>
      <c r="M58" s="453">
        <f t="shared" si="9"/>
        <v>8.3511175312232862</v>
      </c>
      <c r="N58" s="453">
        <f t="shared" si="9"/>
        <v>8.3842380726771601</v>
      </c>
      <c r="O58" s="453">
        <f t="shared" si="9"/>
        <v>8.4165285253727902</v>
      </c>
      <c r="P58" s="453">
        <f t="shared" si="9"/>
        <v>8.4472233630109113</v>
      </c>
      <c r="Q58" s="453">
        <f t="shared" si="9"/>
        <v>8.4770604422655111</v>
      </c>
      <c r="R58" s="453">
        <f t="shared" si="9"/>
        <v>8.5052281207952074</v>
      </c>
      <c r="S58" s="453">
        <f t="shared" si="9"/>
        <v>8.5333496832827791</v>
      </c>
      <c r="T58" s="453">
        <f t="shared" si="9"/>
        <v>8.5583538013227205</v>
      </c>
      <c r="U58" s="453">
        <f t="shared" si="9"/>
        <v>8.5833118033205444</v>
      </c>
      <c r="V58" s="453">
        <f t="shared" si="9"/>
        <v>8.6062222530480366</v>
      </c>
      <c r="W58" s="453">
        <f t="shared" si="9"/>
        <v>8.6293632829861515</v>
      </c>
      <c r="X58" s="453">
        <f t="shared" si="9"/>
        <v>8.6518402419176716</v>
      </c>
      <c r="Y58" s="453">
        <f t="shared" si="9"/>
        <v>8.6748613701462638</v>
      </c>
      <c r="Z58" s="453">
        <f t="shared" si="9"/>
        <v>8.6953922321001258</v>
      </c>
      <c r="AA58" s="453">
        <f t="shared" si="9"/>
        <v>8.713478943821384</v>
      </c>
      <c r="AB58" s="453">
        <f t="shared" si="9"/>
        <v>8.7319161374627932</v>
      </c>
      <c r="AC58" s="453">
        <f t="shared" si="9"/>
        <v>8.7499106170998004</v>
      </c>
      <c r="AD58" s="453">
        <f t="shared" si="9"/>
        <v>8.7656823035064093</v>
      </c>
      <c r="AE58" s="453">
        <f t="shared" si="9"/>
        <v>8.7841102739393939</v>
      </c>
      <c r="AF58" s="453">
        <f t="shared" si="9"/>
        <v>8.8016435931551591</v>
      </c>
      <c r="AG58" s="453">
        <f t="shared" si="9"/>
        <v>8.8191215731203751</v>
      </c>
      <c r="AH58" s="453">
        <f t="shared" si="9"/>
        <v>8.8367747940456596</v>
      </c>
      <c r="AI58" s="453">
        <f t="shared" si="9"/>
        <v>8.8545479166804757</v>
      </c>
      <c r="AJ58" s="446">
        <f t="shared" si="9"/>
        <v>8.8725700659427655</v>
      </c>
    </row>
    <row r="59" spans="1:36" ht="25.15" customHeight="1" x14ac:dyDescent="0.2">
      <c r="A59" s="191"/>
      <c r="B59" s="949" t="s">
        <v>325</v>
      </c>
      <c r="C59" s="877" t="s">
        <v>326</v>
      </c>
      <c r="D59" s="734" t="s">
        <v>327</v>
      </c>
      <c r="E59" s="523" t="s">
        <v>328</v>
      </c>
      <c r="F59" s="524" t="s">
        <v>329</v>
      </c>
      <c r="G59" s="525">
        <v>1</v>
      </c>
      <c r="H59" s="735">
        <f>H56/H43</f>
        <v>2.2985867950633234</v>
      </c>
      <c r="I59" s="780">
        <f t="shared" ref="I59:AJ59" si="10">I56/I43</f>
        <v>2.2842387020937447</v>
      </c>
      <c r="J59" s="780">
        <f t="shared" si="10"/>
        <v>2.2709713298700529</v>
      </c>
      <c r="K59" s="780">
        <f t="shared" si="10"/>
        <v>2.2587360010430495</v>
      </c>
      <c r="L59" s="736">
        <f t="shared" si="10"/>
        <v>2.2467188778300153</v>
      </c>
      <c r="M59" s="736">
        <f t="shared" si="10"/>
        <v>2.2322994782690846</v>
      </c>
      <c r="N59" s="736">
        <f t="shared" si="10"/>
        <v>2.2182946970626483</v>
      </c>
      <c r="O59" s="736">
        <f t="shared" si="10"/>
        <v>2.204401596379256</v>
      </c>
      <c r="P59" s="736">
        <f t="shared" si="10"/>
        <v>2.1903776398240744</v>
      </c>
      <c r="Q59" s="736">
        <f t="shared" si="10"/>
        <v>2.1764727971208409</v>
      </c>
      <c r="R59" s="736">
        <f t="shared" si="10"/>
        <v>2.1645926728491602</v>
      </c>
      <c r="S59" s="736">
        <f t="shared" si="10"/>
        <v>2.152951643994069</v>
      </c>
      <c r="T59" s="736">
        <f t="shared" si="10"/>
        <v>2.140712696969636</v>
      </c>
      <c r="U59" s="736">
        <f t="shared" si="10"/>
        <v>2.1287094504635147</v>
      </c>
      <c r="V59" s="736">
        <f t="shared" si="10"/>
        <v>2.1164033708554273</v>
      </c>
      <c r="W59" s="736">
        <f t="shared" si="10"/>
        <v>2.1043983034369451</v>
      </c>
      <c r="X59" s="736">
        <f t="shared" si="10"/>
        <v>2.0924517064685251</v>
      </c>
      <c r="Y59" s="736">
        <f t="shared" si="10"/>
        <v>2.0808723588052529</v>
      </c>
      <c r="Z59" s="736">
        <f t="shared" si="10"/>
        <v>2.0688724655426203</v>
      </c>
      <c r="AA59" s="736">
        <f t="shared" si="10"/>
        <v>2.0564726475292709</v>
      </c>
      <c r="AB59" s="736">
        <f t="shared" si="10"/>
        <v>2.0438554659687962</v>
      </c>
      <c r="AC59" s="736">
        <f t="shared" si="10"/>
        <v>2.0313575261676879</v>
      </c>
      <c r="AD59" s="736">
        <f t="shared" si="10"/>
        <v>2.0185339055206182</v>
      </c>
      <c r="AE59" s="736">
        <f t="shared" si="10"/>
        <v>2.0065901661794427</v>
      </c>
      <c r="AF59" s="736">
        <f t="shared" si="10"/>
        <v>1.9946387680330224</v>
      </c>
      <c r="AG59" s="736">
        <f t="shared" si="10"/>
        <v>1.9828818907321899</v>
      </c>
      <c r="AH59" s="736">
        <f t="shared" si="10"/>
        <v>1.9713693927000246</v>
      </c>
      <c r="AI59" s="736">
        <f t="shared" si="10"/>
        <v>1.9600816155350094</v>
      </c>
      <c r="AJ59" s="737">
        <f t="shared" si="10"/>
        <v>1.9506917557566352</v>
      </c>
    </row>
    <row r="60" spans="1:36" ht="25.15" customHeight="1" thickBot="1" x14ac:dyDescent="0.25">
      <c r="A60" s="191"/>
      <c r="B60" s="950"/>
      <c r="C60" s="519" t="s">
        <v>330</v>
      </c>
      <c r="D60" s="738" t="s">
        <v>331</v>
      </c>
      <c r="E60" s="520" t="s">
        <v>332</v>
      </c>
      <c r="F60" s="526" t="s">
        <v>329</v>
      </c>
      <c r="G60" s="527">
        <v>1</v>
      </c>
      <c r="H60" s="549">
        <f>H57/H51</f>
        <v>2.5568143131402077</v>
      </c>
      <c r="I60" s="791">
        <f t="shared" ref="I60:AJ60" si="11">I57/I51</f>
        <v>2.5463888986390759</v>
      </c>
      <c r="J60" s="791">
        <f t="shared" si="11"/>
        <v>2.5372258696800842</v>
      </c>
      <c r="K60" s="791">
        <f t="shared" si="11"/>
        <v>2.5292888175718384</v>
      </c>
      <c r="L60" s="455">
        <f>L57/L51</f>
        <v>2.5212350864904449</v>
      </c>
      <c r="M60" s="455">
        <f t="shared" si="11"/>
        <v>2.5101065228079769</v>
      </c>
      <c r="N60" s="455">
        <f t="shared" si="11"/>
        <v>2.4993574880342395</v>
      </c>
      <c r="O60" s="455">
        <f t="shared" si="11"/>
        <v>2.4886547413423568</v>
      </c>
      <c r="P60" s="455">
        <f t="shared" si="11"/>
        <v>2.4777243244909557</v>
      </c>
      <c r="Q60" s="455">
        <f t="shared" si="11"/>
        <v>2.4668550558567244</v>
      </c>
      <c r="R60" s="455">
        <f t="shared" si="11"/>
        <v>2.4584331412010778</v>
      </c>
      <c r="S60" s="455">
        <f t="shared" si="11"/>
        <v>2.4501977949512366</v>
      </c>
      <c r="T60" s="455">
        <f t="shared" si="11"/>
        <v>2.4411981611013442</v>
      </c>
      <c r="U60" s="455">
        <f t="shared" si="11"/>
        <v>2.4323846499903632</v>
      </c>
      <c r="V60" s="455">
        <f t="shared" si="11"/>
        <v>2.4231432853773316</v>
      </c>
      <c r="W60" s="455">
        <f t="shared" si="11"/>
        <v>2.4141661961656267</v>
      </c>
      <c r="X60" s="455">
        <f t="shared" si="11"/>
        <v>2.4051774720743686</v>
      </c>
      <c r="Y60" s="455">
        <f t="shared" si="11"/>
        <v>2.3965334486988707</v>
      </c>
      <c r="Z60" s="455">
        <f t="shared" si="11"/>
        <v>2.3873280865840947</v>
      </c>
      <c r="AA60" s="455">
        <f t="shared" si="11"/>
        <v>2.3775824633831251</v>
      </c>
      <c r="AB60" s="455">
        <f t="shared" si="11"/>
        <v>2.3674632791089358</v>
      </c>
      <c r="AC60" s="455">
        <f t="shared" si="11"/>
        <v>2.3574048398882126</v>
      </c>
      <c r="AD60" s="455">
        <f t="shared" si="11"/>
        <v>2.3468902330731582</v>
      </c>
      <c r="AE60" s="455">
        <f t="shared" si="11"/>
        <v>2.3373211990435112</v>
      </c>
      <c r="AF60" s="455">
        <f t="shared" si="11"/>
        <v>2.3276668021512448</v>
      </c>
      <c r="AG60" s="455">
        <f t="shared" si="11"/>
        <v>2.31816287535068</v>
      </c>
      <c r="AH60" s="455">
        <f t="shared" si="11"/>
        <v>2.3088681259979245</v>
      </c>
      <c r="AI60" s="455">
        <f t="shared" si="11"/>
        <v>2.2997596423521869</v>
      </c>
      <c r="AJ60" s="878">
        <f t="shared" si="11"/>
        <v>2.2854759631767751</v>
      </c>
    </row>
    <row r="61" spans="1:36" ht="25.15" customHeight="1" x14ac:dyDescent="0.2">
      <c r="A61" s="191"/>
      <c r="B61" s="951" t="s">
        <v>333</v>
      </c>
      <c r="C61" s="518" t="s">
        <v>334</v>
      </c>
      <c r="D61" s="731" t="s">
        <v>335</v>
      </c>
      <c r="E61" s="528" t="s">
        <v>336</v>
      </c>
      <c r="F61" s="529" t="s">
        <v>212</v>
      </c>
      <c r="G61" s="529">
        <v>0</v>
      </c>
      <c r="H61" s="530">
        <f>H43/(H43+H51)</f>
        <v>0.48732981020812993</v>
      </c>
      <c r="I61" s="781">
        <f t="shared" ref="I61:AJ61" si="12">I43/(I43+I51)</f>
        <v>0.50200523262674468</v>
      </c>
      <c r="J61" s="781">
        <f t="shared" si="12"/>
        <v>0.51636653402627508</v>
      </c>
      <c r="K61" s="781">
        <f t="shared" si="12"/>
        <v>0.53041964693135357</v>
      </c>
      <c r="L61" s="456">
        <f t="shared" si="12"/>
        <v>0.54381998928728603</v>
      </c>
      <c r="M61" s="456">
        <f t="shared" si="12"/>
        <v>0.55725579318851004</v>
      </c>
      <c r="N61" s="456">
        <f t="shared" si="12"/>
        <v>0.57023456220358693</v>
      </c>
      <c r="O61" s="456">
        <f t="shared" si="12"/>
        <v>0.58276857945885063</v>
      </c>
      <c r="P61" s="456">
        <f t="shared" si="12"/>
        <v>0.5948806300187971</v>
      </c>
      <c r="Q61" s="456">
        <f t="shared" si="12"/>
        <v>0.60657874675538681</v>
      </c>
      <c r="R61" s="456">
        <f t="shared" si="12"/>
        <v>0.61747053944253139</v>
      </c>
      <c r="S61" s="456">
        <f t="shared" si="12"/>
        <v>0.62801973480240203</v>
      </c>
      <c r="T61" s="456">
        <f t="shared" si="12"/>
        <v>0.63823874221121824</v>
      </c>
      <c r="U61" s="456">
        <f t="shared" si="12"/>
        <v>0.64813971097635281</v>
      </c>
      <c r="V61" s="456">
        <f t="shared" si="12"/>
        <v>0.65773385603457313</v>
      </c>
      <c r="W61" s="456">
        <f t="shared" si="12"/>
        <v>0.66703241886497056</v>
      </c>
      <c r="X61" s="456">
        <f t="shared" si="12"/>
        <v>0.67604594562355136</v>
      </c>
      <c r="Y61" s="456">
        <f t="shared" si="12"/>
        <v>0.68478437903106459</v>
      </c>
      <c r="Z61" s="456">
        <f t="shared" si="12"/>
        <v>0.693257523232364</v>
      </c>
      <c r="AA61" s="456">
        <f t="shared" si="12"/>
        <v>0.70147458725444223</v>
      </c>
      <c r="AB61" s="456">
        <f t="shared" si="12"/>
        <v>0.70952406262123546</v>
      </c>
      <c r="AC61" s="456">
        <f t="shared" si="12"/>
        <v>0.71732920978347414</v>
      </c>
      <c r="AD61" s="456">
        <f t="shared" si="12"/>
        <v>0.72489861216434748</v>
      </c>
      <c r="AE61" s="456">
        <f t="shared" si="12"/>
        <v>0.73224053768003938</v>
      </c>
      <c r="AF61" s="456">
        <f t="shared" si="12"/>
        <v>0.739362732350338</v>
      </c>
      <c r="AG61" s="456">
        <f t="shared" si="12"/>
        <v>0.74627288144260973</v>
      </c>
      <c r="AH61" s="456">
        <f t="shared" si="12"/>
        <v>0.75297817854991256</v>
      </c>
      <c r="AI61" s="456">
        <f t="shared" si="12"/>
        <v>0.75948534736344142</v>
      </c>
      <c r="AJ61" s="739">
        <f t="shared" si="12"/>
        <v>0.76580130147681125</v>
      </c>
    </row>
    <row r="62" spans="1:36" ht="25.15" customHeight="1" thickBot="1" x14ac:dyDescent="0.25">
      <c r="A62" s="191"/>
      <c r="B62" s="952"/>
      <c r="C62" s="519" t="s">
        <v>337</v>
      </c>
      <c r="D62" s="740" t="s">
        <v>338</v>
      </c>
      <c r="E62" s="520" t="s">
        <v>339</v>
      </c>
      <c r="F62" s="527" t="s">
        <v>212</v>
      </c>
      <c r="G62" s="526">
        <v>0</v>
      </c>
      <c r="H62" s="531">
        <f>H43/(H43+H50+H51+H52)</f>
        <v>0.46079162800022799</v>
      </c>
      <c r="I62" s="782">
        <f t="shared" ref="I62:AJ62" si="13">I43/(I43+I50+I51+I52)</f>
        <v>0.47494102627399221</v>
      </c>
      <c r="J62" s="782">
        <f t="shared" si="13"/>
        <v>0.48880409557439591</v>
      </c>
      <c r="K62" s="782">
        <f t="shared" si="13"/>
        <v>0.50238547594915739</v>
      </c>
      <c r="L62" s="457">
        <f>L43/(L43+L50+L51+L52)</f>
        <v>0.51535744735113986</v>
      </c>
      <c r="M62" s="457">
        <f t="shared" si="13"/>
        <v>0.52840075411396759</v>
      </c>
      <c r="N62" s="457">
        <f t="shared" si="13"/>
        <v>0.54101891211687392</v>
      </c>
      <c r="O62" s="457">
        <f t="shared" si="13"/>
        <v>0.55322218889227637</v>
      </c>
      <c r="P62" s="457">
        <f t="shared" si="13"/>
        <v>0.5650316031837691</v>
      </c>
      <c r="Q62" s="457">
        <f t="shared" si="13"/>
        <v>0.57645329265084411</v>
      </c>
      <c r="R62" s="457">
        <f t="shared" si="13"/>
        <v>0.58708226297513388</v>
      </c>
      <c r="S62" s="457">
        <f t="shared" si="13"/>
        <v>0.59739006929558502</v>
      </c>
      <c r="T62" s="457">
        <f t="shared" si="13"/>
        <v>0.60738794840362498</v>
      </c>
      <c r="U62" s="457">
        <f t="shared" si="13"/>
        <v>0.61708693089194044</v>
      </c>
      <c r="V62" s="457">
        <f t="shared" si="13"/>
        <v>0.62649719651898161</v>
      </c>
      <c r="W62" s="457">
        <f t="shared" si="13"/>
        <v>0.63562898625912134</v>
      </c>
      <c r="X62" s="457">
        <f t="shared" si="13"/>
        <v>0.64449191263873873</v>
      </c>
      <c r="Y62" s="457">
        <f t="shared" si="13"/>
        <v>0.65309504452037881</v>
      </c>
      <c r="Z62" s="457">
        <f t="shared" si="13"/>
        <v>0.6614473481050096</v>
      </c>
      <c r="AA62" s="457">
        <f t="shared" si="13"/>
        <v>0.66955724965723185</v>
      </c>
      <c r="AB62" s="457">
        <f t="shared" si="13"/>
        <v>0.67751737213647967</v>
      </c>
      <c r="AC62" s="457">
        <f t="shared" si="13"/>
        <v>0.68524561409686069</v>
      </c>
      <c r="AD62" s="457">
        <f t="shared" si="13"/>
        <v>0.69274986339771283</v>
      </c>
      <c r="AE62" s="457">
        <f t="shared" si="13"/>
        <v>0.70003772953204113</v>
      </c>
      <c r="AF62" s="457">
        <f t="shared" si="13"/>
        <v>0.70711634469857421</v>
      </c>
      <c r="AG62" s="457">
        <f t="shared" si="13"/>
        <v>0.71399280316479186</v>
      </c>
      <c r="AH62" s="457">
        <f t="shared" si="13"/>
        <v>0.72067374790173977</v>
      </c>
      <c r="AI62" s="457">
        <f t="shared" si="13"/>
        <v>0.72716538979639234</v>
      </c>
      <c r="AJ62" s="458">
        <f t="shared" si="13"/>
        <v>0.73347413808557471</v>
      </c>
    </row>
    <row r="63" spans="1:36" x14ac:dyDescent="0.2">
      <c r="A63" s="220"/>
      <c r="B63" s="221"/>
      <c r="C63" s="221"/>
      <c r="D63" s="222"/>
      <c r="E63" s="223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</row>
    <row r="64" spans="1:36" x14ac:dyDescent="0.2">
      <c r="A64" s="224"/>
      <c r="B64" s="225"/>
      <c r="C64" s="225"/>
      <c r="D64" s="157" t="str">
        <f>'TITLE PAGE'!B9</f>
        <v>Company:</v>
      </c>
      <c r="E64" s="159" t="str">
        <f>'TITLE PAGE'!D9</f>
        <v>Severn Trent Water</v>
      </c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</row>
    <row r="65" spans="1:36" x14ac:dyDescent="0.2">
      <c r="A65" s="220"/>
      <c r="B65" s="221"/>
      <c r="C65" s="221"/>
      <c r="D65" s="161" t="str">
        <f>'TITLE PAGE'!B10</f>
        <v>Resource Zone Name:</v>
      </c>
      <c r="E65" s="163" t="str">
        <f>'TITLE PAGE'!D10</f>
        <v>Mardy</v>
      </c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x14ac:dyDescent="0.2">
      <c r="A66" s="220"/>
      <c r="B66" s="221"/>
      <c r="C66" s="221"/>
      <c r="D66" s="161" t="str">
        <f>'TITLE PAGE'!B11</f>
        <v>Resource Zone Number:</v>
      </c>
      <c r="E66" s="165">
        <f>'TITLE PAGE'!D11</f>
        <v>5</v>
      </c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x14ac:dyDescent="0.2">
      <c r="A67" s="220"/>
      <c r="B67" s="221"/>
      <c r="C67" s="221"/>
      <c r="D67" s="161" t="str">
        <f>'TITLE PAGE'!B12</f>
        <v xml:space="preserve">Planning Scenario Name:                                                                     </v>
      </c>
      <c r="E67" s="163" t="str">
        <f>'TITLE PAGE'!D12</f>
        <v>Dry Year Annual Average</v>
      </c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x14ac:dyDescent="0.2">
      <c r="A68" s="220"/>
      <c r="B68" s="221"/>
      <c r="C68" s="221"/>
      <c r="D68" s="168" t="str">
        <f>'TITLE PAGE'!B13</f>
        <v xml:space="preserve">Chosen Level of Service:  </v>
      </c>
      <c r="E68" s="195" t="str">
        <f>'TITLE PAGE'!D13</f>
        <v>No more than 3 in 100 Temporary Use Bans</v>
      </c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ht="18" x14ac:dyDescent="0.25">
      <c r="A69" s="220"/>
      <c r="B69" s="221"/>
      <c r="C69" s="221"/>
      <c r="D69" s="226"/>
      <c r="E69" s="223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</sheetData>
  <sheetProtection algorithmName="SHA-512" hashValue="/NMQsA3+ERC9eaZqTqIeo/G6HSjb0WmRYjqidod3nyly9D+lYgpIbBXp+dBkIvfyfhn/9H9r4Srrw+kRcImGJQ==" saltValue="gMkZTVFntGlftGy1iBs1Bg==" spinCount="100000" sheet="1" objects="1" scenarios="1" selectLockedCells="1" selectUnlockedCells="1"/>
  <mergeCells count="8">
    <mergeCell ref="B59:B60"/>
    <mergeCell ref="B61:B62"/>
    <mergeCell ref="I1:K1"/>
    <mergeCell ref="B3:B12"/>
    <mergeCell ref="B13:B31"/>
    <mergeCell ref="B32:B39"/>
    <mergeCell ref="B40:B53"/>
    <mergeCell ref="B54:B58"/>
  </mergeCells>
  <conditionalFormatting sqref="H60:AJ60">
    <cfRule type="cellIs" dxfId="9" priority="4" stopIfTrue="1" operator="equal">
      <formula>""</formula>
    </cfRule>
  </conditionalFormatting>
  <conditionalFormatting sqref="D60">
    <cfRule type="cellIs" dxfId="8" priority="3" stopIfTrue="1" operator="notEqual">
      <formula>"Unmeasured Household - Occupancy Rate"</formula>
    </cfRule>
  </conditionalFormatting>
  <conditionalFormatting sqref="F60">
    <cfRule type="cellIs" dxfId="7" priority="2" stopIfTrue="1" operator="notEqual">
      <formula>"h/prop"</formula>
    </cfRule>
  </conditionalFormatting>
  <conditionalFormatting sqref="E60">
    <cfRule type="cellIs" dxfId="6" priority="1" stopIfTrue="1" operator="notEqual">
      <formula>"52BL/46BL"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"/>
  <sheetViews>
    <sheetView topLeftCell="B1" zoomScale="80" zoomScaleNormal="80" workbookViewId="0">
      <selection activeCell="I35" sqref="I35"/>
    </sheetView>
  </sheetViews>
  <sheetFormatPr defaultColWidth="8.88671875" defaultRowHeight="15" x14ac:dyDescent="0.2"/>
  <cols>
    <col min="1" max="1" width="1.33203125" customWidth="1"/>
    <col min="2" max="2" width="7.88671875" customWidth="1"/>
    <col min="3" max="3" width="8.33203125" customWidth="1"/>
    <col min="4" max="4" width="35.88671875" customWidth="1"/>
    <col min="5" max="5" width="39.77734375" customWidth="1"/>
    <col min="6" max="7" width="9.33203125" customWidth="1"/>
    <col min="8" max="8" width="15.88671875" customWidth="1"/>
    <col min="9" max="36" width="11.44140625" customWidth="1"/>
    <col min="38" max="38" width="10.33203125" bestFit="1" customWidth="1"/>
    <col min="249" max="249" width="1.33203125" customWidth="1"/>
    <col min="250" max="250" width="7.88671875" customWidth="1"/>
    <col min="251" max="251" width="8.33203125" customWidth="1"/>
    <col min="252" max="252" width="54.33203125" customWidth="1"/>
    <col min="253" max="253" width="39.77734375" customWidth="1"/>
    <col min="254" max="255" width="9.33203125" customWidth="1"/>
    <col min="256" max="256" width="15.88671875" customWidth="1"/>
    <col min="257" max="284" width="11.44140625" customWidth="1"/>
    <col min="505" max="505" width="1.33203125" customWidth="1"/>
    <col min="506" max="506" width="7.88671875" customWidth="1"/>
    <col min="507" max="507" width="8.33203125" customWidth="1"/>
    <col min="508" max="508" width="54.33203125" customWidth="1"/>
    <col min="509" max="509" width="39.77734375" customWidth="1"/>
    <col min="510" max="511" width="9.33203125" customWidth="1"/>
    <col min="512" max="512" width="15.88671875" customWidth="1"/>
    <col min="513" max="540" width="11.44140625" customWidth="1"/>
    <col min="761" max="761" width="1.33203125" customWidth="1"/>
    <col min="762" max="762" width="7.88671875" customWidth="1"/>
    <col min="763" max="763" width="8.33203125" customWidth="1"/>
    <col min="764" max="764" width="54.33203125" customWidth="1"/>
    <col min="765" max="765" width="39.77734375" customWidth="1"/>
    <col min="766" max="767" width="9.33203125" customWidth="1"/>
    <col min="768" max="768" width="15.88671875" customWidth="1"/>
    <col min="769" max="796" width="11.44140625" customWidth="1"/>
    <col min="1017" max="1017" width="1.33203125" customWidth="1"/>
    <col min="1018" max="1018" width="7.88671875" customWidth="1"/>
    <col min="1019" max="1019" width="8.33203125" customWidth="1"/>
    <col min="1020" max="1020" width="54.33203125" customWidth="1"/>
    <col min="1021" max="1021" width="39.77734375" customWidth="1"/>
    <col min="1022" max="1023" width="9.33203125" customWidth="1"/>
    <col min="1024" max="1024" width="15.88671875" customWidth="1"/>
    <col min="1025" max="1052" width="11.44140625" customWidth="1"/>
    <col min="1273" max="1273" width="1.33203125" customWidth="1"/>
    <col min="1274" max="1274" width="7.88671875" customWidth="1"/>
    <col min="1275" max="1275" width="8.33203125" customWidth="1"/>
    <col min="1276" max="1276" width="54.33203125" customWidth="1"/>
    <col min="1277" max="1277" width="39.77734375" customWidth="1"/>
    <col min="1278" max="1279" width="9.33203125" customWidth="1"/>
    <col min="1280" max="1280" width="15.88671875" customWidth="1"/>
    <col min="1281" max="1308" width="11.44140625" customWidth="1"/>
    <col min="1529" max="1529" width="1.33203125" customWidth="1"/>
    <col min="1530" max="1530" width="7.88671875" customWidth="1"/>
    <col min="1531" max="1531" width="8.33203125" customWidth="1"/>
    <col min="1532" max="1532" width="54.33203125" customWidth="1"/>
    <col min="1533" max="1533" width="39.77734375" customWidth="1"/>
    <col min="1534" max="1535" width="9.33203125" customWidth="1"/>
    <col min="1536" max="1536" width="15.88671875" customWidth="1"/>
    <col min="1537" max="1564" width="11.44140625" customWidth="1"/>
    <col min="1785" max="1785" width="1.33203125" customWidth="1"/>
    <col min="1786" max="1786" width="7.88671875" customWidth="1"/>
    <col min="1787" max="1787" width="8.33203125" customWidth="1"/>
    <col min="1788" max="1788" width="54.33203125" customWidth="1"/>
    <col min="1789" max="1789" width="39.77734375" customWidth="1"/>
    <col min="1790" max="1791" width="9.33203125" customWidth="1"/>
    <col min="1792" max="1792" width="15.88671875" customWidth="1"/>
    <col min="1793" max="1820" width="11.44140625" customWidth="1"/>
    <col min="2041" max="2041" width="1.33203125" customWidth="1"/>
    <col min="2042" max="2042" width="7.88671875" customWidth="1"/>
    <col min="2043" max="2043" width="8.33203125" customWidth="1"/>
    <col min="2044" max="2044" width="54.33203125" customWidth="1"/>
    <col min="2045" max="2045" width="39.77734375" customWidth="1"/>
    <col min="2046" max="2047" width="9.33203125" customWidth="1"/>
    <col min="2048" max="2048" width="15.88671875" customWidth="1"/>
    <col min="2049" max="2076" width="11.44140625" customWidth="1"/>
    <col min="2297" max="2297" width="1.33203125" customWidth="1"/>
    <col min="2298" max="2298" width="7.88671875" customWidth="1"/>
    <col min="2299" max="2299" width="8.33203125" customWidth="1"/>
    <col min="2300" max="2300" width="54.33203125" customWidth="1"/>
    <col min="2301" max="2301" width="39.77734375" customWidth="1"/>
    <col min="2302" max="2303" width="9.33203125" customWidth="1"/>
    <col min="2304" max="2304" width="15.88671875" customWidth="1"/>
    <col min="2305" max="2332" width="11.44140625" customWidth="1"/>
    <col min="2553" max="2553" width="1.33203125" customWidth="1"/>
    <col min="2554" max="2554" width="7.88671875" customWidth="1"/>
    <col min="2555" max="2555" width="8.33203125" customWidth="1"/>
    <col min="2556" max="2556" width="54.33203125" customWidth="1"/>
    <col min="2557" max="2557" width="39.77734375" customWidth="1"/>
    <col min="2558" max="2559" width="9.33203125" customWidth="1"/>
    <col min="2560" max="2560" width="15.88671875" customWidth="1"/>
    <col min="2561" max="2588" width="11.44140625" customWidth="1"/>
    <col min="2809" max="2809" width="1.33203125" customWidth="1"/>
    <col min="2810" max="2810" width="7.88671875" customWidth="1"/>
    <col min="2811" max="2811" width="8.33203125" customWidth="1"/>
    <col min="2812" max="2812" width="54.33203125" customWidth="1"/>
    <col min="2813" max="2813" width="39.77734375" customWidth="1"/>
    <col min="2814" max="2815" width="9.33203125" customWidth="1"/>
    <col min="2816" max="2816" width="15.88671875" customWidth="1"/>
    <col min="2817" max="2844" width="11.44140625" customWidth="1"/>
    <col min="3065" max="3065" width="1.33203125" customWidth="1"/>
    <col min="3066" max="3066" width="7.88671875" customWidth="1"/>
    <col min="3067" max="3067" width="8.33203125" customWidth="1"/>
    <col min="3068" max="3068" width="54.33203125" customWidth="1"/>
    <col min="3069" max="3069" width="39.77734375" customWidth="1"/>
    <col min="3070" max="3071" width="9.33203125" customWidth="1"/>
    <col min="3072" max="3072" width="15.88671875" customWidth="1"/>
    <col min="3073" max="3100" width="11.44140625" customWidth="1"/>
    <col min="3321" max="3321" width="1.33203125" customWidth="1"/>
    <col min="3322" max="3322" width="7.88671875" customWidth="1"/>
    <col min="3323" max="3323" width="8.33203125" customWidth="1"/>
    <col min="3324" max="3324" width="54.33203125" customWidth="1"/>
    <col min="3325" max="3325" width="39.77734375" customWidth="1"/>
    <col min="3326" max="3327" width="9.33203125" customWidth="1"/>
    <col min="3328" max="3328" width="15.88671875" customWidth="1"/>
    <col min="3329" max="3356" width="11.44140625" customWidth="1"/>
    <col min="3577" max="3577" width="1.33203125" customWidth="1"/>
    <col min="3578" max="3578" width="7.88671875" customWidth="1"/>
    <col min="3579" max="3579" width="8.33203125" customWidth="1"/>
    <col min="3580" max="3580" width="54.33203125" customWidth="1"/>
    <col min="3581" max="3581" width="39.77734375" customWidth="1"/>
    <col min="3582" max="3583" width="9.33203125" customWidth="1"/>
    <col min="3584" max="3584" width="15.88671875" customWidth="1"/>
    <col min="3585" max="3612" width="11.44140625" customWidth="1"/>
    <col min="3833" max="3833" width="1.33203125" customWidth="1"/>
    <col min="3834" max="3834" width="7.88671875" customWidth="1"/>
    <col min="3835" max="3835" width="8.33203125" customWidth="1"/>
    <col min="3836" max="3836" width="54.33203125" customWidth="1"/>
    <col min="3837" max="3837" width="39.77734375" customWidth="1"/>
    <col min="3838" max="3839" width="9.33203125" customWidth="1"/>
    <col min="3840" max="3840" width="15.88671875" customWidth="1"/>
    <col min="3841" max="3868" width="11.44140625" customWidth="1"/>
    <col min="4089" max="4089" width="1.33203125" customWidth="1"/>
    <col min="4090" max="4090" width="7.88671875" customWidth="1"/>
    <col min="4091" max="4091" width="8.33203125" customWidth="1"/>
    <col min="4092" max="4092" width="54.33203125" customWidth="1"/>
    <col min="4093" max="4093" width="39.77734375" customWidth="1"/>
    <col min="4094" max="4095" width="9.33203125" customWidth="1"/>
    <col min="4096" max="4096" width="15.88671875" customWidth="1"/>
    <col min="4097" max="4124" width="11.44140625" customWidth="1"/>
    <col min="4345" max="4345" width="1.33203125" customWidth="1"/>
    <col min="4346" max="4346" width="7.88671875" customWidth="1"/>
    <col min="4347" max="4347" width="8.33203125" customWidth="1"/>
    <col min="4348" max="4348" width="54.33203125" customWidth="1"/>
    <col min="4349" max="4349" width="39.77734375" customWidth="1"/>
    <col min="4350" max="4351" width="9.33203125" customWidth="1"/>
    <col min="4352" max="4352" width="15.88671875" customWidth="1"/>
    <col min="4353" max="4380" width="11.44140625" customWidth="1"/>
    <col min="4601" max="4601" width="1.33203125" customWidth="1"/>
    <col min="4602" max="4602" width="7.88671875" customWidth="1"/>
    <col min="4603" max="4603" width="8.33203125" customWidth="1"/>
    <col min="4604" max="4604" width="54.33203125" customWidth="1"/>
    <col min="4605" max="4605" width="39.77734375" customWidth="1"/>
    <col min="4606" max="4607" width="9.33203125" customWidth="1"/>
    <col min="4608" max="4608" width="15.88671875" customWidth="1"/>
    <col min="4609" max="4636" width="11.44140625" customWidth="1"/>
    <col min="4857" max="4857" width="1.33203125" customWidth="1"/>
    <col min="4858" max="4858" width="7.88671875" customWidth="1"/>
    <col min="4859" max="4859" width="8.33203125" customWidth="1"/>
    <col min="4860" max="4860" width="54.33203125" customWidth="1"/>
    <col min="4861" max="4861" width="39.77734375" customWidth="1"/>
    <col min="4862" max="4863" width="9.33203125" customWidth="1"/>
    <col min="4864" max="4864" width="15.88671875" customWidth="1"/>
    <col min="4865" max="4892" width="11.44140625" customWidth="1"/>
    <col min="5113" max="5113" width="1.33203125" customWidth="1"/>
    <col min="5114" max="5114" width="7.88671875" customWidth="1"/>
    <col min="5115" max="5115" width="8.33203125" customWidth="1"/>
    <col min="5116" max="5116" width="54.33203125" customWidth="1"/>
    <col min="5117" max="5117" width="39.77734375" customWidth="1"/>
    <col min="5118" max="5119" width="9.33203125" customWidth="1"/>
    <col min="5120" max="5120" width="15.88671875" customWidth="1"/>
    <col min="5121" max="5148" width="11.44140625" customWidth="1"/>
    <col min="5369" max="5369" width="1.33203125" customWidth="1"/>
    <col min="5370" max="5370" width="7.88671875" customWidth="1"/>
    <col min="5371" max="5371" width="8.33203125" customWidth="1"/>
    <col min="5372" max="5372" width="54.33203125" customWidth="1"/>
    <col min="5373" max="5373" width="39.77734375" customWidth="1"/>
    <col min="5374" max="5375" width="9.33203125" customWidth="1"/>
    <col min="5376" max="5376" width="15.88671875" customWidth="1"/>
    <col min="5377" max="5404" width="11.44140625" customWidth="1"/>
    <col min="5625" max="5625" width="1.33203125" customWidth="1"/>
    <col min="5626" max="5626" width="7.88671875" customWidth="1"/>
    <col min="5627" max="5627" width="8.33203125" customWidth="1"/>
    <col min="5628" max="5628" width="54.33203125" customWidth="1"/>
    <col min="5629" max="5629" width="39.77734375" customWidth="1"/>
    <col min="5630" max="5631" width="9.33203125" customWidth="1"/>
    <col min="5632" max="5632" width="15.88671875" customWidth="1"/>
    <col min="5633" max="5660" width="11.44140625" customWidth="1"/>
    <col min="5881" max="5881" width="1.33203125" customWidth="1"/>
    <col min="5882" max="5882" width="7.88671875" customWidth="1"/>
    <col min="5883" max="5883" width="8.33203125" customWidth="1"/>
    <col min="5884" max="5884" width="54.33203125" customWidth="1"/>
    <col min="5885" max="5885" width="39.77734375" customWidth="1"/>
    <col min="5886" max="5887" width="9.33203125" customWidth="1"/>
    <col min="5888" max="5888" width="15.88671875" customWidth="1"/>
    <col min="5889" max="5916" width="11.44140625" customWidth="1"/>
    <col min="6137" max="6137" width="1.33203125" customWidth="1"/>
    <col min="6138" max="6138" width="7.88671875" customWidth="1"/>
    <col min="6139" max="6139" width="8.33203125" customWidth="1"/>
    <col min="6140" max="6140" width="54.33203125" customWidth="1"/>
    <col min="6141" max="6141" width="39.77734375" customWidth="1"/>
    <col min="6142" max="6143" width="9.33203125" customWidth="1"/>
    <col min="6144" max="6144" width="15.88671875" customWidth="1"/>
    <col min="6145" max="6172" width="11.44140625" customWidth="1"/>
    <col min="6393" max="6393" width="1.33203125" customWidth="1"/>
    <col min="6394" max="6394" width="7.88671875" customWidth="1"/>
    <col min="6395" max="6395" width="8.33203125" customWidth="1"/>
    <col min="6396" max="6396" width="54.33203125" customWidth="1"/>
    <col min="6397" max="6397" width="39.77734375" customWidth="1"/>
    <col min="6398" max="6399" width="9.33203125" customWidth="1"/>
    <col min="6400" max="6400" width="15.88671875" customWidth="1"/>
    <col min="6401" max="6428" width="11.44140625" customWidth="1"/>
    <col min="6649" max="6649" width="1.33203125" customWidth="1"/>
    <col min="6650" max="6650" width="7.88671875" customWidth="1"/>
    <col min="6651" max="6651" width="8.33203125" customWidth="1"/>
    <col min="6652" max="6652" width="54.33203125" customWidth="1"/>
    <col min="6653" max="6653" width="39.77734375" customWidth="1"/>
    <col min="6654" max="6655" width="9.33203125" customWidth="1"/>
    <col min="6656" max="6656" width="15.88671875" customWidth="1"/>
    <col min="6657" max="6684" width="11.44140625" customWidth="1"/>
    <col min="6905" max="6905" width="1.33203125" customWidth="1"/>
    <col min="6906" max="6906" width="7.88671875" customWidth="1"/>
    <col min="6907" max="6907" width="8.33203125" customWidth="1"/>
    <col min="6908" max="6908" width="54.33203125" customWidth="1"/>
    <col min="6909" max="6909" width="39.77734375" customWidth="1"/>
    <col min="6910" max="6911" width="9.33203125" customWidth="1"/>
    <col min="6912" max="6912" width="15.88671875" customWidth="1"/>
    <col min="6913" max="6940" width="11.44140625" customWidth="1"/>
    <col min="7161" max="7161" width="1.33203125" customWidth="1"/>
    <col min="7162" max="7162" width="7.88671875" customWidth="1"/>
    <col min="7163" max="7163" width="8.33203125" customWidth="1"/>
    <col min="7164" max="7164" width="54.33203125" customWidth="1"/>
    <col min="7165" max="7165" width="39.77734375" customWidth="1"/>
    <col min="7166" max="7167" width="9.33203125" customWidth="1"/>
    <col min="7168" max="7168" width="15.88671875" customWidth="1"/>
    <col min="7169" max="7196" width="11.44140625" customWidth="1"/>
    <col min="7417" max="7417" width="1.33203125" customWidth="1"/>
    <col min="7418" max="7418" width="7.88671875" customWidth="1"/>
    <col min="7419" max="7419" width="8.33203125" customWidth="1"/>
    <col min="7420" max="7420" width="54.33203125" customWidth="1"/>
    <col min="7421" max="7421" width="39.77734375" customWidth="1"/>
    <col min="7422" max="7423" width="9.33203125" customWidth="1"/>
    <col min="7424" max="7424" width="15.88671875" customWidth="1"/>
    <col min="7425" max="7452" width="11.44140625" customWidth="1"/>
    <col min="7673" max="7673" width="1.33203125" customWidth="1"/>
    <col min="7674" max="7674" width="7.88671875" customWidth="1"/>
    <col min="7675" max="7675" width="8.33203125" customWidth="1"/>
    <col min="7676" max="7676" width="54.33203125" customWidth="1"/>
    <col min="7677" max="7677" width="39.77734375" customWidth="1"/>
    <col min="7678" max="7679" width="9.33203125" customWidth="1"/>
    <col min="7680" max="7680" width="15.88671875" customWidth="1"/>
    <col min="7681" max="7708" width="11.44140625" customWidth="1"/>
    <col min="7929" max="7929" width="1.33203125" customWidth="1"/>
    <col min="7930" max="7930" width="7.88671875" customWidth="1"/>
    <col min="7931" max="7931" width="8.33203125" customWidth="1"/>
    <col min="7932" max="7932" width="54.33203125" customWidth="1"/>
    <col min="7933" max="7933" width="39.77734375" customWidth="1"/>
    <col min="7934" max="7935" width="9.33203125" customWidth="1"/>
    <col min="7936" max="7936" width="15.88671875" customWidth="1"/>
    <col min="7937" max="7964" width="11.44140625" customWidth="1"/>
    <col min="8185" max="8185" width="1.33203125" customWidth="1"/>
    <col min="8186" max="8186" width="7.88671875" customWidth="1"/>
    <col min="8187" max="8187" width="8.33203125" customWidth="1"/>
    <col min="8188" max="8188" width="54.33203125" customWidth="1"/>
    <col min="8189" max="8189" width="39.77734375" customWidth="1"/>
    <col min="8190" max="8191" width="9.33203125" customWidth="1"/>
    <col min="8192" max="8192" width="15.88671875" customWidth="1"/>
    <col min="8193" max="8220" width="11.44140625" customWidth="1"/>
    <col min="8441" max="8441" width="1.33203125" customWidth="1"/>
    <col min="8442" max="8442" width="7.88671875" customWidth="1"/>
    <col min="8443" max="8443" width="8.33203125" customWidth="1"/>
    <col min="8444" max="8444" width="54.33203125" customWidth="1"/>
    <col min="8445" max="8445" width="39.77734375" customWidth="1"/>
    <col min="8446" max="8447" width="9.33203125" customWidth="1"/>
    <col min="8448" max="8448" width="15.88671875" customWidth="1"/>
    <col min="8449" max="8476" width="11.44140625" customWidth="1"/>
    <col min="8697" max="8697" width="1.33203125" customWidth="1"/>
    <col min="8698" max="8698" width="7.88671875" customWidth="1"/>
    <col min="8699" max="8699" width="8.33203125" customWidth="1"/>
    <col min="8700" max="8700" width="54.33203125" customWidth="1"/>
    <col min="8701" max="8701" width="39.77734375" customWidth="1"/>
    <col min="8702" max="8703" width="9.33203125" customWidth="1"/>
    <col min="8704" max="8704" width="15.88671875" customWidth="1"/>
    <col min="8705" max="8732" width="11.44140625" customWidth="1"/>
    <col min="8953" max="8953" width="1.33203125" customWidth="1"/>
    <col min="8954" max="8954" width="7.88671875" customWidth="1"/>
    <col min="8955" max="8955" width="8.33203125" customWidth="1"/>
    <col min="8956" max="8956" width="54.33203125" customWidth="1"/>
    <col min="8957" max="8957" width="39.77734375" customWidth="1"/>
    <col min="8958" max="8959" width="9.33203125" customWidth="1"/>
    <col min="8960" max="8960" width="15.88671875" customWidth="1"/>
    <col min="8961" max="8988" width="11.44140625" customWidth="1"/>
    <col min="9209" max="9209" width="1.33203125" customWidth="1"/>
    <col min="9210" max="9210" width="7.88671875" customWidth="1"/>
    <col min="9211" max="9211" width="8.33203125" customWidth="1"/>
    <col min="9212" max="9212" width="54.33203125" customWidth="1"/>
    <col min="9213" max="9213" width="39.77734375" customWidth="1"/>
    <col min="9214" max="9215" width="9.33203125" customWidth="1"/>
    <col min="9216" max="9216" width="15.88671875" customWidth="1"/>
    <col min="9217" max="9244" width="11.44140625" customWidth="1"/>
    <col min="9465" max="9465" width="1.33203125" customWidth="1"/>
    <col min="9466" max="9466" width="7.88671875" customWidth="1"/>
    <col min="9467" max="9467" width="8.33203125" customWidth="1"/>
    <col min="9468" max="9468" width="54.33203125" customWidth="1"/>
    <col min="9469" max="9469" width="39.77734375" customWidth="1"/>
    <col min="9470" max="9471" width="9.33203125" customWidth="1"/>
    <col min="9472" max="9472" width="15.88671875" customWidth="1"/>
    <col min="9473" max="9500" width="11.44140625" customWidth="1"/>
    <col min="9721" max="9721" width="1.33203125" customWidth="1"/>
    <col min="9722" max="9722" width="7.88671875" customWidth="1"/>
    <col min="9723" max="9723" width="8.33203125" customWidth="1"/>
    <col min="9724" max="9724" width="54.33203125" customWidth="1"/>
    <col min="9725" max="9725" width="39.77734375" customWidth="1"/>
    <col min="9726" max="9727" width="9.33203125" customWidth="1"/>
    <col min="9728" max="9728" width="15.88671875" customWidth="1"/>
    <col min="9729" max="9756" width="11.44140625" customWidth="1"/>
    <col min="9977" max="9977" width="1.33203125" customWidth="1"/>
    <col min="9978" max="9978" width="7.88671875" customWidth="1"/>
    <col min="9979" max="9979" width="8.33203125" customWidth="1"/>
    <col min="9980" max="9980" width="54.33203125" customWidth="1"/>
    <col min="9981" max="9981" width="39.77734375" customWidth="1"/>
    <col min="9982" max="9983" width="9.33203125" customWidth="1"/>
    <col min="9984" max="9984" width="15.88671875" customWidth="1"/>
    <col min="9985" max="10012" width="11.44140625" customWidth="1"/>
    <col min="10233" max="10233" width="1.33203125" customWidth="1"/>
    <col min="10234" max="10234" width="7.88671875" customWidth="1"/>
    <col min="10235" max="10235" width="8.33203125" customWidth="1"/>
    <col min="10236" max="10236" width="54.33203125" customWidth="1"/>
    <col min="10237" max="10237" width="39.77734375" customWidth="1"/>
    <col min="10238" max="10239" width="9.33203125" customWidth="1"/>
    <col min="10240" max="10240" width="15.88671875" customWidth="1"/>
    <col min="10241" max="10268" width="11.44140625" customWidth="1"/>
    <col min="10489" max="10489" width="1.33203125" customWidth="1"/>
    <col min="10490" max="10490" width="7.88671875" customWidth="1"/>
    <col min="10491" max="10491" width="8.33203125" customWidth="1"/>
    <col min="10492" max="10492" width="54.33203125" customWidth="1"/>
    <col min="10493" max="10493" width="39.77734375" customWidth="1"/>
    <col min="10494" max="10495" width="9.33203125" customWidth="1"/>
    <col min="10496" max="10496" width="15.88671875" customWidth="1"/>
    <col min="10497" max="10524" width="11.44140625" customWidth="1"/>
    <col min="10745" max="10745" width="1.33203125" customWidth="1"/>
    <col min="10746" max="10746" width="7.88671875" customWidth="1"/>
    <col min="10747" max="10747" width="8.33203125" customWidth="1"/>
    <col min="10748" max="10748" width="54.33203125" customWidth="1"/>
    <col min="10749" max="10749" width="39.77734375" customWidth="1"/>
    <col min="10750" max="10751" width="9.33203125" customWidth="1"/>
    <col min="10752" max="10752" width="15.88671875" customWidth="1"/>
    <col min="10753" max="10780" width="11.44140625" customWidth="1"/>
    <col min="11001" max="11001" width="1.33203125" customWidth="1"/>
    <col min="11002" max="11002" width="7.88671875" customWidth="1"/>
    <col min="11003" max="11003" width="8.33203125" customWidth="1"/>
    <col min="11004" max="11004" width="54.33203125" customWidth="1"/>
    <col min="11005" max="11005" width="39.77734375" customWidth="1"/>
    <col min="11006" max="11007" width="9.33203125" customWidth="1"/>
    <col min="11008" max="11008" width="15.88671875" customWidth="1"/>
    <col min="11009" max="11036" width="11.44140625" customWidth="1"/>
    <col min="11257" max="11257" width="1.33203125" customWidth="1"/>
    <col min="11258" max="11258" width="7.88671875" customWidth="1"/>
    <col min="11259" max="11259" width="8.33203125" customWidth="1"/>
    <col min="11260" max="11260" width="54.33203125" customWidth="1"/>
    <col min="11261" max="11261" width="39.77734375" customWidth="1"/>
    <col min="11262" max="11263" width="9.33203125" customWidth="1"/>
    <col min="11264" max="11264" width="15.88671875" customWidth="1"/>
    <col min="11265" max="11292" width="11.44140625" customWidth="1"/>
    <col min="11513" max="11513" width="1.33203125" customWidth="1"/>
    <col min="11514" max="11514" width="7.88671875" customWidth="1"/>
    <col min="11515" max="11515" width="8.33203125" customWidth="1"/>
    <col min="11516" max="11516" width="54.33203125" customWidth="1"/>
    <col min="11517" max="11517" width="39.77734375" customWidth="1"/>
    <col min="11518" max="11519" width="9.33203125" customWidth="1"/>
    <col min="11520" max="11520" width="15.88671875" customWidth="1"/>
    <col min="11521" max="11548" width="11.44140625" customWidth="1"/>
    <col min="11769" max="11769" width="1.33203125" customWidth="1"/>
    <col min="11770" max="11770" width="7.88671875" customWidth="1"/>
    <col min="11771" max="11771" width="8.33203125" customWidth="1"/>
    <col min="11772" max="11772" width="54.33203125" customWidth="1"/>
    <col min="11773" max="11773" width="39.77734375" customWidth="1"/>
    <col min="11774" max="11775" width="9.33203125" customWidth="1"/>
    <col min="11776" max="11776" width="15.88671875" customWidth="1"/>
    <col min="11777" max="11804" width="11.44140625" customWidth="1"/>
    <col min="12025" max="12025" width="1.33203125" customWidth="1"/>
    <col min="12026" max="12026" width="7.88671875" customWidth="1"/>
    <col min="12027" max="12027" width="8.33203125" customWidth="1"/>
    <col min="12028" max="12028" width="54.33203125" customWidth="1"/>
    <col min="12029" max="12029" width="39.77734375" customWidth="1"/>
    <col min="12030" max="12031" width="9.33203125" customWidth="1"/>
    <col min="12032" max="12032" width="15.88671875" customWidth="1"/>
    <col min="12033" max="12060" width="11.44140625" customWidth="1"/>
    <col min="12281" max="12281" width="1.33203125" customWidth="1"/>
    <col min="12282" max="12282" width="7.88671875" customWidth="1"/>
    <col min="12283" max="12283" width="8.33203125" customWidth="1"/>
    <col min="12284" max="12284" width="54.33203125" customWidth="1"/>
    <col min="12285" max="12285" width="39.77734375" customWidth="1"/>
    <col min="12286" max="12287" width="9.33203125" customWidth="1"/>
    <col min="12288" max="12288" width="15.88671875" customWidth="1"/>
    <col min="12289" max="12316" width="11.44140625" customWidth="1"/>
    <col min="12537" max="12537" width="1.33203125" customWidth="1"/>
    <col min="12538" max="12538" width="7.88671875" customWidth="1"/>
    <col min="12539" max="12539" width="8.33203125" customWidth="1"/>
    <col min="12540" max="12540" width="54.33203125" customWidth="1"/>
    <col min="12541" max="12541" width="39.77734375" customWidth="1"/>
    <col min="12542" max="12543" width="9.33203125" customWidth="1"/>
    <col min="12544" max="12544" width="15.88671875" customWidth="1"/>
    <col min="12545" max="12572" width="11.44140625" customWidth="1"/>
    <col min="12793" max="12793" width="1.33203125" customWidth="1"/>
    <col min="12794" max="12794" width="7.88671875" customWidth="1"/>
    <col min="12795" max="12795" width="8.33203125" customWidth="1"/>
    <col min="12796" max="12796" width="54.33203125" customWidth="1"/>
    <col min="12797" max="12797" width="39.77734375" customWidth="1"/>
    <col min="12798" max="12799" width="9.33203125" customWidth="1"/>
    <col min="12800" max="12800" width="15.88671875" customWidth="1"/>
    <col min="12801" max="12828" width="11.44140625" customWidth="1"/>
    <col min="13049" max="13049" width="1.33203125" customWidth="1"/>
    <col min="13050" max="13050" width="7.88671875" customWidth="1"/>
    <col min="13051" max="13051" width="8.33203125" customWidth="1"/>
    <col min="13052" max="13052" width="54.33203125" customWidth="1"/>
    <col min="13053" max="13053" width="39.77734375" customWidth="1"/>
    <col min="13054" max="13055" width="9.33203125" customWidth="1"/>
    <col min="13056" max="13056" width="15.88671875" customWidth="1"/>
    <col min="13057" max="13084" width="11.44140625" customWidth="1"/>
    <col min="13305" max="13305" width="1.33203125" customWidth="1"/>
    <col min="13306" max="13306" width="7.88671875" customWidth="1"/>
    <col min="13307" max="13307" width="8.33203125" customWidth="1"/>
    <col min="13308" max="13308" width="54.33203125" customWidth="1"/>
    <col min="13309" max="13309" width="39.77734375" customWidth="1"/>
    <col min="13310" max="13311" width="9.33203125" customWidth="1"/>
    <col min="13312" max="13312" width="15.88671875" customWidth="1"/>
    <col min="13313" max="13340" width="11.44140625" customWidth="1"/>
    <col min="13561" max="13561" width="1.33203125" customWidth="1"/>
    <col min="13562" max="13562" width="7.88671875" customWidth="1"/>
    <col min="13563" max="13563" width="8.33203125" customWidth="1"/>
    <col min="13564" max="13564" width="54.33203125" customWidth="1"/>
    <col min="13565" max="13565" width="39.77734375" customWidth="1"/>
    <col min="13566" max="13567" width="9.33203125" customWidth="1"/>
    <col min="13568" max="13568" width="15.88671875" customWidth="1"/>
    <col min="13569" max="13596" width="11.44140625" customWidth="1"/>
    <col min="13817" max="13817" width="1.33203125" customWidth="1"/>
    <col min="13818" max="13818" width="7.88671875" customWidth="1"/>
    <col min="13819" max="13819" width="8.33203125" customWidth="1"/>
    <col min="13820" max="13820" width="54.33203125" customWidth="1"/>
    <col min="13821" max="13821" width="39.77734375" customWidth="1"/>
    <col min="13822" max="13823" width="9.33203125" customWidth="1"/>
    <col min="13824" max="13824" width="15.88671875" customWidth="1"/>
    <col min="13825" max="13852" width="11.44140625" customWidth="1"/>
    <col min="14073" max="14073" width="1.33203125" customWidth="1"/>
    <col min="14074" max="14074" width="7.88671875" customWidth="1"/>
    <col min="14075" max="14075" width="8.33203125" customWidth="1"/>
    <col min="14076" max="14076" width="54.33203125" customWidth="1"/>
    <col min="14077" max="14077" width="39.77734375" customWidth="1"/>
    <col min="14078" max="14079" width="9.33203125" customWidth="1"/>
    <col min="14080" max="14080" width="15.88671875" customWidth="1"/>
    <col min="14081" max="14108" width="11.44140625" customWidth="1"/>
    <col min="14329" max="14329" width="1.33203125" customWidth="1"/>
    <col min="14330" max="14330" width="7.88671875" customWidth="1"/>
    <col min="14331" max="14331" width="8.33203125" customWidth="1"/>
    <col min="14332" max="14332" width="54.33203125" customWidth="1"/>
    <col min="14333" max="14333" width="39.77734375" customWidth="1"/>
    <col min="14334" max="14335" width="9.33203125" customWidth="1"/>
    <col min="14336" max="14336" width="15.88671875" customWidth="1"/>
    <col min="14337" max="14364" width="11.44140625" customWidth="1"/>
    <col min="14585" max="14585" width="1.33203125" customWidth="1"/>
    <col min="14586" max="14586" width="7.88671875" customWidth="1"/>
    <col min="14587" max="14587" width="8.33203125" customWidth="1"/>
    <col min="14588" max="14588" width="54.33203125" customWidth="1"/>
    <col min="14589" max="14589" width="39.77734375" customWidth="1"/>
    <col min="14590" max="14591" width="9.33203125" customWidth="1"/>
    <col min="14592" max="14592" width="15.88671875" customWidth="1"/>
    <col min="14593" max="14620" width="11.44140625" customWidth="1"/>
    <col min="14841" max="14841" width="1.33203125" customWidth="1"/>
    <col min="14842" max="14842" width="7.88671875" customWidth="1"/>
    <col min="14843" max="14843" width="8.33203125" customWidth="1"/>
    <col min="14844" max="14844" width="54.33203125" customWidth="1"/>
    <col min="14845" max="14845" width="39.77734375" customWidth="1"/>
    <col min="14846" max="14847" width="9.33203125" customWidth="1"/>
    <col min="14848" max="14848" width="15.88671875" customWidth="1"/>
    <col min="14849" max="14876" width="11.44140625" customWidth="1"/>
    <col min="15097" max="15097" width="1.33203125" customWidth="1"/>
    <col min="15098" max="15098" width="7.88671875" customWidth="1"/>
    <col min="15099" max="15099" width="8.33203125" customWidth="1"/>
    <col min="15100" max="15100" width="54.33203125" customWidth="1"/>
    <col min="15101" max="15101" width="39.77734375" customWidth="1"/>
    <col min="15102" max="15103" width="9.33203125" customWidth="1"/>
    <col min="15104" max="15104" width="15.88671875" customWidth="1"/>
    <col min="15105" max="15132" width="11.44140625" customWidth="1"/>
    <col min="15353" max="15353" width="1.33203125" customWidth="1"/>
    <col min="15354" max="15354" width="7.88671875" customWidth="1"/>
    <col min="15355" max="15355" width="8.33203125" customWidth="1"/>
    <col min="15356" max="15356" width="54.33203125" customWidth="1"/>
    <col min="15357" max="15357" width="39.77734375" customWidth="1"/>
    <col min="15358" max="15359" width="9.33203125" customWidth="1"/>
    <col min="15360" max="15360" width="15.88671875" customWidth="1"/>
    <col min="15361" max="15388" width="11.44140625" customWidth="1"/>
    <col min="15609" max="15609" width="1.33203125" customWidth="1"/>
    <col min="15610" max="15610" width="7.88671875" customWidth="1"/>
    <col min="15611" max="15611" width="8.33203125" customWidth="1"/>
    <col min="15612" max="15612" width="54.33203125" customWidth="1"/>
    <col min="15613" max="15613" width="39.77734375" customWidth="1"/>
    <col min="15614" max="15615" width="9.33203125" customWidth="1"/>
    <col min="15616" max="15616" width="15.88671875" customWidth="1"/>
    <col min="15617" max="15644" width="11.44140625" customWidth="1"/>
    <col min="15865" max="15865" width="1.33203125" customWidth="1"/>
    <col min="15866" max="15866" width="7.88671875" customWidth="1"/>
    <col min="15867" max="15867" width="8.33203125" customWidth="1"/>
    <col min="15868" max="15868" width="54.33203125" customWidth="1"/>
    <col min="15869" max="15869" width="39.77734375" customWidth="1"/>
    <col min="15870" max="15871" width="9.33203125" customWidth="1"/>
    <col min="15872" max="15872" width="15.88671875" customWidth="1"/>
    <col min="15873" max="15900" width="11.44140625" customWidth="1"/>
    <col min="16121" max="16121" width="1.33203125" customWidth="1"/>
    <col min="16122" max="16122" width="7.88671875" customWidth="1"/>
    <col min="16123" max="16123" width="8.33203125" customWidth="1"/>
    <col min="16124" max="16124" width="54.33203125" customWidth="1"/>
    <col min="16125" max="16125" width="39.77734375" customWidth="1"/>
    <col min="16126" max="16127" width="9.33203125" customWidth="1"/>
    <col min="16128" max="16128" width="15.88671875" customWidth="1"/>
    <col min="16129" max="16156" width="11.44140625" customWidth="1"/>
  </cols>
  <sheetData>
    <row r="1" spans="1:44" ht="18.75" customHeight="1" thickBot="1" x14ac:dyDescent="0.3">
      <c r="A1" s="135"/>
      <c r="B1" s="178"/>
      <c r="C1" s="179" t="s">
        <v>340</v>
      </c>
      <c r="D1" s="180"/>
      <c r="E1" s="181"/>
      <c r="F1" s="182"/>
      <c r="G1" s="182"/>
      <c r="H1" s="183"/>
      <c r="I1" s="942"/>
      <c r="J1" s="943"/>
      <c r="K1" s="184"/>
      <c r="L1" s="185"/>
      <c r="M1" s="183"/>
      <c r="N1" s="182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  <c r="AQ1" s="965"/>
      <c r="AR1" s="965"/>
    </row>
    <row r="2" spans="1:44" ht="32.25" thickBot="1" x14ac:dyDescent="0.25">
      <c r="A2" s="187"/>
      <c r="B2" s="188"/>
      <c r="C2" s="273" t="s">
        <v>112</v>
      </c>
      <c r="D2" s="189" t="s">
        <v>141</v>
      </c>
      <c r="E2" s="826" t="s">
        <v>113</v>
      </c>
      <c r="F2" s="189" t="s">
        <v>142</v>
      </c>
      <c r="G2" s="189" t="s">
        <v>190</v>
      </c>
      <c r="H2" s="211" t="str">
        <f>'TITLE PAGE'!D14</f>
        <v>2016-17</v>
      </c>
      <c r="I2" s="275" t="str">
        <f>'WRZ summary'!E3</f>
        <v>For info 2017-18</v>
      </c>
      <c r="J2" s="275" t="str">
        <f>'WRZ summary'!F3</f>
        <v>For info 2018-19</v>
      </c>
      <c r="K2" s="27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  <c r="AL2" s="719"/>
      <c r="AM2" s="719"/>
      <c r="AN2" s="719"/>
      <c r="AO2" s="719"/>
      <c r="AQ2" s="719"/>
      <c r="AR2" s="719"/>
    </row>
    <row r="3" spans="1:44" x14ac:dyDescent="0.2">
      <c r="A3" s="152"/>
      <c r="B3" s="962" t="s">
        <v>341</v>
      </c>
      <c r="C3" s="836" t="s">
        <v>342</v>
      </c>
      <c r="D3" s="837" t="s">
        <v>343</v>
      </c>
      <c r="E3" s="837" t="s">
        <v>344</v>
      </c>
      <c r="F3" s="839" t="s">
        <v>75</v>
      </c>
      <c r="G3" s="839">
        <v>2</v>
      </c>
      <c r="H3" s="516">
        <f>'3. BL Demand'!H3+'3. BL Demand'!H4+'3. BL Demand'!H5+'3. BL Demand'!H6+'3. BL Demand'!H30+'3. BL Demand'!H31+'3. BL Demand'!H36+'3. BL Demand'!H37</f>
        <v>2.6824096858522433</v>
      </c>
      <c r="I3" s="320">
        <f>'3. BL Demand'!I3+'3. BL Demand'!I4+'3. BL Demand'!I5+'3. BL Demand'!I6+'3. BL Demand'!I30+'3. BL Demand'!I31+'3. BL Demand'!I36+'3. BL Demand'!I37</f>
        <v>2.675290017665263</v>
      </c>
      <c r="J3" s="320">
        <f>'3. BL Demand'!J3+'3. BL Demand'!J4+'3. BL Demand'!J5+'3. BL Demand'!J6+'3. BL Demand'!J30+'3. BL Demand'!J31+'3. BL Demand'!J36+'3. BL Demand'!J37</f>
        <v>2.66663939849823</v>
      </c>
      <c r="K3" s="320">
        <f>'3. BL Demand'!K3+'3. BL Demand'!K4+'3. BL Demand'!K5+'3. BL Demand'!K6+'3. BL Demand'!K30+'3. BL Demand'!K31+'3. BL Demand'!K36+'3. BL Demand'!K37</f>
        <v>2.6693962738834802</v>
      </c>
      <c r="L3" s="879">
        <f>'3. BL Demand'!L3+'3. BL Demand'!L4+'3. BL Demand'!L5+'3. BL Demand'!L6+'3. BL Demand'!L30+'3. BL Demand'!L31+'3. BL Demand'!L36+'3. BL Demand'!L37</f>
        <v>2.6693897536038946</v>
      </c>
      <c r="M3" s="840">
        <f>'3. BL Demand'!M3+'3. BL Demand'!M4+'3. BL Demand'!M5+'3. BL Demand'!M6+'3. BL Demand'!M30+'3. BL Demand'!M31+'3. BL Demand'!M36+'3. BL Demand'!M37</f>
        <v>2.6740426700817794</v>
      </c>
      <c r="N3" s="840">
        <f>'3. BL Demand'!N3+'3. BL Demand'!N4+'3. BL Demand'!N5+'3. BL Demand'!N6+'3. BL Demand'!N30+'3. BL Demand'!N31+'3. BL Demand'!N36+'3. BL Demand'!N37</f>
        <v>2.6781172984471313</v>
      </c>
      <c r="O3" s="840">
        <f>'3. BL Demand'!O3+'3. BL Demand'!O4+'3. BL Demand'!O5+'3. BL Demand'!O6+'3. BL Demand'!O30+'3. BL Demand'!O31+'3. BL Demand'!O36+'3. BL Demand'!O37</f>
        <v>2.6821043869057961</v>
      </c>
      <c r="P3" s="840">
        <f>'3. BL Demand'!P3+'3. BL Demand'!P4+'3. BL Demand'!P5+'3. BL Demand'!P6+'3. BL Demand'!P30+'3. BL Demand'!P31+'3. BL Demand'!P36+'3. BL Demand'!P37</f>
        <v>2.6840802336137752</v>
      </c>
      <c r="Q3" s="840">
        <f>'3. BL Demand'!Q3+'3. BL Demand'!Q4+'3. BL Demand'!Q5+'3. BL Demand'!Q6+'3. BL Demand'!Q30+'3. BL Demand'!Q31+'3. BL Demand'!Q36+'3. BL Demand'!Q37</f>
        <v>2.6890800044269878</v>
      </c>
      <c r="R3" s="840">
        <f>'3. BL Demand'!R3+'3. BL Demand'!R4+'3. BL Demand'!R5+'3. BL Demand'!R6+'3. BL Demand'!R30+'3. BL Demand'!R31+'3. BL Demand'!R36+'3. BL Demand'!R37</f>
        <v>2.692261826144323</v>
      </c>
      <c r="S3" s="840">
        <f>'3. BL Demand'!S3+'3. BL Demand'!S4+'3. BL Demand'!S5+'3. BL Demand'!S6+'3. BL Demand'!S30+'3. BL Demand'!S31+'3. BL Demand'!S36+'3. BL Demand'!S37</f>
        <v>2.6956823877403417</v>
      </c>
      <c r="T3" s="840">
        <f>'3. BL Demand'!T3+'3. BL Demand'!T4+'3. BL Demand'!T5+'3. BL Demand'!T6+'3. BL Demand'!T30+'3. BL Demand'!T31+'3. BL Demand'!T36+'3. BL Demand'!T37</f>
        <v>2.6974664433858253</v>
      </c>
      <c r="U3" s="840">
        <f>'3. BL Demand'!U3+'3. BL Demand'!U4+'3. BL Demand'!U5+'3. BL Demand'!U6+'3. BL Demand'!U30+'3. BL Demand'!U31+'3. BL Demand'!U36+'3. BL Demand'!U37</f>
        <v>2.7027657319095328</v>
      </c>
      <c r="V3" s="840">
        <f>'3. BL Demand'!V3+'3. BL Demand'!V4+'3. BL Demand'!V5+'3. BL Demand'!V6+'3. BL Demand'!V30+'3. BL Demand'!V31+'3. BL Demand'!V36+'3. BL Demand'!V37</f>
        <v>2.7038083021255703</v>
      </c>
      <c r="W3" s="840">
        <f>'3. BL Demand'!W3+'3. BL Demand'!W4+'3. BL Demand'!W5+'3. BL Demand'!W6+'3. BL Demand'!W30+'3. BL Demand'!W31+'3. BL Demand'!W36+'3. BL Demand'!W37</f>
        <v>2.7049535787653647</v>
      </c>
      <c r="X3" s="840">
        <f>'3. BL Demand'!X3+'3. BL Demand'!X4+'3. BL Demand'!X5+'3. BL Demand'!X6+'3. BL Demand'!X30+'3. BL Demand'!X31+'3. BL Demand'!X36+'3. BL Demand'!X37</f>
        <v>2.7043790800726244</v>
      </c>
      <c r="Y3" s="840">
        <f>'3. BL Demand'!Y3+'3. BL Demand'!Y4+'3. BL Demand'!Y5+'3. BL Demand'!Y6+'3. BL Demand'!Y30+'3. BL Demand'!Y31+'3. BL Demand'!Y36+'3. BL Demand'!Y37</f>
        <v>2.707113276430142</v>
      </c>
      <c r="Z3" s="840">
        <f>'3. BL Demand'!Z3+'3. BL Demand'!Z4+'3. BL Demand'!Z5+'3. BL Demand'!Z6+'3. BL Demand'!Z30+'3. BL Demand'!Z31+'3. BL Demand'!Z36+'3. BL Demand'!Z37</f>
        <v>2.7079054047302438</v>
      </c>
      <c r="AA3" s="840">
        <f>'3. BL Demand'!AA3+'3. BL Demand'!AA4+'3. BL Demand'!AA5+'3. BL Demand'!AA6+'3. BL Demand'!AA30+'3. BL Demand'!AA31+'3. BL Demand'!AA36+'3. BL Demand'!AA37</f>
        <v>2.7093728123911065</v>
      </c>
      <c r="AB3" s="840">
        <f>'3. BL Demand'!AB3+'3. BL Demand'!AB4+'3. BL Demand'!AB5+'3. BL Demand'!AB6+'3. BL Demand'!AB30+'3. BL Demand'!AB31+'3. BL Demand'!AB36+'3. BL Demand'!AB37</f>
        <v>2.7093056751721454</v>
      </c>
      <c r="AC3" s="840">
        <f>'3. BL Demand'!AC3+'3. BL Demand'!AC4+'3. BL Demand'!AC5+'3. BL Demand'!AC6+'3. BL Demand'!AC30+'3. BL Demand'!AC31+'3. BL Demand'!AC36+'3. BL Demand'!AC37</f>
        <v>2.7126764861399</v>
      </c>
      <c r="AD3" s="840">
        <f>'3. BL Demand'!AD3+'3. BL Demand'!AD4+'3. BL Demand'!AD5+'3. BL Demand'!AD6+'3. BL Demand'!AD30+'3. BL Demand'!AD31+'3. BL Demand'!AD36+'3. BL Demand'!AD37</f>
        <v>2.7142033587525223</v>
      </c>
      <c r="AE3" s="840">
        <f>'3. BL Demand'!AE3+'3. BL Demand'!AE4+'3. BL Demand'!AE5+'3. BL Demand'!AE6+'3. BL Demand'!AE30+'3. BL Demand'!AE31+'3. BL Demand'!AE36+'3. BL Demand'!AE37</f>
        <v>2.715965712631383</v>
      </c>
      <c r="AF3" s="840">
        <f>'3. BL Demand'!AF3+'3. BL Demand'!AF4+'3. BL Demand'!AF5+'3. BL Demand'!AF6+'3. BL Demand'!AF30+'3. BL Demand'!AF31+'3. BL Demand'!AF36+'3. BL Demand'!AF37</f>
        <v>2.7159694157659691</v>
      </c>
      <c r="AG3" s="840">
        <f>'3. BL Demand'!AG3+'3. BL Demand'!AG4+'3. BL Demand'!AG5+'3. BL Demand'!AG6+'3. BL Demand'!AG30+'3. BL Demand'!AG31+'3. BL Demand'!AG36+'3. BL Demand'!AG37</f>
        <v>2.7196979268522306</v>
      </c>
      <c r="AH3" s="840">
        <f>'3. BL Demand'!AH3+'3. BL Demand'!AH4+'3. BL Demand'!AH5+'3. BL Demand'!AH6+'3. BL Demand'!AH30+'3. BL Demand'!AH31+'3. BL Demand'!AH36+'3. BL Demand'!AH37</f>
        <v>2.7218627974263923</v>
      </c>
      <c r="AI3" s="840">
        <f>'3. BL Demand'!AI3+'3. BL Demand'!AI4+'3. BL Demand'!AI5+'3. BL Demand'!AI6+'3. BL Demand'!AI30+'3. BL Demand'!AI31+'3. BL Demand'!AI36+'3. BL Demand'!AI37</f>
        <v>2.7240087096525301</v>
      </c>
      <c r="AJ3" s="841">
        <f>'3. BL Demand'!AJ3+'3. BL Demand'!AJ4+'3. BL Demand'!AJ5+'3. BL Demand'!AJ6+'3. BL Demand'!AJ30+'3. BL Demand'!AJ31+'3. BL Demand'!AJ36+'3. BL Demand'!AJ37</f>
        <v>2.7245639916159905</v>
      </c>
      <c r="AL3" s="720"/>
      <c r="AM3" s="741"/>
      <c r="AN3" s="742"/>
      <c r="AO3" s="717"/>
    </row>
    <row r="4" spans="1:44" x14ac:dyDescent="0.2">
      <c r="A4" s="152"/>
      <c r="B4" s="963"/>
      <c r="C4" s="496" t="s">
        <v>345</v>
      </c>
      <c r="D4" s="490" t="s">
        <v>346</v>
      </c>
      <c r="E4" s="880" t="s">
        <v>347</v>
      </c>
      <c r="F4" s="491" t="s">
        <v>75</v>
      </c>
      <c r="G4" s="491">
        <v>2</v>
      </c>
      <c r="H4" s="492">
        <f>('2. BL Supply'!H17+'2. BL Supply'!H18)-('2. BL Supply'!H24+'2. BL Supply'!H25)</f>
        <v>3.7262716456943998</v>
      </c>
      <c r="I4" s="319">
        <f>('2. BL Supply'!I17+'2. BL Supply'!I18)-('2. BL Supply'!I24+'2. BL Supply'!I25)</f>
        <v>3.7262716456943998</v>
      </c>
      <c r="J4" s="319">
        <f>('2. BL Supply'!J17+'2. BL Supply'!J18)-('2. BL Supply'!J24+'2. BL Supply'!J25)</f>
        <v>3.7262716456943998</v>
      </c>
      <c r="K4" s="319">
        <f>('2. BL Supply'!K17+'2. BL Supply'!K18)-('2. BL Supply'!K24+'2. BL Supply'!K25)</f>
        <v>3.7262716456943998</v>
      </c>
      <c r="L4" s="445">
        <f>('2. BL Supply'!L17+'2. BL Supply'!L18)-('2. BL Supply'!L24+'2. BL Supply'!L25)</f>
        <v>3.7262716456943998</v>
      </c>
      <c r="M4" s="445">
        <f>('2. BL Supply'!M17+'2. BL Supply'!M18)-('2. BL Supply'!M24+'2. BL Supply'!M25)</f>
        <v>3.7262716456943998</v>
      </c>
      <c r="N4" s="445">
        <f>('2. BL Supply'!N17+'2. BL Supply'!N18)-('2. BL Supply'!N24+'2. BL Supply'!N25)</f>
        <v>3.7262716456943998</v>
      </c>
      <c r="O4" s="445">
        <f>('2. BL Supply'!O17+'2. BL Supply'!O18)-('2. BL Supply'!O24+'2. BL Supply'!O25)</f>
        <v>3.7262716456943998</v>
      </c>
      <c r="P4" s="445">
        <f>('2. BL Supply'!P17+'2. BL Supply'!P18)-('2. BL Supply'!P24+'2. BL Supply'!P25)</f>
        <v>3.7262716456943998</v>
      </c>
      <c r="Q4" s="445">
        <f>('2. BL Supply'!Q17+'2. BL Supply'!Q18)-('2. BL Supply'!Q24+'2. BL Supply'!Q25)</f>
        <v>3.7262716456943998</v>
      </c>
      <c r="R4" s="445">
        <f>('2. BL Supply'!R17+'2. BL Supply'!R18)-('2. BL Supply'!R24+'2. BL Supply'!R25)</f>
        <v>3.7262716456943998</v>
      </c>
      <c r="S4" s="445">
        <f>('2. BL Supply'!S17+'2. BL Supply'!S18)-('2. BL Supply'!S24+'2. BL Supply'!S25)</f>
        <v>3.7262716456943998</v>
      </c>
      <c r="T4" s="445">
        <f>('2. BL Supply'!T17+'2. BL Supply'!T18)-('2. BL Supply'!T24+'2. BL Supply'!T25)</f>
        <v>3.7262716456943998</v>
      </c>
      <c r="U4" s="445">
        <f>('2. BL Supply'!U17+'2. BL Supply'!U18)-('2. BL Supply'!U24+'2. BL Supply'!U25)</f>
        <v>3.7262716456943998</v>
      </c>
      <c r="V4" s="445">
        <f>('2. BL Supply'!V17+'2. BL Supply'!V18)-('2. BL Supply'!V24+'2. BL Supply'!V25)</f>
        <v>3.1862716456943998</v>
      </c>
      <c r="W4" s="445">
        <f>('2. BL Supply'!W17+'2. BL Supply'!W18)-('2. BL Supply'!W24+'2. BL Supply'!W25)</f>
        <v>3.1862716456943998</v>
      </c>
      <c r="X4" s="445">
        <f>('2. BL Supply'!X17+'2. BL Supply'!X18)-('2. BL Supply'!X24+'2. BL Supply'!X25)</f>
        <v>3.1862716456943998</v>
      </c>
      <c r="Y4" s="445">
        <f>('2. BL Supply'!Y17+'2. BL Supply'!Y18)-('2. BL Supply'!Y24+'2. BL Supply'!Y25)</f>
        <v>3.1862716456943998</v>
      </c>
      <c r="Z4" s="445">
        <f>('2. BL Supply'!Z17+'2. BL Supply'!Z18)-('2. BL Supply'!Z24+'2. BL Supply'!Z25)</f>
        <v>3.1862716456943998</v>
      </c>
      <c r="AA4" s="445">
        <f>('2. BL Supply'!AA17+'2. BL Supply'!AA18)-('2. BL Supply'!AA24+'2. BL Supply'!AA25)</f>
        <v>3.1862716456943998</v>
      </c>
      <c r="AB4" s="445">
        <f>('2. BL Supply'!AB17+'2. BL Supply'!AB18)-('2. BL Supply'!AB24+'2. BL Supply'!AB25)</f>
        <v>3.1862716456943998</v>
      </c>
      <c r="AC4" s="445">
        <f>('2. BL Supply'!AC17+'2. BL Supply'!AC18)-('2. BL Supply'!AC24+'2. BL Supply'!AC25)</f>
        <v>3.1862716456943998</v>
      </c>
      <c r="AD4" s="445">
        <f>('2. BL Supply'!AD17+'2. BL Supply'!AD18)-('2. BL Supply'!AD24+'2. BL Supply'!AD25)</f>
        <v>3.1862716456943998</v>
      </c>
      <c r="AE4" s="445">
        <f>('2. BL Supply'!AE17+'2. BL Supply'!AE18)-('2. BL Supply'!AE24+'2. BL Supply'!AE25)</f>
        <v>3.1862716456943998</v>
      </c>
      <c r="AF4" s="445">
        <f>('2. BL Supply'!AF17+'2. BL Supply'!AF18)-('2. BL Supply'!AF24+'2. BL Supply'!AF25)</f>
        <v>3.1862716456943998</v>
      </c>
      <c r="AG4" s="445">
        <f>('2. BL Supply'!AG17+'2. BL Supply'!AG18)-('2. BL Supply'!AG24+'2. BL Supply'!AG25)</f>
        <v>3.1862716456943998</v>
      </c>
      <c r="AH4" s="445">
        <f>('2. BL Supply'!AH17+'2. BL Supply'!AH18)-('2. BL Supply'!AH24+'2. BL Supply'!AH25)</f>
        <v>3.1862716456943998</v>
      </c>
      <c r="AI4" s="445">
        <f>('2. BL Supply'!AI17+'2. BL Supply'!AI18)-('2. BL Supply'!AI24+'2. BL Supply'!AI25)</f>
        <v>3.1862716456943998</v>
      </c>
      <c r="AJ4" s="497">
        <f>('2. BL Supply'!AJ17+'2. BL Supply'!AJ18)-('2. BL Supply'!AJ24+'2. BL Supply'!AJ25)</f>
        <v>3.1862716456943998</v>
      </c>
    </row>
    <row r="5" spans="1:44" x14ac:dyDescent="0.2">
      <c r="A5" s="152"/>
      <c r="B5" s="963"/>
      <c r="C5" s="496" t="s">
        <v>73</v>
      </c>
      <c r="D5" s="490" t="s">
        <v>348</v>
      </c>
      <c r="E5" s="880" t="s">
        <v>349</v>
      </c>
      <c r="F5" s="491" t="s">
        <v>75</v>
      </c>
      <c r="G5" s="491">
        <v>2</v>
      </c>
      <c r="H5" s="492">
        <f>H4+('2. BL Supply'!H4+'2. BL Supply'!H7)-('2. BL Supply'!H10+'2. BL Supply'!H14)</f>
        <v>3.7262716456943998</v>
      </c>
      <c r="I5" s="319">
        <f>I4+('2. BL Supply'!I4+'2. BL Supply'!I7)-('2. BL Supply'!I10+'2. BL Supply'!I14)</f>
        <v>3.7262716456943998</v>
      </c>
      <c r="J5" s="319">
        <f>J4+('2. BL Supply'!J4+'2. BL Supply'!J7)-('2. BL Supply'!J10+'2. BL Supply'!J14)</f>
        <v>3.7262716456943998</v>
      </c>
      <c r="K5" s="319">
        <f>K4+('2. BL Supply'!K4+'2. BL Supply'!K7)-('2. BL Supply'!K10+'2. BL Supply'!K14)</f>
        <v>3.7262716456943998</v>
      </c>
      <c r="L5" s="445">
        <f>L4+('2. BL Supply'!L4+'2. BL Supply'!L7)-('2. BL Supply'!L10+'2. BL Supply'!L14)</f>
        <v>3.7262716456943998</v>
      </c>
      <c r="M5" s="445">
        <f>M4+('2. BL Supply'!M4+'2. BL Supply'!M7)-('2. BL Supply'!M10+'2. BL Supply'!M14)</f>
        <v>3.7262716456943998</v>
      </c>
      <c r="N5" s="445">
        <f>N4+('2. BL Supply'!N4+'2. BL Supply'!N7)-('2. BL Supply'!N10+'2. BL Supply'!N14)</f>
        <v>3.7262716456943998</v>
      </c>
      <c r="O5" s="445">
        <f>O4+('2. BL Supply'!O4+'2. BL Supply'!O7)-('2. BL Supply'!O10+'2. BL Supply'!O14)</f>
        <v>3.7262716456943998</v>
      </c>
      <c r="P5" s="445">
        <f>P4+('2. BL Supply'!P4+'2. BL Supply'!P7)-('2. BL Supply'!P10+'2. BL Supply'!P14)</f>
        <v>3.7262716456943998</v>
      </c>
      <c r="Q5" s="445">
        <f>Q4+('2. BL Supply'!Q4+'2. BL Supply'!Q7)-('2. BL Supply'!Q10+'2. BL Supply'!Q14)</f>
        <v>3.7262716456943998</v>
      </c>
      <c r="R5" s="445">
        <f>R4+('2. BL Supply'!R4+'2. BL Supply'!R7)-('2. BL Supply'!R10+'2. BL Supply'!R14)</f>
        <v>3.7262716456943998</v>
      </c>
      <c r="S5" s="445">
        <f>S4+('2. BL Supply'!S4+'2. BL Supply'!S7)-('2. BL Supply'!S10+'2. BL Supply'!S14)</f>
        <v>3.7262716456943998</v>
      </c>
      <c r="T5" s="445">
        <f>T4+('2. BL Supply'!T4+'2. BL Supply'!T7)-('2. BL Supply'!T10+'2. BL Supply'!T14)</f>
        <v>3.7262716456943998</v>
      </c>
      <c r="U5" s="445">
        <f>U4+('2. BL Supply'!U4+'2. BL Supply'!U7)-('2. BL Supply'!U10+'2. BL Supply'!U14)</f>
        <v>3.7262716456943998</v>
      </c>
      <c r="V5" s="445">
        <f>V4+('2. BL Supply'!V4+'2. BL Supply'!V7)-('2. BL Supply'!V10+'2. BL Supply'!V14)</f>
        <v>3.1862716456943998</v>
      </c>
      <c r="W5" s="445">
        <f>W4+('2. BL Supply'!W4+'2. BL Supply'!W7)-('2. BL Supply'!W10+'2. BL Supply'!W14)</f>
        <v>3.1862716456943998</v>
      </c>
      <c r="X5" s="445">
        <f>X4+('2. BL Supply'!X4+'2. BL Supply'!X7)-('2. BL Supply'!X10+'2. BL Supply'!X14)</f>
        <v>3.1862716456943998</v>
      </c>
      <c r="Y5" s="445">
        <f>Y4+('2. BL Supply'!Y4+'2. BL Supply'!Y7)-('2. BL Supply'!Y10+'2. BL Supply'!Y14)</f>
        <v>3.1862716456943998</v>
      </c>
      <c r="Z5" s="445">
        <f>Z4+('2. BL Supply'!Z4+'2. BL Supply'!Z7)-('2. BL Supply'!Z10+'2. BL Supply'!Z14)</f>
        <v>3.1862716456943998</v>
      </c>
      <c r="AA5" s="445">
        <f>AA4+('2. BL Supply'!AA4+'2. BL Supply'!AA7)-('2. BL Supply'!AA10+'2. BL Supply'!AA14)</f>
        <v>3.1862716456943998</v>
      </c>
      <c r="AB5" s="445">
        <f>AB4+('2. BL Supply'!AB4+'2. BL Supply'!AB7)-('2. BL Supply'!AB10+'2. BL Supply'!AB14)</f>
        <v>3.1862716456943998</v>
      </c>
      <c r="AC5" s="445">
        <f>AC4+('2. BL Supply'!AC4+'2. BL Supply'!AC7)-('2. BL Supply'!AC10+'2. BL Supply'!AC14)</f>
        <v>3.1862716456943998</v>
      </c>
      <c r="AD5" s="445">
        <f>AD4+('2. BL Supply'!AD4+'2. BL Supply'!AD7)-('2. BL Supply'!AD10+'2. BL Supply'!AD14)</f>
        <v>3.1862716456943998</v>
      </c>
      <c r="AE5" s="445">
        <f>AE4+('2. BL Supply'!AE4+'2. BL Supply'!AE7)-('2. BL Supply'!AE10+'2. BL Supply'!AE14)</f>
        <v>3.1862716456943998</v>
      </c>
      <c r="AF5" s="445">
        <f>AF4+('2. BL Supply'!AF4+'2. BL Supply'!AF7)-('2. BL Supply'!AF10+'2. BL Supply'!AF14)</f>
        <v>3.1862716456943998</v>
      </c>
      <c r="AG5" s="445">
        <f>AG4+('2. BL Supply'!AG4+'2. BL Supply'!AG7)-('2. BL Supply'!AG10+'2. BL Supply'!AG14)</f>
        <v>3.1862716456943998</v>
      </c>
      <c r="AH5" s="445">
        <f>AH4+('2. BL Supply'!AH4+'2. BL Supply'!AH7)-('2. BL Supply'!AH10+'2. BL Supply'!AH14)</f>
        <v>3.1862716456943998</v>
      </c>
      <c r="AI5" s="445">
        <f>AI4+('2. BL Supply'!AI4+'2. BL Supply'!AI7)-('2. BL Supply'!AI10+'2. BL Supply'!AI14)</f>
        <v>3.1862716456943998</v>
      </c>
      <c r="AJ5" s="497">
        <f>AJ4+('2. BL Supply'!AJ4+'2. BL Supply'!AJ7)-('2. BL Supply'!AJ10+'2. BL Supply'!AJ14)</f>
        <v>3.1862716456943998</v>
      </c>
    </row>
    <row r="6" spans="1:44" x14ac:dyDescent="0.2">
      <c r="A6" s="152"/>
      <c r="B6" s="963"/>
      <c r="C6" s="494" t="s">
        <v>350</v>
      </c>
      <c r="D6" s="499" t="s">
        <v>351</v>
      </c>
      <c r="E6" s="487" t="s">
        <v>124</v>
      </c>
      <c r="F6" s="488" t="s">
        <v>75</v>
      </c>
      <c r="G6" s="488">
        <v>2</v>
      </c>
      <c r="H6" s="492">
        <v>0</v>
      </c>
      <c r="I6" s="319">
        <v>0</v>
      </c>
      <c r="J6" s="319">
        <v>0</v>
      </c>
      <c r="K6" s="319">
        <v>0</v>
      </c>
      <c r="L6" s="402">
        <v>0</v>
      </c>
      <c r="M6" s="402">
        <v>0</v>
      </c>
      <c r="N6" s="402">
        <v>0</v>
      </c>
      <c r="O6" s="402">
        <v>0</v>
      </c>
      <c r="P6" s="402">
        <v>0</v>
      </c>
      <c r="Q6" s="402">
        <v>0</v>
      </c>
      <c r="R6" s="402">
        <v>0</v>
      </c>
      <c r="S6" s="402">
        <v>0</v>
      </c>
      <c r="T6" s="402">
        <v>0</v>
      </c>
      <c r="U6" s="402">
        <v>0</v>
      </c>
      <c r="V6" s="402">
        <v>0</v>
      </c>
      <c r="W6" s="402">
        <v>0</v>
      </c>
      <c r="X6" s="402">
        <v>0</v>
      </c>
      <c r="Y6" s="402">
        <v>0</v>
      </c>
      <c r="Z6" s="402">
        <v>0</v>
      </c>
      <c r="AA6" s="402">
        <v>0</v>
      </c>
      <c r="AB6" s="402">
        <v>0</v>
      </c>
      <c r="AC6" s="402">
        <v>0</v>
      </c>
      <c r="AD6" s="402">
        <v>0</v>
      </c>
      <c r="AE6" s="402">
        <v>0</v>
      </c>
      <c r="AF6" s="402">
        <v>0</v>
      </c>
      <c r="AG6" s="402">
        <v>0</v>
      </c>
      <c r="AH6" s="402">
        <v>0</v>
      </c>
      <c r="AI6" s="402">
        <v>0</v>
      </c>
      <c r="AJ6" s="449">
        <v>0</v>
      </c>
      <c r="AK6" s="716"/>
      <c r="AL6" s="713"/>
      <c r="AO6" s="717"/>
    </row>
    <row r="7" spans="1:44" x14ac:dyDescent="0.2">
      <c r="A7" s="152"/>
      <c r="B7" s="963"/>
      <c r="C7" s="494" t="s">
        <v>352</v>
      </c>
      <c r="D7" s="499" t="s">
        <v>353</v>
      </c>
      <c r="E7" s="487" t="s">
        <v>124</v>
      </c>
      <c r="F7" s="488" t="s">
        <v>75</v>
      </c>
      <c r="G7" s="488">
        <v>2</v>
      </c>
      <c r="H7" s="492">
        <v>0.40035055441662698</v>
      </c>
      <c r="I7" s="319">
        <v>0.39265151803207998</v>
      </c>
      <c r="J7" s="319">
        <v>0.39739556181297297</v>
      </c>
      <c r="K7" s="319">
        <v>0.39496668709668897</v>
      </c>
      <c r="L7" s="402">
        <v>0.38079741483913698</v>
      </c>
      <c r="M7" s="402">
        <v>0.38885220282526201</v>
      </c>
      <c r="N7" s="402">
        <v>0.38063334949361299</v>
      </c>
      <c r="O7" s="402">
        <v>0.39612993382637701</v>
      </c>
      <c r="P7" s="402">
        <v>0.39777287114329501</v>
      </c>
      <c r="Q7" s="402">
        <v>0.28970321671565802</v>
      </c>
      <c r="R7" s="402">
        <v>0.28720763187515502</v>
      </c>
      <c r="S7" s="402">
        <v>0.28922531065325602</v>
      </c>
      <c r="T7" s="402">
        <v>0.28958968469421198</v>
      </c>
      <c r="U7" s="402">
        <v>0.28641246935248998</v>
      </c>
      <c r="V7" s="402">
        <v>0.28723469993089701</v>
      </c>
      <c r="W7" s="402">
        <v>0.280700283860297</v>
      </c>
      <c r="X7" s="402">
        <v>0.29032361661688799</v>
      </c>
      <c r="Y7" s="402">
        <v>0.28424430273984702</v>
      </c>
      <c r="Z7" s="402">
        <v>0.28175170833056201</v>
      </c>
      <c r="AA7" s="402">
        <v>0.27940311566714099</v>
      </c>
      <c r="AB7" s="402">
        <v>0.28747628879890702</v>
      </c>
      <c r="AC7" s="402">
        <v>0.28329884898937802</v>
      </c>
      <c r="AD7" s="402">
        <v>0.28144686325479401</v>
      </c>
      <c r="AE7" s="402">
        <v>0.28134384400237</v>
      </c>
      <c r="AF7" s="402">
        <v>0.27062605693764702</v>
      </c>
      <c r="AG7" s="402">
        <v>0.28013090729484103</v>
      </c>
      <c r="AH7" s="402">
        <v>0.28110981957589898</v>
      </c>
      <c r="AI7" s="402">
        <v>0.28371472865527603</v>
      </c>
      <c r="AJ7" s="449">
        <v>0.28599233911051097</v>
      </c>
      <c r="AL7" s="713"/>
      <c r="AO7" s="718"/>
    </row>
    <row r="8" spans="1:44" x14ac:dyDescent="0.2">
      <c r="A8" s="152"/>
      <c r="B8" s="963"/>
      <c r="C8" s="496" t="s">
        <v>96</v>
      </c>
      <c r="D8" s="490" t="s">
        <v>354</v>
      </c>
      <c r="E8" s="880" t="s">
        <v>355</v>
      </c>
      <c r="F8" s="491" t="s">
        <v>75</v>
      </c>
      <c r="G8" s="491">
        <v>2</v>
      </c>
      <c r="H8" s="492">
        <f>H6+H7</f>
        <v>0.40035055441662698</v>
      </c>
      <c r="I8" s="319">
        <f>I6+I7</f>
        <v>0.39265151803207998</v>
      </c>
      <c r="J8" s="319">
        <f>J6+J7</f>
        <v>0.39739556181297297</v>
      </c>
      <c r="K8" s="319">
        <f>K6+K7</f>
        <v>0.39496668709668897</v>
      </c>
      <c r="L8" s="445">
        <f t="shared" ref="L8:AJ8" si="0">L6+L7</f>
        <v>0.38079741483913698</v>
      </c>
      <c r="M8" s="445">
        <f t="shared" si="0"/>
        <v>0.38885220282526201</v>
      </c>
      <c r="N8" s="445">
        <f t="shared" si="0"/>
        <v>0.38063334949361299</v>
      </c>
      <c r="O8" s="445">
        <f t="shared" si="0"/>
        <v>0.39612993382637701</v>
      </c>
      <c r="P8" s="445">
        <f t="shared" si="0"/>
        <v>0.39777287114329501</v>
      </c>
      <c r="Q8" s="445">
        <f t="shared" si="0"/>
        <v>0.28970321671565802</v>
      </c>
      <c r="R8" s="445">
        <f t="shared" si="0"/>
        <v>0.28720763187515502</v>
      </c>
      <c r="S8" s="445">
        <f t="shared" si="0"/>
        <v>0.28922531065325602</v>
      </c>
      <c r="T8" s="445">
        <f t="shared" si="0"/>
        <v>0.28958968469421198</v>
      </c>
      <c r="U8" s="445">
        <f t="shared" si="0"/>
        <v>0.28641246935248998</v>
      </c>
      <c r="V8" s="445">
        <f t="shared" si="0"/>
        <v>0.28723469993089701</v>
      </c>
      <c r="W8" s="445">
        <f t="shared" si="0"/>
        <v>0.280700283860297</v>
      </c>
      <c r="X8" s="445">
        <f t="shared" si="0"/>
        <v>0.29032361661688799</v>
      </c>
      <c r="Y8" s="445">
        <f t="shared" si="0"/>
        <v>0.28424430273984702</v>
      </c>
      <c r="Z8" s="445">
        <f t="shared" si="0"/>
        <v>0.28175170833056201</v>
      </c>
      <c r="AA8" s="445">
        <f t="shared" si="0"/>
        <v>0.27940311566714099</v>
      </c>
      <c r="AB8" s="445">
        <f t="shared" si="0"/>
        <v>0.28747628879890702</v>
      </c>
      <c r="AC8" s="445">
        <f t="shared" si="0"/>
        <v>0.28329884898937802</v>
      </c>
      <c r="AD8" s="445">
        <f t="shared" si="0"/>
        <v>0.28144686325479401</v>
      </c>
      <c r="AE8" s="445">
        <f t="shared" si="0"/>
        <v>0.28134384400237</v>
      </c>
      <c r="AF8" s="445">
        <f t="shared" si="0"/>
        <v>0.27062605693764702</v>
      </c>
      <c r="AG8" s="445">
        <f t="shared" si="0"/>
        <v>0.28013090729484103</v>
      </c>
      <c r="AH8" s="445">
        <f t="shared" si="0"/>
        <v>0.28110981957589898</v>
      </c>
      <c r="AI8" s="445">
        <f t="shared" si="0"/>
        <v>0.28371472865527603</v>
      </c>
      <c r="AJ8" s="497">
        <f t="shared" si="0"/>
        <v>0.28599233911051097</v>
      </c>
    </row>
    <row r="9" spans="1:44" x14ac:dyDescent="0.2">
      <c r="A9" s="152"/>
      <c r="B9" s="963"/>
      <c r="C9" s="496" t="s">
        <v>99</v>
      </c>
      <c r="D9" s="490" t="s">
        <v>356</v>
      </c>
      <c r="E9" s="880" t="s">
        <v>357</v>
      </c>
      <c r="F9" s="491" t="s">
        <v>75</v>
      </c>
      <c r="G9" s="491">
        <v>2</v>
      </c>
      <c r="H9" s="492">
        <f>H5-H3</f>
        <v>1.0438619598421566</v>
      </c>
      <c r="I9" s="319">
        <f t="shared" ref="I9:P9" si="1">I5-I3</f>
        <v>1.0509816280291369</v>
      </c>
      <c r="J9" s="319">
        <f t="shared" si="1"/>
        <v>1.0596322471961699</v>
      </c>
      <c r="K9" s="319">
        <f t="shared" si="1"/>
        <v>1.0568753718109196</v>
      </c>
      <c r="L9" s="445">
        <f t="shared" si="1"/>
        <v>1.0568818920905052</v>
      </c>
      <c r="M9" s="445">
        <f t="shared" si="1"/>
        <v>1.0522289756126204</v>
      </c>
      <c r="N9" s="445">
        <f t="shared" si="1"/>
        <v>1.0481543472472685</v>
      </c>
      <c r="O9" s="445">
        <f t="shared" si="1"/>
        <v>1.0441672587886037</v>
      </c>
      <c r="P9" s="445">
        <f t="shared" si="1"/>
        <v>1.0421914120806246</v>
      </c>
      <c r="Q9" s="445">
        <f>'4. BL SDB'!Q5-'4. BL SDB'!Q3</f>
        <v>1.037191641267412</v>
      </c>
      <c r="R9" s="445">
        <f>'4. BL SDB'!R5-'4. BL SDB'!R3</f>
        <v>1.0340098195500769</v>
      </c>
      <c r="S9" s="445">
        <f>'4. BL SDB'!S5-'4. BL SDB'!S3</f>
        <v>1.0305892579540581</v>
      </c>
      <c r="T9" s="445">
        <f>'4. BL SDB'!T5-'4. BL SDB'!T3</f>
        <v>1.0288052023085745</v>
      </c>
      <c r="U9" s="445">
        <f>'4. BL SDB'!U5-'4. BL SDB'!U3</f>
        <v>1.023505913784867</v>
      </c>
      <c r="V9" s="445">
        <f>'4. BL SDB'!V5-'4. BL SDB'!V3</f>
        <v>0.48246334356882947</v>
      </c>
      <c r="W9" s="445">
        <f>'4. BL SDB'!W5-'4. BL SDB'!W3</f>
        <v>0.48131806692903512</v>
      </c>
      <c r="X9" s="445">
        <f>'4. BL SDB'!X5-'4. BL SDB'!X3</f>
        <v>0.4818925656217754</v>
      </c>
      <c r="Y9" s="445">
        <f>'4. BL SDB'!Y5-'4. BL SDB'!Y3</f>
        <v>0.47915836926425781</v>
      </c>
      <c r="Z9" s="445">
        <f>'4. BL SDB'!Z5-'4. BL SDB'!Z3</f>
        <v>0.47836624096415603</v>
      </c>
      <c r="AA9" s="445">
        <f>'4. BL SDB'!AA5-'4. BL SDB'!AA3</f>
        <v>0.4768988333032933</v>
      </c>
      <c r="AB9" s="445">
        <f>'4. BL SDB'!AB5-'4. BL SDB'!AB3</f>
        <v>0.47696597052225442</v>
      </c>
      <c r="AC9" s="445">
        <f>'4. BL SDB'!AC5-'4. BL SDB'!AC3</f>
        <v>0.47359515955449982</v>
      </c>
      <c r="AD9" s="445">
        <f>'4. BL SDB'!AD5-'4. BL SDB'!AD3</f>
        <v>0.47206828694187752</v>
      </c>
      <c r="AE9" s="445">
        <f>'4. BL SDB'!AE5-'4. BL SDB'!AE3</f>
        <v>0.47030593306301682</v>
      </c>
      <c r="AF9" s="445">
        <f>'4. BL SDB'!AF5-'4. BL SDB'!AF3</f>
        <v>0.47030222992843074</v>
      </c>
      <c r="AG9" s="445">
        <f>'4. BL SDB'!AG5-'4. BL SDB'!AG3</f>
        <v>0.46657371884216925</v>
      </c>
      <c r="AH9" s="445">
        <f>'4. BL SDB'!AH5-'4. BL SDB'!AH3</f>
        <v>0.46440884826800755</v>
      </c>
      <c r="AI9" s="445">
        <f>'4. BL SDB'!AI5-'4. BL SDB'!AI3</f>
        <v>0.46226293604186974</v>
      </c>
      <c r="AJ9" s="497">
        <f>'4. BL SDB'!AJ5-'4. BL SDB'!AJ3</f>
        <v>0.4617076540784093</v>
      </c>
    </row>
    <row r="10" spans="1:44" ht="15.75" thickBot="1" x14ac:dyDescent="0.25">
      <c r="A10" s="152"/>
      <c r="B10" s="964"/>
      <c r="C10" s="514" t="s">
        <v>358</v>
      </c>
      <c r="D10" s="881" t="s">
        <v>359</v>
      </c>
      <c r="E10" s="882" t="s">
        <v>360</v>
      </c>
      <c r="F10" s="883" t="s">
        <v>75</v>
      </c>
      <c r="G10" s="883">
        <v>2</v>
      </c>
      <c r="H10" s="512">
        <f>H9-H8</f>
        <v>0.64351140542552954</v>
      </c>
      <c r="I10" s="278">
        <f>I9-I8</f>
        <v>0.65833010999705688</v>
      </c>
      <c r="J10" s="278">
        <f>J9-J8</f>
        <v>0.66223668538319691</v>
      </c>
      <c r="K10" s="278">
        <f>K9-K8</f>
        <v>0.66190868471423059</v>
      </c>
      <c r="L10" s="453">
        <f>L9-L8</f>
        <v>0.67608447725136822</v>
      </c>
      <c r="M10" s="453">
        <f t="shared" ref="M10:AJ10" si="2">M9-M8</f>
        <v>0.6633767727873584</v>
      </c>
      <c r="N10" s="453">
        <f t="shared" si="2"/>
        <v>0.66752099775365559</v>
      </c>
      <c r="O10" s="453">
        <f t="shared" si="2"/>
        <v>0.64803732496222666</v>
      </c>
      <c r="P10" s="453">
        <f t="shared" si="2"/>
        <v>0.64441854093732953</v>
      </c>
      <c r="Q10" s="453">
        <f t="shared" si="2"/>
        <v>0.74748842455175402</v>
      </c>
      <c r="R10" s="453">
        <f t="shared" si="2"/>
        <v>0.74680218767492179</v>
      </c>
      <c r="S10" s="453">
        <f t="shared" si="2"/>
        <v>0.74136394730080202</v>
      </c>
      <c r="T10" s="453">
        <f t="shared" si="2"/>
        <v>0.73921551761436255</v>
      </c>
      <c r="U10" s="453">
        <f t="shared" si="2"/>
        <v>0.73709344443237701</v>
      </c>
      <c r="V10" s="453">
        <f t="shared" si="2"/>
        <v>0.19522864363793246</v>
      </c>
      <c r="W10" s="453">
        <f t="shared" si="2"/>
        <v>0.20061778306873812</v>
      </c>
      <c r="X10" s="453">
        <f t="shared" si="2"/>
        <v>0.19156894900488741</v>
      </c>
      <c r="Y10" s="453">
        <f t="shared" si="2"/>
        <v>0.19491406652441079</v>
      </c>
      <c r="Z10" s="453">
        <f t="shared" si="2"/>
        <v>0.19661453263359402</v>
      </c>
      <c r="AA10" s="453">
        <f t="shared" si="2"/>
        <v>0.19749571763615231</v>
      </c>
      <c r="AB10" s="453">
        <f t="shared" si="2"/>
        <v>0.1894896817233474</v>
      </c>
      <c r="AC10" s="453">
        <f t="shared" si="2"/>
        <v>0.19029631056512181</v>
      </c>
      <c r="AD10" s="453">
        <f t="shared" si="2"/>
        <v>0.19062142368708351</v>
      </c>
      <c r="AE10" s="453">
        <f t="shared" si="2"/>
        <v>0.18896208906064682</v>
      </c>
      <c r="AF10" s="453">
        <f t="shared" si="2"/>
        <v>0.19967617299078372</v>
      </c>
      <c r="AG10" s="453">
        <f t="shared" si="2"/>
        <v>0.18644281154732822</v>
      </c>
      <c r="AH10" s="453">
        <f t="shared" si="2"/>
        <v>0.18329902869210857</v>
      </c>
      <c r="AI10" s="453">
        <f t="shared" si="2"/>
        <v>0.17854820738659372</v>
      </c>
      <c r="AJ10" s="446">
        <f t="shared" si="2"/>
        <v>0.17571531496789833</v>
      </c>
    </row>
    <row r="11" spans="1:44" ht="15.75" x14ac:dyDescent="0.25">
      <c r="A11" s="172"/>
      <c r="B11" s="196"/>
      <c r="C11" s="174"/>
      <c r="D11" s="197"/>
      <c r="E11" s="198"/>
      <c r="F11" s="197"/>
      <c r="G11" s="197"/>
      <c r="H11" s="199"/>
      <c r="I11" s="200"/>
      <c r="J11" s="201"/>
      <c r="K11" s="174"/>
      <c r="L11" s="201"/>
      <c r="M11" s="202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</row>
    <row r="12" spans="1:44" ht="15.75" x14ac:dyDescent="0.25">
      <c r="A12" s="172"/>
      <c r="B12" s="196"/>
      <c r="C12" s="174"/>
      <c r="D12" s="174"/>
      <c r="E12" s="203"/>
      <c r="F12" s="174"/>
      <c r="G12" s="174"/>
      <c r="H12" s="174"/>
      <c r="I12" s="177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</row>
    <row r="13" spans="1:44" ht="15.75" x14ac:dyDescent="0.25">
      <c r="A13" s="172"/>
      <c r="B13" s="196"/>
      <c r="C13" s="197"/>
      <c r="D13" s="157" t="str">
        <f>'TITLE PAGE'!B9</f>
        <v>Company:</v>
      </c>
      <c r="E13" s="313" t="str">
        <f>'TITLE PAGE'!D9</f>
        <v>Severn Trent Water</v>
      </c>
      <c r="F13" s="197"/>
      <c r="G13" s="197"/>
      <c r="H13" s="197"/>
      <c r="I13" s="197"/>
      <c r="J13" s="197"/>
      <c r="K13" s="174"/>
      <c r="L13" s="197"/>
      <c r="M13" s="197"/>
      <c r="N13" s="197"/>
      <c r="O13" s="197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44" ht="15.75" x14ac:dyDescent="0.25">
      <c r="A14" s="172"/>
      <c r="B14" s="196"/>
      <c r="C14" s="197"/>
      <c r="D14" s="161" t="str">
        <f>'TITLE PAGE'!B10</f>
        <v>Resource Zone Name:</v>
      </c>
      <c r="E14" s="314" t="str">
        <f>'TITLE PAGE'!D10</f>
        <v>Mardy</v>
      </c>
      <c r="F14" s="197"/>
      <c r="G14" s="197"/>
      <c r="H14" s="197"/>
      <c r="I14" s="197"/>
      <c r="J14" s="197"/>
      <c r="K14" s="174"/>
      <c r="L14" s="197"/>
      <c r="M14" s="197"/>
      <c r="N14" s="197"/>
      <c r="O14" s="197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</row>
    <row r="15" spans="1:44" x14ac:dyDescent="0.2">
      <c r="A15" s="172"/>
      <c r="B15" s="204"/>
      <c r="C15" s="197"/>
      <c r="D15" s="161" t="str">
        <f>'TITLE PAGE'!B11</f>
        <v>Resource Zone Number:</v>
      </c>
      <c r="E15" s="315">
        <f>'TITLE PAGE'!D11</f>
        <v>5</v>
      </c>
      <c r="F15" s="197"/>
      <c r="G15" s="197"/>
      <c r="H15" s="197"/>
      <c r="I15" s="197"/>
      <c r="J15" s="197"/>
      <c r="K15" s="174"/>
      <c r="L15" s="197"/>
      <c r="M15" s="197"/>
      <c r="N15" s="197"/>
      <c r="O15" s="197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</row>
    <row r="16" spans="1:44" ht="15.75" x14ac:dyDescent="0.25">
      <c r="A16" s="172"/>
      <c r="B16" s="196"/>
      <c r="C16" s="197"/>
      <c r="D16" s="161" t="str">
        <f>'TITLE PAGE'!B12</f>
        <v xml:space="preserve">Planning Scenario Name:                                                                     </v>
      </c>
      <c r="E16" s="314" t="str">
        <f>'TITLE PAGE'!D12</f>
        <v>Dry Year Annual Average</v>
      </c>
      <c r="F16" s="197"/>
      <c r="G16" s="197"/>
      <c r="H16" s="197"/>
      <c r="I16" s="197"/>
      <c r="J16" s="197"/>
      <c r="K16" s="174"/>
      <c r="L16" s="197"/>
      <c r="M16" s="197"/>
      <c r="N16" s="197"/>
      <c r="O16" s="197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</row>
    <row r="17" spans="1:36" ht="15.75" x14ac:dyDescent="0.25">
      <c r="A17" s="172"/>
      <c r="B17" s="196"/>
      <c r="C17" s="197"/>
      <c r="D17" s="168" t="str">
        <f>'TITLE PAGE'!B13</f>
        <v xml:space="preserve">Chosen Level of Service:  </v>
      </c>
      <c r="E17" s="205" t="str">
        <f>'TITLE PAGE'!D13</f>
        <v>No more than 3 in 100 Temporary Use Bans</v>
      </c>
      <c r="F17" s="197"/>
      <c r="G17" s="197"/>
      <c r="H17" s="197"/>
      <c r="I17" s="197"/>
      <c r="J17" s="197"/>
      <c r="K17" s="174"/>
      <c r="L17" s="197"/>
      <c r="M17" s="197"/>
      <c r="N17" s="197"/>
      <c r="O17" s="197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</row>
    <row r="18" spans="1:36" ht="15.75" x14ac:dyDescent="0.25">
      <c r="A18" s="172"/>
      <c r="B18" s="196"/>
      <c r="C18" s="197"/>
      <c r="D18" s="197"/>
      <c r="E18" s="206"/>
      <c r="F18" s="197"/>
      <c r="G18" s="197"/>
      <c r="H18" s="197"/>
      <c r="I18" s="197"/>
      <c r="J18" s="197"/>
      <c r="K18" s="174"/>
      <c r="L18" s="197"/>
      <c r="M18" s="197"/>
      <c r="N18" s="197"/>
      <c r="O18" s="197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</row>
    <row r="19" spans="1:36" ht="15.75" x14ac:dyDescent="0.25">
      <c r="A19" s="172"/>
      <c r="B19" s="196"/>
      <c r="C19" s="197"/>
      <c r="D19" s="197"/>
      <c r="E19" s="227"/>
      <c r="F19" s="197"/>
      <c r="G19" s="197"/>
      <c r="H19" s="197"/>
      <c r="I19" s="197"/>
      <c r="J19" s="197"/>
      <c r="K19" s="174"/>
      <c r="L19" s="197"/>
      <c r="M19" s="197"/>
      <c r="N19" s="197"/>
      <c r="O19" s="197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</row>
    <row r="20" spans="1:36" ht="18" x14ac:dyDescent="0.25">
      <c r="A20" s="172"/>
      <c r="B20" s="196"/>
      <c r="C20" s="197"/>
      <c r="D20" s="176" t="s">
        <v>139</v>
      </c>
      <c r="E20" s="227"/>
      <c r="F20" s="197"/>
      <c r="G20" s="197"/>
      <c r="H20" s="197"/>
      <c r="I20" s="197"/>
      <c r="J20" s="197"/>
      <c r="K20" s="174"/>
      <c r="L20" s="197"/>
      <c r="M20" s="197"/>
      <c r="N20" s="197"/>
      <c r="O20" s="197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</row>
    <row r="21" spans="1:36" ht="15.75" x14ac:dyDescent="0.25">
      <c r="A21" s="172"/>
      <c r="B21" s="196"/>
      <c r="C21" s="197"/>
      <c r="D21" s="197"/>
      <c r="E21" s="227"/>
      <c r="F21" s="197"/>
      <c r="G21" s="197"/>
      <c r="H21" s="197"/>
      <c r="I21" s="197"/>
      <c r="J21" s="197"/>
      <c r="K21" s="174"/>
      <c r="L21" s="197"/>
      <c r="M21" s="197"/>
      <c r="N21" s="197"/>
      <c r="O21" s="197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</row>
  </sheetData>
  <sheetProtection algorithmName="SHA-512" hashValue="MRDYa96XLq2kybWKwHEij/y1jB7zdZ+YaB1GeLvYImBxHq6qEeMG6xFvomLRqAxtns85PzCuChhNUh1wzqaRfA==" saltValue="y4Daw/Bh/nUVHT5xSkxvDw==" spinCount="100000" sheet="1" objects="1" scenarios="1" selectLockedCells="1" selectUnlockedCells="1"/>
  <mergeCells count="3">
    <mergeCell ref="I1:J1"/>
    <mergeCell ref="B3:B10"/>
    <mergeCell ref="AQ1:AR1"/>
  </mergeCells>
  <pageMargins left="0.7" right="0.7" top="0.75" bottom="0.75" header="0.3" footer="0.3"/>
  <pageSetup paperSize="9" orientation="portrait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193"/>
  <sheetViews>
    <sheetView zoomScale="80" zoomScaleNormal="80" workbookViewId="0"/>
  </sheetViews>
  <sheetFormatPr defaultColWidth="8.88671875" defaultRowHeight="15" x14ac:dyDescent="0.2"/>
  <cols>
    <col min="1" max="2" width="8.77734375" style="552" customWidth="1"/>
    <col min="3" max="3" width="63.88671875" style="552" customWidth="1"/>
    <col min="4" max="4" width="8.77734375" style="552" customWidth="1"/>
    <col min="5" max="5" width="10" style="552" bestFit="1" customWidth="1"/>
    <col min="6" max="20" width="8.77734375" style="552" customWidth="1"/>
    <col min="21" max="21" width="19.109375" style="552" hidden="1" customWidth="1"/>
    <col min="22" max="23" width="8.77734375" style="552" hidden="1" customWidth="1"/>
    <col min="24" max="24" width="11.33203125" style="552" hidden="1" customWidth="1"/>
    <col min="25" max="127" width="8.77734375" style="552" hidden="1" customWidth="1"/>
    <col min="128" max="1024" width="8.77734375" style="552" customWidth="1"/>
    <col min="1025" max="16384" width="8.88671875" style="562"/>
  </cols>
  <sheetData>
    <row r="1" spans="2:128" ht="18" customHeight="1" x14ac:dyDescent="0.25">
      <c r="B1" s="553" t="s">
        <v>361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5"/>
      <c r="S1" s="555"/>
      <c r="T1" s="555"/>
      <c r="U1" s="556" t="s">
        <v>362</v>
      </c>
      <c r="V1" s="557"/>
      <c r="W1" s="558"/>
      <c r="X1" s="559"/>
      <c r="Y1" s="560">
        <v>3.5000000000000003E-2</v>
      </c>
      <c r="Z1" s="560">
        <v>3.5000000000000003E-2</v>
      </c>
      <c r="AA1" s="560">
        <v>3.5000000000000003E-2</v>
      </c>
      <c r="AB1" s="560">
        <v>3.5000000000000003E-2</v>
      </c>
      <c r="AC1" s="560">
        <v>3.5000000000000003E-2</v>
      </c>
      <c r="AD1" s="560">
        <v>3.5000000000000003E-2</v>
      </c>
      <c r="AE1" s="560">
        <v>3.5000000000000003E-2</v>
      </c>
      <c r="AF1" s="560">
        <v>3.5000000000000003E-2</v>
      </c>
      <c r="AG1" s="560">
        <v>3.5000000000000003E-2</v>
      </c>
      <c r="AH1" s="560">
        <v>3.5000000000000003E-2</v>
      </c>
      <c r="AI1" s="560">
        <v>3.5000000000000003E-2</v>
      </c>
      <c r="AJ1" s="560">
        <v>3.5000000000000003E-2</v>
      </c>
      <c r="AK1" s="560">
        <v>3.5000000000000003E-2</v>
      </c>
      <c r="AL1" s="560">
        <v>3.5000000000000003E-2</v>
      </c>
      <c r="AM1" s="560">
        <v>3.5000000000000003E-2</v>
      </c>
      <c r="AN1" s="560">
        <v>3.5000000000000003E-2</v>
      </c>
      <c r="AO1" s="560">
        <v>3.5000000000000003E-2</v>
      </c>
      <c r="AP1" s="560">
        <v>3.5000000000000003E-2</v>
      </c>
      <c r="AQ1" s="560">
        <v>3.5000000000000003E-2</v>
      </c>
      <c r="AR1" s="560">
        <v>3.5000000000000003E-2</v>
      </c>
      <c r="AS1" s="560">
        <v>3.5000000000000003E-2</v>
      </c>
      <c r="AT1" s="560">
        <v>3.5000000000000003E-2</v>
      </c>
      <c r="AU1" s="560">
        <v>3.5000000000000003E-2</v>
      </c>
      <c r="AV1" s="560">
        <v>3.5000000000000003E-2</v>
      </c>
      <c r="AW1" s="560">
        <v>3.5000000000000003E-2</v>
      </c>
      <c r="AX1" s="560">
        <v>3.5000000000000003E-2</v>
      </c>
      <c r="AY1" s="560">
        <v>3.5000000000000003E-2</v>
      </c>
      <c r="AZ1" s="560">
        <v>3.5000000000000003E-2</v>
      </c>
      <c r="BA1" s="560">
        <v>3.5000000000000003E-2</v>
      </c>
      <c r="BB1" s="560">
        <v>0.03</v>
      </c>
      <c r="BC1" s="560">
        <v>0.03</v>
      </c>
      <c r="BD1" s="560">
        <v>0.03</v>
      </c>
      <c r="BE1" s="560">
        <v>0.03</v>
      </c>
      <c r="BF1" s="560">
        <v>0.03</v>
      </c>
      <c r="BG1" s="560">
        <v>0.03</v>
      </c>
      <c r="BH1" s="560">
        <v>0.03</v>
      </c>
      <c r="BI1" s="560">
        <v>0.03</v>
      </c>
      <c r="BJ1" s="560">
        <v>0.03</v>
      </c>
      <c r="BK1" s="560">
        <v>0.03</v>
      </c>
      <c r="BL1" s="560">
        <v>0.03</v>
      </c>
      <c r="BM1" s="560">
        <v>0.03</v>
      </c>
      <c r="BN1" s="560">
        <v>0.03</v>
      </c>
      <c r="BO1" s="560">
        <v>0.03</v>
      </c>
      <c r="BP1" s="560">
        <v>0.03</v>
      </c>
      <c r="BQ1" s="560">
        <v>0.03</v>
      </c>
      <c r="BR1" s="560">
        <v>0.03</v>
      </c>
      <c r="BS1" s="560">
        <v>0.03</v>
      </c>
      <c r="BT1" s="560">
        <v>0.03</v>
      </c>
      <c r="BU1" s="560">
        <v>0.03</v>
      </c>
      <c r="BV1" s="560">
        <v>0.03</v>
      </c>
      <c r="BW1" s="560">
        <v>0.03</v>
      </c>
      <c r="BX1" s="560">
        <v>0.03</v>
      </c>
      <c r="BY1" s="560">
        <v>0.03</v>
      </c>
      <c r="BZ1" s="560">
        <v>0.03</v>
      </c>
      <c r="CA1" s="560">
        <v>0.03</v>
      </c>
      <c r="CB1" s="560">
        <v>0.03</v>
      </c>
      <c r="CC1" s="560">
        <v>0.03</v>
      </c>
      <c r="CD1" s="560">
        <v>0.03</v>
      </c>
      <c r="CE1" s="560">
        <v>0.03</v>
      </c>
      <c r="CF1" s="560">
        <v>0.03</v>
      </c>
      <c r="CG1" s="560">
        <v>0.03</v>
      </c>
      <c r="CH1" s="560">
        <v>0.03</v>
      </c>
      <c r="CI1" s="560">
        <v>0.03</v>
      </c>
      <c r="CJ1" s="560">
        <v>0.03</v>
      </c>
      <c r="CK1" s="560">
        <v>0.03</v>
      </c>
      <c r="CL1" s="560">
        <v>0.03</v>
      </c>
      <c r="CM1" s="560">
        <v>0.03</v>
      </c>
      <c r="CN1" s="560">
        <v>0.03</v>
      </c>
      <c r="CO1" s="560">
        <v>0.03</v>
      </c>
      <c r="CP1" s="560">
        <v>0.03</v>
      </c>
      <c r="CQ1" s="560">
        <v>0.03</v>
      </c>
      <c r="CR1" s="560">
        <v>0.03</v>
      </c>
      <c r="CS1" s="560">
        <v>0.03</v>
      </c>
      <c r="CT1" s="560">
        <v>0.03</v>
      </c>
      <c r="CU1" s="560">
        <v>2.5000000000000001E-2</v>
      </c>
      <c r="CV1" s="560">
        <v>2.5000000000000001E-2</v>
      </c>
      <c r="CW1" s="560">
        <v>2.5000000000000001E-2</v>
      </c>
      <c r="CX1" s="560">
        <v>2.5000000000000001E-2</v>
      </c>
      <c r="CY1" s="560">
        <v>2.5000000000000001E-2</v>
      </c>
      <c r="CZ1" s="561">
        <v>2.5000000000000001E-2</v>
      </c>
      <c r="DA1" s="561">
        <v>2.5000000000000001E-2</v>
      </c>
      <c r="DB1" s="561">
        <v>2.5000000000000001E-2</v>
      </c>
      <c r="DC1" s="561">
        <v>2.5000000000000001E-2</v>
      </c>
      <c r="DD1" s="561">
        <v>2.5000000000000001E-2</v>
      </c>
      <c r="DE1" s="561">
        <v>2.5000000000000001E-2</v>
      </c>
      <c r="DF1" s="561">
        <v>2.5000000000000001E-2</v>
      </c>
      <c r="DG1" s="561">
        <v>2.5000000000000001E-2</v>
      </c>
      <c r="DH1" s="561">
        <v>2.5000000000000001E-2</v>
      </c>
      <c r="DI1" s="561">
        <v>2.5000000000000001E-2</v>
      </c>
      <c r="DJ1" s="561">
        <v>2.5000000000000001E-2</v>
      </c>
      <c r="DK1" s="561">
        <v>2.5000000000000001E-2</v>
      </c>
      <c r="DL1" s="561">
        <v>2.5000000000000001E-2</v>
      </c>
      <c r="DM1" s="561">
        <v>2.5000000000000001E-2</v>
      </c>
      <c r="DN1" s="561">
        <v>2.5000000000000001E-2</v>
      </c>
      <c r="DO1" s="561">
        <v>2.5000000000000001E-2</v>
      </c>
      <c r="DP1" s="561">
        <v>2.5000000000000001E-2</v>
      </c>
      <c r="DQ1" s="561">
        <v>2.5000000000000001E-2</v>
      </c>
      <c r="DR1" s="561">
        <v>2.5000000000000001E-2</v>
      </c>
      <c r="DS1" s="561">
        <v>2.5000000000000001E-2</v>
      </c>
      <c r="DT1" s="561">
        <v>2.5000000000000001E-2</v>
      </c>
      <c r="DU1" s="561">
        <v>2.5000000000000001E-2</v>
      </c>
      <c r="DV1" s="561">
        <v>2.5000000000000001E-2</v>
      </c>
      <c r="DW1" s="561">
        <v>2.5000000000000001E-2</v>
      </c>
      <c r="DX1" s="555"/>
    </row>
    <row r="2" spans="2:128" ht="18" customHeight="1" x14ac:dyDescent="0.25">
      <c r="B2" s="563" t="s">
        <v>363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5"/>
      <c r="S2" s="555"/>
      <c r="T2" s="555"/>
      <c r="U2" s="556" t="s">
        <v>364</v>
      </c>
      <c r="V2" s="564">
        <v>80</v>
      </c>
      <c r="W2" s="966"/>
      <c r="X2" s="565">
        <v>1</v>
      </c>
      <c r="Y2" s="565">
        <f t="shared" ref="Y2:CJ2" si="0">IF(Y3&gt;$V2,0,X2/(1+Y1))</f>
        <v>0.96618357487922713</v>
      </c>
      <c r="Z2" s="565">
        <f t="shared" si="0"/>
        <v>0.93351070036640305</v>
      </c>
      <c r="AA2" s="565">
        <f t="shared" si="0"/>
        <v>0.90194270566802237</v>
      </c>
      <c r="AB2" s="565">
        <f t="shared" si="0"/>
        <v>0.87144222769857238</v>
      </c>
      <c r="AC2" s="565">
        <f t="shared" si="0"/>
        <v>0.84197316685852408</v>
      </c>
      <c r="AD2" s="565">
        <f t="shared" si="0"/>
        <v>0.81350064430775282</v>
      </c>
      <c r="AE2" s="565">
        <f t="shared" si="0"/>
        <v>0.78599096068381924</v>
      </c>
      <c r="AF2" s="565">
        <f t="shared" si="0"/>
        <v>0.75941155621625056</v>
      </c>
      <c r="AG2" s="565">
        <f t="shared" si="0"/>
        <v>0.73373097218961414</v>
      </c>
      <c r="AH2" s="565">
        <f t="shared" si="0"/>
        <v>0.70891881370977217</v>
      </c>
      <c r="AI2" s="565">
        <f t="shared" si="0"/>
        <v>0.68494571372924851</v>
      </c>
      <c r="AJ2" s="565">
        <f t="shared" si="0"/>
        <v>0.66178329828912907</v>
      </c>
      <c r="AK2" s="565">
        <f t="shared" si="0"/>
        <v>0.63940415293635666</v>
      </c>
      <c r="AL2" s="565">
        <f t="shared" si="0"/>
        <v>0.61778179027667313</v>
      </c>
      <c r="AM2" s="565">
        <f t="shared" si="0"/>
        <v>0.59689061862480497</v>
      </c>
      <c r="AN2" s="565">
        <f t="shared" si="0"/>
        <v>0.57670591171478747</v>
      </c>
      <c r="AO2" s="565">
        <f t="shared" si="0"/>
        <v>0.55720377943457733</v>
      </c>
      <c r="AP2" s="565">
        <f t="shared" si="0"/>
        <v>0.53836113955031628</v>
      </c>
      <c r="AQ2" s="565">
        <f t="shared" si="0"/>
        <v>0.520155690386779</v>
      </c>
      <c r="AR2" s="565">
        <f t="shared" si="0"/>
        <v>0.50256588443167061</v>
      </c>
      <c r="AS2" s="565">
        <f t="shared" si="0"/>
        <v>0.48557090283253201</v>
      </c>
      <c r="AT2" s="565">
        <f t="shared" si="0"/>
        <v>0.46915063075606961</v>
      </c>
      <c r="AU2" s="565">
        <f t="shared" si="0"/>
        <v>0.45328563358074364</v>
      </c>
      <c r="AV2" s="565">
        <f t="shared" si="0"/>
        <v>0.43795713389443836</v>
      </c>
      <c r="AW2" s="565">
        <f t="shared" si="0"/>
        <v>0.42314698926998878</v>
      </c>
      <c r="AX2" s="565">
        <f t="shared" si="0"/>
        <v>0.40883767079225974</v>
      </c>
      <c r="AY2" s="565">
        <f t="shared" si="0"/>
        <v>0.39501224231136212</v>
      </c>
      <c r="AZ2" s="565">
        <f t="shared" si="0"/>
        <v>0.38165434039745133</v>
      </c>
      <c r="BA2" s="565">
        <f t="shared" si="0"/>
        <v>0.36874815497338298</v>
      </c>
      <c r="BB2" s="565">
        <f t="shared" si="0"/>
        <v>0.35800791744988636</v>
      </c>
      <c r="BC2" s="565">
        <f t="shared" si="0"/>
        <v>0.34758050237853044</v>
      </c>
      <c r="BD2" s="565">
        <f t="shared" si="0"/>
        <v>0.33745679842575771</v>
      </c>
      <c r="BE2" s="565">
        <f t="shared" si="0"/>
        <v>0.32762795963665797</v>
      </c>
      <c r="BF2" s="565">
        <f t="shared" si="0"/>
        <v>0.31808539770549316</v>
      </c>
      <c r="BG2" s="565">
        <f t="shared" si="0"/>
        <v>0.30882077447135259</v>
      </c>
      <c r="BH2" s="565">
        <f t="shared" si="0"/>
        <v>0.29982599463238113</v>
      </c>
      <c r="BI2" s="565">
        <f t="shared" si="0"/>
        <v>0.29109319867221467</v>
      </c>
      <c r="BJ2" s="565">
        <f t="shared" si="0"/>
        <v>0.2826147559924414</v>
      </c>
      <c r="BK2" s="565">
        <f t="shared" si="0"/>
        <v>0.27438325824508875</v>
      </c>
      <c r="BL2" s="565">
        <f t="shared" si="0"/>
        <v>0.26639151285930945</v>
      </c>
      <c r="BM2" s="565">
        <f t="shared" si="0"/>
        <v>0.25863253675661113</v>
      </c>
      <c r="BN2" s="565">
        <f t="shared" si="0"/>
        <v>0.25109955024913699</v>
      </c>
      <c r="BO2" s="565">
        <f t="shared" si="0"/>
        <v>0.24378597111566697</v>
      </c>
      <c r="BP2" s="565">
        <f t="shared" si="0"/>
        <v>0.23668540885016209</v>
      </c>
      <c r="BQ2" s="565">
        <f t="shared" si="0"/>
        <v>0.22979165907782728</v>
      </c>
      <c r="BR2" s="565">
        <f t="shared" si="0"/>
        <v>0.22309869813381289</v>
      </c>
      <c r="BS2" s="565">
        <f t="shared" si="0"/>
        <v>0.21660067779981834</v>
      </c>
      <c r="BT2" s="565">
        <f t="shared" si="0"/>
        <v>0.21029192019399839</v>
      </c>
      <c r="BU2" s="565">
        <f t="shared" si="0"/>
        <v>0.20416691280970717</v>
      </c>
      <c r="BV2" s="565">
        <f t="shared" si="0"/>
        <v>0.19822030369874483</v>
      </c>
      <c r="BW2" s="565">
        <f t="shared" si="0"/>
        <v>0.19244689679489788</v>
      </c>
      <c r="BX2" s="565">
        <f t="shared" si="0"/>
        <v>0.18684164737368725</v>
      </c>
      <c r="BY2" s="565">
        <f t="shared" si="0"/>
        <v>0.18139965764435656</v>
      </c>
      <c r="BZ2" s="565">
        <f t="shared" si="0"/>
        <v>0.17611617247024908</v>
      </c>
      <c r="CA2" s="565">
        <f t="shared" si="0"/>
        <v>0.17098657521383406</v>
      </c>
      <c r="CB2" s="565">
        <f t="shared" si="0"/>
        <v>0.1660063837027515</v>
      </c>
      <c r="CC2" s="565">
        <f t="shared" si="0"/>
        <v>0.16117124631335097</v>
      </c>
      <c r="CD2" s="565">
        <f t="shared" si="0"/>
        <v>0.15647693816830191</v>
      </c>
      <c r="CE2" s="565">
        <f t="shared" si="0"/>
        <v>0.1519193574449533</v>
      </c>
      <c r="CF2" s="565">
        <f t="shared" si="0"/>
        <v>0.1474945217912168</v>
      </c>
      <c r="CG2" s="565">
        <f t="shared" si="0"/>
        <v>0.14319856484584156</v>
      </c>
      <c r="CH2" s="565">
        <f t="shared" si="0"/>
        <v>0.13902773286004036</v>
      </c>
      <c r="CI2" s="565">
        <f t="shared" si="0"/>
        <v>0.13497838141751492</v>
      </c>
      <c r="CJ2" s="565">
        <f t="shared" si="0"/>
        <v>0.13104697225001449</v>
      </c>
      <c r="CK2" s="565">
        <f t="shared" ref="CK2:CY2" si="1">IF(CK3&gt;$V2,0,CJ2/(1+CK1))</f>
        <v>0.12723007014564514</v>
      </c>
      <c r="CL2" s="565">
        <f t="shared" si="1"/>
        <v>0.12352433994722828</v>
      </c>
      <c r="CM2" s="565">
        <f t="shared" si="1"/>
        <v>0.11992654363808571</v>
      </c>
      <c r="CN2" s="565">
        <f t="shared" si="1"/>
        <v>0.11643353751270456</v>
      </c>
      <c r="CO2" s="565">
        <f t="shared" si="1"/>
        <v>0.11304226942981026</v>
      </c>
      <c r="CP2" s="565">
        <f t="shared" si="1"/>
        <v>0.10974977614544684</v>
      </c>
      <c r="CQ2" s="565">
        <f t="shared" si="1"/>
        <v>0.10655318072373479</v>
      </c>
      <c r="CR2" s="565">
        <f t="shared" si="1"/>
        <v>0.10344969002304348</v>
      </c>
      <c r="CS2" s="565">
        <f t="shared" si="1"/>
        <v>0.10043659225538201</v>
      </c>
      <c r="CT2" s="565">
        <f t="shared" si="1"/>
        <v>9.7511254616875737E-2</v>
      </c>
      <c r="CU2" s="565">
        <f t="shared" si="1"/>
        <v>9.5132931333537313E-2</v>
      </c>
      <c r="CV2" s="565">
        <f t="shared" si="1"/>
        <v>9.2812615935158368E-2</v>
      </c>
      <c r="CW2" s="565">
        <f t="shared" si="1"/>
        <v>9.0548893595276458E-2</v>
      </c>
      <c r="CX2" s="565">
        <f t="shared" si="1"/>
        <v>8.834038399539168E-2</v>
      </c>
      <c r="CY2" s="565">
        <f t="shared" si="1"/>
        <v>8.6185740483308959E-2</v>
      </c>
      <c r="CZ2" s="566" t="s">
        <v>365</v>
      </c>
      <c r="DA2" s="555"/>
      <c r="DB2" s="555"/>
      <c r="DC2" s="555"/>
      <c r="DD2" s="555"/>
      <c r="DE2" s="555"/>
      <c r="DF2" s="555"/>
      <c r="DG2" s="555"/>
      <c r="DH2" s="555"/>
      <c r="DI2" s="555"/>
      <c r="DJ2" s="555"/>
      <c r="DK2" s="555"/>
      <c r="DL2" s="555"/>
      <c r="DM2" s="555"/>
      <c r="DN2" s="555"/>
      <c r="DO2" s="555"/>
      <c r="DP2" s="555"/>
      <c r="DQ2" s="555"/>
      <c r="DR2" s="555"/>
      <c r="DS2" s="555"/>
      <c r="DT2" s="555"/>
      <c r="DU2" s="555"/>
      <c r="DV2" s="555"/>
      <c r="DW2" s="555"/>
      <c r="DX2" s="555"/>
    </row>
    <row r="3" spans="2:128" x14ac:dyDescent="0.2">
      <c r="B3" s="567"/>
      <c r="C3" s="568"/>
      <c r="D3" s="569"/>
      <c r="E3" s="569"/>
      <c r="F3" s="569"/>
      <c r="G3" s="569"/>
      <c r="H3" s="570"/>
      <c r="I3" s="569"/>
      <c r="J3" s="569"/>
      <c r="K3" s="569"/>
      <c r="L3" s="570"/>
      <c r="M3" s="570"/>
      <c r="N3" s="570"/>
      <c r="O3" s="570"/>
      <c r="P3" s="570"/>
      <c r="Q3" s="570"/>
      <c r="R3" s="570"/>
      <c r="S3" s="571"/>
      <c r="T3" s="571"/>
      <c r="U3" s="570"/>
      <c r="V3" s="572"/>
      <c r="W3" s="966"/>
      <c r="X3" s="573">
        <v>1</v>
      </c>
      <c r="Y3" s="573">
        <f t="shared" ref="Y3:CJ3" si="2">X3+1</f>
        <v>2</v>
      </c>
      <c r="Z3" s="573">
        <f t="shared" si="2"/>
        <v>3</v>
      </c>
      <c r="AA3" s="573">
        <f t="shared" si="2"/>
        <v>4</v>
      </c>
      <c r="AB3" s="573">
        <f t="shared" si="2"/>
        <v>5</v>
      </c>
      <c r="AC3" s="573">
        <f t="shared" si="2"/>
        <v>6</v>
      </c>
      <c r="AD3" s="573">
        <f t="shared" si="2"/>
        <v>7</v>
      </c>
      <c r="AE3" s="573">
        <f t="shared" si="2"/>
        <v>8</v>
      </c>
      <c r="AF3" s="573">
        <f t="shared" si="2"/>
        <v>9</v>
      </c>
      <c r="AG3" s="573">
        <f t="shared" si="2"/>
        <v>10</v>
      </c>
      <c r="AH3" s="573">
        <f t="shared" si="2"/>
        <v>11</v>
      </c>
      <c r="AI3" s="573">
        <f t="shared" si="2"/>
        <v>12</v>
      </c>
      <c r="AJ3" s="573">
        <f t="shared" si="2"/>
        <v>13</v>
      </c>
      <c r="AK3" s="573">
        <f t="shared" si="2"/>
        <v>14</v>
      </c>
      <c r="AL3" s="573">
        <f t="shared" si="2"/>
        <v>15</v>
      </c>
      <c r="AM3" s="573">
        <f t="shared" si="2"/>
        <v>16</v>
      </c>
      <c r="AN3" s="573">
        <f t="shared" si="2"/>
        <v>17</v>
      </c>
      <c r="AO3" s="573">
        <f t="shared" si="2"/>
        <v>18</v>
      </c>
      <c r="AP3" s="573">
        <f t="shared" si="2"/>
        <v>19</v>
      </c>
      <c r="AQ3" s="573">
        <f t="shared" si="2"/>
        <v>20</v>
      </c>
      <c r="AR3" s="573">
        <f t="shared" si="2"/>
        <v>21</v>
      </c>
      <c r="AS3" s="573">
        <f t="shared" si="2"/>
        <v>22</v>
      </c>
      <c r="AT3" s="573">
        <f t="shared" si="2"/>
        <v>23</v>
      </c>
      <c r="AU3" s="573">
        <f t="shared" si="2"/>
        <v>24</v>
      </c>
      <c r="AV3" s="573">
        <f t="shared" si="2"/>
        <v>25</v>
      </c>
      <c r="AW3" s="573">
        <f t="shared" si="2"/>
        <v>26</v>
      </c>
      <c r="AX3" s="573">
        <f t="shared" si="2"/>
        <v>27</v>
      </c>
      <c r="AY3" s="573">
        <f t="shared" si="2"/>
        <v>28</v>
      </c>
      <c r="AZ3" s="573">
        <f t="shared" si="2"/>
        <v>29</v>
      </c>
      <c r="BA3" s="573">
        <f t="shared" si="2"/>
        <v>30</v>
      </c>
      <c r="BB3" s="573">
        <f t="shared" si="2"/>
        <v>31</v>
      </c>
      <c r="BC3" s="573">
        <f t="shared" si="2"/>
        <v>32</v>
      </c>
      <c r="BD3" s="573">
        <f t="shared" si="2"/>
        <v>33</v>
      </c>
      <c r="BE3" s="573">
        <f t="shared" si="2"/>
        <v>34</v>
      </c>
      <c r="BF3" s="573">
        <f t="shared" si="2"/>
        <v>35</v>
      </c>
      <c r="BG3" s="573">
        <f t="shared" si="2"/>
        <v>36</v>
      </c>
      <c r="BH3" s="573">
        <f t="shared" si="2"/>
        <v>37</v>
      </c>
      <c r="BI3" s="573">
        <f t="shared" si="2"/>
        <v>38</v>
      </c>
      <c r="BJ3" s="573">
        <f t="shared" si="2"/>
        <v>39</v>
      </c>
      <c r="BK3" s="573">
        <f t="shared" si="2"/>
        <v>40</v>
      </c>
      <c r="BL3" s="573">
        <f t="shared" si="2"/>
        <v>41</v>
      </c>
      <c r="BM3" s="573">
        <f t="shared" si="2"/>
        <v>42</v>
      </c>
      <c r="BN3" s="573">
        <f t="shared" si="2"/>
        <v>43</v>
      </c>
      <c r="BO3" s="573">
        <f t="shared" si="2"/>
        <v>44</v>
      </c>
      <c r="BP3" s="573">
        <f t="shared" si="2"/>
        <v>45</v>
      </c>
      <c r="BQ3" s="573">
        <f t="shared" si="2"/>
        <v>46</v>
      </c>
      <c r="BR3" s="573">
        <f t="shared" si="2"/>
        <v>47</v>
      </c>
      <c r="BS3" s="573">
        <f t="shared" si="2"/>
        <v>48</v>
      </c>
      <c r="BT3" s="573">
        <f t="shared" si="2"/>
        <v>49</v>
      </c>
      <c r="BU3" s="573">
        <f t="shared" si="2"/>
        <v>50</v>
      </c>
      <c r="BV3" s="573">
        <f t="shared" si="2"/>
        <v>51</v>
      </c>
      <c r="BW3" s="573">
        <f t="shared" si="2"/>
        <v>52</v>
      </c>
      <c r="BX3" s="573">
        <f t="shared" si="2"/>
        <v>53</v>
      </c>
      <c r="BY3" s="573">
        <f t="shared" si="2"/>
        <v>54</v>
      </c>
      <c r="BZ3" s="573">
        <f t="shared" si="2"/>
        <v>55</v>
      </c>
      <c r="CA3" s="573">
        <f t="shared" si="2"/>
        <v>56</v>
      </c>
      <c r="CB3" s="573">
        <f t="shared" si="2"/>
        <v>57</v>
      </c>
      <c r="CC3" s="573">
        <f t="shared" si="2"/>
        <v>58</v>
      </c>
      <c r="CD3" s="573">
        <f t="shared" si="2"/>
        <v>59</v>
      </c>
      <c r="CE3" s="573">
        <f t="shared" si="2"/>
        <v>60</v>
      </c>
      <c r="CF3" s="573">
        <f t="shared" si="2"/>
        <v>61</v>
      </c>
      <c r="CG3" s="573">
        <f t="shared" si="2"/>
        <v>62</v>
      </c>
      <c r="CH3" s="573">
        <f t="shared" si="2"/>
        <v>63</v>
      </c>
      <c r="CI3" s="573">
        <f t="shared" si="2"/>
        <v>64</v>
      </c>
      <c r="CJ3" s="573">
        <f t="shared" si="2"/>
        <v>65</v>
      </c>
      <c r="CK3" s="573">
        <f t="shared" ref="CK3:DW3" si="3">CJ3+1</f>
        <v>66</v>
      </c>
      <c r="CL3" s="573">
        <f t="shared" si="3"/>
        <v>67</v>
      </c>
      <c r="CM3" s="573">
        <f t="shared" si="3"/>
        <v>68</v>
      </c>
      <c r="CN3" s="573">
        <f t="shared" si="3"/>
        <v>69</v>
      </c>
      <c r="CO3" s="573">
        <f t="shared" si="3"/>
        <v>70</v>
      </c>
      <c r="CP3" s="573">
        <f t="shared" si="3"/>
        <v>71</v>
      </c>
      <c r="CQ3" s="573">
        <f t="shared" si="3"/>
        <v>72</v>
      </c>
      <c r="CR3" s="573">
        <f t="shared" si="3"/>
        <v>73</v>
      </c>
      <c r="CS3" s="573">
        <f t="shared" si="3"/>
        <v>74</v>
      </c>
      <c r="CT3" s="573">
        <f t="shared" si="3"/>
        <v>75</v>
      </c>
      <c r="CU3" s="573">
        <f t="shared" si="3"/>
        <v>76</v>
      </c>
      <c r="CV3" s="573">
        <f t="shared" si="3"/>
        <v>77</v>
      </c>
      <c r="CW3" s="573">
        <f t="shared" si="3"/>
        <v>78</v>
      </c>
      <c r="CX3" s="573">
        <f t="shared" si="3"/>
        <v>79</v>
      </c>
      <c r="CY3" s="573">
        <f t="shared" si="3"/>
        <v>80</v>
      </c>
      <c r="CZ3" s="574">
        <f t="shared" si="3"/>
        <v>81</v>
      </c>
      <c r="DA3" s="574">
        <f t="shared" si="3"/>
        <v>82</v>
      </c>
      <c r="DB3" s="574">
        <f t="shared" si="3"/>
        <v>83</v>
      </c>
      <c r="DC3" s="574">
        <f t="shared" si="3"/>
        <v>84</v>
      </c>
      <c r="DD3" s="574">
        <f t="shared" si="3"/>
        <v>85</v>
      </c>
      <c r="DE3" s="574">
        <f t="shared" si="3"/>
        <v>86</v>
      </c>
      <c r="DF3" s="574">
        <f t="shared" si="3"/>
        <v>87</v>
      </c>
      <c r="DG3" s="574">
        <f t="shared" si="3"/>
        <v>88</v>
      </c>
      <c r="DH3" s="574">
        <f t="shared" si="3"/>
        <v>89</v>
      </c>
      <c r="DI3" s="574">
        <f t="shared" si="3"/>
        <v>90</v>
      </c>
      <c r="DJ3" s="574">
        <f t="shared" si="3"/>
        <v>91</v>
      </c>
      <c r="DK3" s="574">
        <f t="shared" si="3"/>
        <v>92</v>
      </c>
      <c r="DL3" s="574">
        <f t="shared" si="3"/>
        <v>93</v>
      </c>
      <c r="DM3" s="574">
        <f t="shared" si="3"/>
        <v>94</v>
      </c>
      <c r="DN3" s="574">
        <f t="shared" si="3"/>
        <v>95</v>
      </c>
      <c r="DO3" s="574">
        <f t="shared" si="3"/>
        <v>96</v>
      </c>
      <c r="DP3" s="574">
        <f t="shared" si="3"/>
        <v>97</v>
      </c>
      <c r="DQ3" s="574">
        <f t="shared" si="3"/>
        <v>98</v>
      </c>
      <c r="DR3" s="574">
        <f t="shared" si="3"/>
        <v>99</v>
      </c>
      <c r="DS3" s="574">
        <f t="shared" si="3"/>
        <v>100</v>
      </c>
      <c r="DT3" s="574">
        <f t="shared" si="3"/>
        <v>101</v>
      </c>
      <c r="DU3" s="574">
        <f t="shared" si="3"/>
        <v>102</v>
      </c>
      <c r="DV3" s="574">
        <f t="shared" si="3"/>
        <v>103</v>
      </c>
      <c r="DW3" s="574">
        <f t="shared" si="3"/>
        <v>104</v>
      </c>
      <c r="DX3" s="555"/>
    </row>
    <row r="4" spans="2:128" s="575" customFormat="1" ht="51" x14ac:dyDescent="0.2">
      <c r="B4" s="576" t="s">
        <v>112</v>
      </c>
      <c r="C4" s="577" t="s">
        <v>366</v>
      </c>
      <c r="D4" s="578" t="s">
        <v>367</v>
      </c>
      <c r="E4" s="576" t="s">
        <v>368</v>
      </c>
      <c r="F4" s="579" t="s">
        <v>369</v>
      </c>
      <c r="G4" s="579" t="s">
        <v>370</v>
      </c>
      <c r="H4" s="579" t="s">
        <v>371</v>
      </c>
      <c r="I4" s="579" t="s">
        <v>372</v>
      </c>
      <c r="J4" s="579" t="s">
        <v>373</v>
      </c>
      <c r="K4" s="579" t="s">
        <v>374</v>
      </c>
      <c r="L4" s="580" t="s">
        <v>375</v>
      </c>
      <c r="M4" s="580" t="s">
        <v>376</v>
      </c>
      <c r="N4" s="580" t="s">
        <v>377</v>
      </c>
      <c r="O4" s="580" t="s">
        <v>378</v>
      </c>
      <c r="P4" s="580" t="s">
        <v>379</v>
      </c>
      <c r="Q4" s="580" t="s">
        <v>380</v>
      </c>
      <c r="R4" s="580" t="s">
        <v>381</v>
      </c>
      <c r="S4" s="581" t="s">
        <v>382</v>
      </c>
      <c r="T4" s="582" t="s">
        <v>383</v>
      </c>
      <c r="U4" s="580" t="s">
        <v>384</v>
      </c>
      <c r="V4" s="583" t="s">
        <v>113</v>
      </c>
      <c r="W4" s="584" t="s">
        <v>142</v>
      </c>
      <c r="X4" s="585" t="s">
        <v>385</v>
      </c>
      <c r="Y4" s="585" t="s">
        <v>386</v>
      </c>
      <c r="Z4" s="585" t="s">
        <v>387</v>
      </c>
      <c r="AA4" s="585" t="s">
        <v>388</v>
      </c>
      <c r="AB4" s="585" t="s">
        <v>389</v>
      </c>
      <c r="AC4" s="585" t="s">
        <v>390</v>
      </c>
      <c r="AD4" s="585" t="s">
        <v>391</v>
      </c>
      <c r="AE4" s="585" t="s">
        <v>392</v>
      </c>
      <c r="AF4" s="585" t="s">
        <v>393</v>
      </c>
      <c r="AG4" s="585" t="s">
        <v>394</v>
      </c>
      <c r="AH4" s="585" t="s">
        <v>395</v>
      </c>
      <c r="AI4" s="585" t="s">
        <v>396</v>
      </c>
      <c r="AJ4" s="585" t="s">
        <v>397</v>
      </c>
      <c r="AK4" s="585" t="s">
        <v>398</v>
      </c>
      <c r="AL4" s="585" t="s">
        <v>399</v>
      </c>
      <c r="AM4" s="585" t="s">
        <v>400</v>
      </c>
      <c r="AN4" s="585" t="s">
        <v>401</v>
      </c>
      <c r="AO4" s="585" t="s">
        <v>402</v>
      </c>
      <c r="AP4" s="585" t="s">
        <v>403</v>
      </c>
      <c r="AQ4" s="585" t="s">
        <v>404</v>
      </c>
      <c r="AR4" s="585" t="s">
        <v>405</v>
      </c>
      <c r="AS4" s="585" t="s">
        <v>406</v>
      </c>
      <c r="AT4" s="585" t="s">
        <v>407</v>
      </c>
      <c r="AU4" s="585" t="s">
        <v>408</v>
      </c>
      <c r="AV4" s="585" t="s">
        <v>409</v>
      </c>
      <c r="AW4" s="585" t="s">
        <v>410</v>
      </c>
      <c r="AX4" s="585" t="s">
        <v>411</v>
      </c>
      <c r="AY4" s="585" t="s">
        <v>412</v>
      </c>
      <c r="AZ4" s="585" t="s">
        <v>413</v>
      </c>
      <c r="BA4" s="585" t="s">
        <v>414</v>
      </c>
      <c r="BB4" s="585" t="s">
        <v>415</v>
      </c>
      <c r="BC4" s="585" t="s">
        <v>416</v>
      </c>
      <c r="BD4" s="585" t="s">
        <v>417</v>
      </c>
      <c r="BE4" s="585" t="s">
        <v>418</v>
      </c>
      <c r="BF4" s="585" t="s">
        <v>419</v>
      </c>
      <c r="BG4" s="585" t="s">
        <v>420</v>
      </c>
      <c r="BH4" s="585" t="s">
        <v>421</v>
      </c>
      <c r="BI4" s="585" t="s">
        <v>422</v>
      </c>
      <c r="BJ4" s="585" t="s">
        <v>423</v>
      </c>
      <c r="BK4" s="585" t="s">
        <v>424</v>
      </c>
      <c r="BL4" s="585" t="s">
        <v>425</v>
      </c>
      <c r="BM4" s="585" t="s">
        <v>426</v>
      </c>
      <c r="BN4" s="585" t="s">
        <v>427</v>
      </c>
      <c r="BO4" s="585" t="s">
        <v>428</v>
      </c>
      <c r="BP4" s="585" t="s">
        <v>429</v>
      </c>
      <c r="BQ4" s="585" t="s">
        <v>430</v>
      </c>
      <c r="BR4" s="585" t="s">
        <v>431</v>
      </c>
      <c r="BS4" s="585" t="s">
        <v>432</v>
      </c>
      <c r="BT4" s="585" t="s">
        <v>433</v>
      </c>
      <c r="BU4" s="585" t="s">
        <v>434</v>
      </c>
      <c r="BV4" s="585" t="s">
        <v>435</v>
      </c>
      <c r="BW4" s="585" t="s">
        <v>436</v>
      </c>
      <c r="BX4" s="585" t="s">
        <v>437</v>
      </c>
      <c r="BY4" s="585" t="s">
        <v>438</v>
      </c>
      <c r="BZ4" s="585" t="s">
        <v>439</v>
      </c>
      <c r="CA4" s="585" t="s">
        <v>440</v>
      </c>
      <c r="CB4" s="585" t="s">
        <v>441</v>
      </c>
      <c r="CC4" s="585" t="s">
        <v>442</v>
      </c>
      <c r="CD4" s="585" t="s">
        <v>443</v>
      </c>
      <c r="CE4" s="586" t="s">
        <v>444</v>
      </c>
      <c r="CF4" s="585" t="s">
        <v>445</v>
      </c>
      <c r="CG4" s="585" t="s">
        <v>446</v>
      </c>
      <c r="CH4" s="585" t="s">
        <v>447</v>
      </c>
      <c r="CI4" s="585" t="s">
        <v>448</v>
      </c>
      <c r="CJ4" s="585" t="s">
        <v>449</v>
      </c>
      <c r="CK4" s="585" t="s">
        <v>450</v>
      </c>
      <c r="CL4" s="585" t="s">
        <v>451</v>
      </c>
      <c r="CM4" s="585" t="s">
        <v>452</v>
      </c>
      <c r="CN4" s="585" t="s">
        <v>453</v>
      </c>
      <c r="CO4" s="585" t="s">
        <v>454</v>
      </c>
      <c r="CP4" s="585" t="s">
        <v>455</v>
      </c>
      <c r="CQ4" s="585" t="s">
        <v>456</v>
      </c>
      <c r="CR4" s="585" t="s">
        <v>457</v>
      </c>
      <c r="CS4" s="585" t="s">
        <v>458</v>
      </c>
      <c r="CT4" s="585" t="s">
        <v>459</v>
      </c>
      <c r="CU4" s="585" t="s">
        <v>460</v>
      </c>
      <c r="CV4" s="585" t="s">
        <v>461</v>
      </c>
      <c r="CW4" s="585" t="s">
        <v>462</v>
      </c>
      <c r="CX4" s="585" t="s">
        <v>463</v>
      </c>
      <c r="CY4" s="585" t="s">
        <v>464</v>
      </c>
      <c r="CZ4" s="587" t="s">
        <v>465</v>
      </c>
      <c r="DA4" s="587" t="s">
        <v>466</v>
      </c>
      <c r="DB4" s="587" t="s">
        <v>467</v>
      </c>
      <c r="DC4" s="587" t="s">
        <v>468</v>
      </c>
      <c r="DD4" s="587" t="s">
        <v>469</v>
      </c>
      <c r="DE4" s="587" t="s">
        <v>470</v>
      </c>
      <c r="DF4" s="587" t="s">
        <v>471</v>
      </c>
      <c r="DG4" s="587" t="s">
        <v>472</v>
      </c>
      <c r="DH4" s="587" t="s">
        <v>473</v>
      </c>
      <c r="DI4" s="587" t="s">
        <v>474</v>
      </c>
      <c r="DJ4" s="587" t="s">
        <v>475</v>
      </c>
      <c r="DK4" s="587" t="s">
        <v>476</v>
      </c>
      <c r="DL4" s="587" t="s">
        <v>477</v>
      </c>
      <c r="DM4" s="587" t="s">
        <v>478</v>
      </c>
      <c r="DN4" s="587" t="s">
        <v>479</v>
      </c>
      <c r="DO4" s="587" t="s">
        <v>480</v>
      </c>
      <c r="DP4" s="587" t="s">
        <v>481</v>
      </c>
      <c r="DQ4" s="587" t="s">
        <v>482</v>
      </c>
      <c r="DR4" s="587" t="s">
        <v>483</v>
      </c>
      <c r="DS4" s="587" t="s">
        <v>484</v>
      </c>
      <c r="DT4" s="587" t="s">
        <v>485</v>
      </c>
      <c r="DU4" s="587" t="s">
        <v>486</v>
      </c>
      <c r="DV4" s="587" t="s">
        <v>487</v>
      </c>
      <c r="DW4" s="588" t="s">
        <v>488</v>
      </c>
      <c r="DX4" s="589"/>
    </row>
    <row r="5" spans="2:128" x14ac:dyDescent="0.2">
      <c r="B5" s="590" t="s">
        <v>489</v>
      </c>
      <c r="C5" s="591" t="s">
        <v>490</v>
      </c>
      <c r="D5" s="592"/>
      <c r="E5" s="593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5"/>
      <c r="S5" s="596"/>
      <c r="T5" s="597"/>
      <c r="U5" s="598"/>
      <c r="V5" s="593"/>
      <c r="W5" s="593"/>
      <c r="X5" s="599"/>
      <c r="Y5" s="599"/>
      <c r="Z5" s="599"/>
      <c r="AA5" s="599"/>
      <c r="AB5" s="599"/>
      <c r="AC5" s="600"/>
      <c r="AD5" s="600"/>
      <c r="AE5" s="600"/>
      <c r="AF5" s="600"/>
      <c r="AG5" s="600"/>
      <c r="AH5" s="600"/>
      <c r="AI5" s="600"/>
      <c r="AJ5" s="600"/>
      <c r="AK5" s="601"/>
      <c r="AL5" s="601"/>
      <c r="AM5" s="601"/>
      <c r="AN5" s="601"/>
      <c r="AO5" s="601"/>
      <c r="AP5" s="601"/>
      <c r="AQ5" s="601"/>
      <c r="AR5" s="601"/>
      <c r="AS5" s="601"/>
      <c r="AT5" s="601"/>
      <c r="AU5" s="601"/>
      <c r="AV5" s="601"/>
      <c r="AW5" s="601"/>
      <c r="AX5" s="601"/>
      <c r="AY5" s="601"/>
      <c r="AZ5" s="601"/>
      <c r="BA5" s="601"/>
      <c r="BB5" s="601"/>
      <c r="BC5" s="601"/>
      <c r="BD5" s="601"/>
      <c r="BE5" s="601"/>
      <c r="BF5" s="601"/>
      <c r="BG5" s="601"/>
      <c r="BH5" s="601"/>
      <c r="BI5" s="601"/>
      <c r="BJ5" s="601"/>
      <c r="BK5" s="601"/>
      <c r="BL5" s="601"/>
      <c r="BM5" s="601"/>
      <c r="BN5" s="601"/>
      <c r="BO5" s="601"/>
      <c r="BP5" s="601"/>
      <c r="BQ5" s="601"/>
      <c r="BR5" s="601"/>
      <c r="BS5" s="601"/>
      <c r="BT5" s="601"/>
      <c r="BU5" s="601"/>
      <c r="BV5" s="601"/>
      <c r="BW5" s="601"/>
      <c r="BX5" s="601"/>
      <c r="BY5" s="601"/>
      <c r="BZ5" s="601"/>
      <c r="CA5" s="601"/>
      <c r="CB5" s="601"/>
      <c r="CC5" s="601"/>
      <c r="CD5" s="601"/>
      <c r="CE5" s="601"/>
      <c r="CF5" s="601"/>
      <c r="CG5" s="601"/>
      <c r="CH5" s="602"/>
      <c r="CI5" s="601"/>
      <c r="CJ5" s="601"/>
      <c r="CK5" s="601"/>
      <c r="CL5" s="601"/>
      <c r="CM5" s="601"/>
      <c r="CN5" s="601"/>
      <c r="CO5" s="601"/>
      <c r="CP5" s="601"/>
      <c r="CQ5" s="601"/>
      <c r="CR5" s="601"/>
      <c r="CS5" s="601"/>
      <c r="CT5" s="601"/>
      <c r="CU5" s="601"/>
      <c r="CV5" s="601"/>
      <c r="CW5" s="601"/>
      <c r="CX5" s="601"/>
      <c r="CY5" s="603"/>
      <c r="CZ5" s="604"/>
      <c r="DA5" s="605"/>
      <c r="DB5" s="605"/>
      <c r="DC5" s="605"/>
      <c r="DD5" s="605"/>
      <c r="DE5" s="605"/>
      <c r="DF5" s="605"/>
      <c r="DG5" s="605"/>
      <c r="DH5" s="605"/>
      <c r="DI5" s="605"/>
      <c r="DJ5" s="605"/>
      <c r="DK5" s="605"/>
      <c r="DL5" s="605"/>
      <c r="DM5" s="605"/>
      <c r="DN5" s="605"/>
      <c r="DO5" s="605"/>
      <c r="DP5" s="605"/>
      <c r="DQ5" s="605"/>
      <c r="DR5" s="605"/>
      <c r="DS5" s="605"/>
      <c r="DT5" s="605"/>
      <c r="DU5" s="605"/>
      <c r="DV5" s="605"/>
      <c r="DW5" s="606"/>
      <c r="DX5" s="605"/>
    </row>
    <row r="6" spans="2:128" ht="25.5" x14ac:dyDescent="0.2">
      <c r="B6" s="607" t="s">
        <v>491</v>
      </c>
      <c r="C6" s="608" t="s">
        <v>492</v>
      </c>
      <c r="D6" s="609"/>
      <c r="E6" s="599"/>
      <c r="F6" s="610"/>
      <c r="G6" s="610"/>
      <c r="H6" s="611"/>
      <c r="I6" s="611"/>
      <c r="J6" s="611"/>
      <c r="K6" s="611"/>
      <c r="L6" s="611"/>
      <c r="M6" s="611"/>
      <c r="N6" s="611"/>
      <c r="O6" s="611"/>
      <c r="P6" s="611"/>
      <c r="Q6" s="611"/>
      <c r="R6" s="612"/>
      <c r="S6" s="596"/>
      <c r="T6" s="597"/>
      <c r="U6" s="613" t="s">
        <v>493</v>
      </c>
      <c r="V6" s="599"/>
      <c r="W6" s="599"/>
      <c r="X6" s="599">
        <f t="shared" ref="X6:BC6" si="4">SUMIF($C:$C,"58.1x",X:X)</f>
        <v>0</v>
      </c>
      <c r="Y6" s="599">
        <f t="shared" si="4"/>
        <v>0</v>
      </c>
      <c r="Z6" s="599">
        <f t="shared" si="4"/>
        <v>0</v>
      </c>
      <c r="AA6" s="599">
        <f t="shared" si="4"/>
        <v>0</v>
      </c>
      <c r="AB6" s="599">
        <f t="shared" si="4"/>
        <v>0</v>
      </c>
      <c r="AC6" s="599">
        <f t="shared" si="4"/>
        <v>0</v>
      </c>
      <c r="AD6" s="599">
        <f t="shared" si="4"/>
        <v>0</v>
      </c>
      <c r="AE6" s="599">
        <f t="shared" si="4"/>
        <v>0</v>
      </c>
      <c r="AF6" s="599">
        <f t="shared" si="4"/>
        <v>0</v>
      </c>
      <c r="AG6" s="599">
        <f t="shared" si="4"/>
        <v>0</v>
      </c>
      <c r="AH6" s="599">
        <f t="shared" si="4"/>
        <v>0</v>
      </c>
      <c r="AI6" s="599">
        <f t="shared" si="4"/>
        <v>0</v>
      </c>
      <c r="AJ6" s="599">
        <f t="shared" si="4"/>
        <v>0</v>
      </c>
      <c r="AK6" s="599">
        <f t="shared" si="4"/>
        <v>0</v>
      </c>
      <c r="AL6" s="599">
        <f t="shared" si="4"/>
        <v>0</v>
      </c>
      <c r="AM6" s="599">
        <f t="shared" si="4"/>
        <v>0</v>
      </c>
      <c r="AN6" s="599">
        <f t="shared" si="4"/>
        <v>0</v>
      </c>
      <c r="AO6" s="599">
        <f t="shared" si="4"/>
        <v>0</v>
      </c>
      <c r="AP6" s="599">
        <f t="shared" si="4"/>
        <v>0</v>
      </c>
      <c r="AQ6" s="599">
        <f t="shared" si="4"/>
        <v>0</v>
      </c>
      <c r="AR6" s="599">
        <f t="shared" si="4"/>
        <v>0</v>
      </c>
      <c r="AS6" s="599">
        <f t="shared" si="4"/>
        <v>0</v>
      </c>
      <c r="AT6" s="599">
        <f t="shared" si="4"/>
        <v>0</v>
      </c>
      <c r="AU6" s="599">
        <f t="shared" si="4"/>
        <v>0</v>
      </c>
      <c r="AV6" s="599">
        <f t="shared" si="4"/>
        <v>0</v>
      </c>
      <c r="AW6" s="599">
        <f t="shared" si="4"/>
        <v>0</v>
      </c>
      <c r="AX6" s="599">
        <f t="shared" si="4"/>
        <v>0</v>
      </c>
      <c r="AY6" s="599">
        <f t="shared" si="4"/>
        <v>0</v>
      </c>
      <c r="AZ6" s="599">
        <f t="shared" si="4"/>
        <v>0</v>
      </c>
      <c r="BA6" s="599">
        <f t="shared" si="4"/>
        <v>0</v>
      </c>
      <c r="BB6" s="599">
        <f t="shared" si="4"/>
        <v>0</v>
      </c>
      <c r="BC6" s="599">
        <f t="shared" si="4"/>
        <v>0</v>
      </c>
      <c r="BD6" s="599">
        <f t="shared" ref="BD6:CI6" si="5">SUMIF($C:$C,"58.1x",BD:BD)</f>
        <v>0</v>
      </c>
      <c r="BE6" s="599">
        <f t="shared" si="5"/>
        <v>0</v>
      </c>
      <c r="BF6" s="599">
        <f t="shared" si="5"/>
        <v>0</v>
      </c>
      <c r="BG6" s="599">
        <f t="shared" si="5"/>
        <v>0</v>
      </c>
      <c r="BH6" s="599">
        <f t="shared" si="5"/>
        <v>0</v>
      </c>
      <c r="BI6" s="599">
        <f t="shared" si="5"/>
        <v>0</v>
      </c>
      <c r="BJ6" s="599">
        <f t="shared" si="5"/>
        <v>0</v>
      </c>
      <c r="BK6" s="599">
        <f t="shared" si="5"/>
        <v>0</v>
      </c>
      <c r="BL6" s="599">
        <f t="shared" si="5"/>
        <v>0</v>
      </c>
      <c r="BM6" s="599">
        <f t="shared" si="5"/>
        <v>0</v>
      </c>
      <c r="BN6" s="599">
        <f t="shared" si="5"/>
        <v>0</v>
      </c>
      <c r="BO6" s="599">
        <f t="shared" si="5"/>
        <v>0</v>
      </c>
      <c r="BP6" s="599">
        <f t="shared" si="5"/>
        <v>0</v>
      </c>
      <c r="BQ6" s="599">
        <f t="shared" si="5"/>
        <v>0</v>
      </c>
      <c r="BR6" s="599">
        <f t="shared" si="5"/>
        <v>0</v>
      </c>
      <c r="BS6" s="599">
        <f t="shared" si="5"/>
        <v>0</v>
      </c>
      <c r="BT6" s="599">
        <f t="shared" si="5"/>
        <v>0</v>
      </c>
      <c r="BU6" s="599">
        <f t="shared" si="5"/>
        <v>0</v>
      </c>
      <c r="BV6" s="599">
        <f t="shared" si="5"/>
        <v>0</v>
      </c>
      <c r="BW6" s="599">
        <f t="shared" si="5"/>
        <v>0</v>
      </c>
      <c r="BX6" s="599">
        <f t="shared" si="5"/>
        <v>0</v>
      </c>
      <c r="BY6" s="599">
        <f t="shared" si="5"/>
        <v>0</v>
      </c>
      <c r="BZ6" s="599">
        <f t="shared" si="5"/>
        <v>0</v>
      </c>
      <c r="CA6" s="599">
        <f t="shared" si="5"/>
        <v>0</v>
      </c>
      <c r="CB6" s="599">
        <f t="shared" si="5"/>
        <v>0</v>
      </c>
      <c r="CC6" s="599">
        <f t="shared" si="5"/>
        <v>0</v>
      </c>
      <c r="CD6" s="599">
        <f t="shared" si="5"/>
        <v>0</v>
      </c>
      <c r="CE6" s="599">
        <f t="shared" si="5"/>
        <v>0</v>
      </c>
      <c r="CF6" s="599">
        <f t="shared" si="5"/>
        <v>0</v>
      </c>
      <c r="CG6" s="599">
        <f t="shared" si="5"/>
        <v>0</v>
      </c>
      <c r="CH6" s="599">
        <f t="shared" si="5"/>
        <v>0</v>
      </c>
      <c r="CI6" s="599">
        <f t="shared" si="5"/>
        <v>0</v>
      </c>
      <c r="CJ6" s="599">
        <f t="shared" ref="CJ6:DO6" si="6">SUMIF($C:$C,"58.1x",CJ:CJ)</f>
        <v>0</v>
      </c>
      <c r="CK6" s="599">
        <f t="shared" si="6"/>
        <v>0</v>
      </c>
      <c r="CL6" s="599">
        <f t="shared" si="6"/>
        <v>0</v>
      </c>
      <c r="CM6" s="599">
        <f t="shared" si="6"/>
        <v>0</v>
      </c>
      <c r="CN6" s="599">
        <f t="shared" si="6"/>
        <v>0</v>
      </c>
      <c r="CO6" s="599">
        <f t="shared" si="6"/>
        <v>0</v>
      </c>
      <c r="CP6" s="599">
        <f t="shared" si="6"/>
        <v>0</v>
      </c>
      <c r="CQ6" s="599">
        <f t="shared" si="6"/>
        <v>0</v>
      </c>
      <c r="CR6" s="599">
        <f t="shared" si="6"/>
        <v>0</v>
      </c>
      <c r="CS6" s="599">
        <f t="shared" si="6"/>
        <v>0</v>
      </c>
      <c r="CT6" s="599">
        <f t="shared" si="6"/>
        <v>0</v>
      </c>
      <c r="CU6" s="599">
        <f t="shared" si="6"/>
        <v>0</v>
      </c>
      <c r="CV6" s="599">
        <f t="shared" si="6"/>
        <v>0</v>
      </c>
      <c r="CW6" s="599">
        <f t="shared" si="6"/>
        <v>0</v>
      </c>
      <c r="CX6" s="599">
        <f t="shared" si="6"/>
        <v>0</v>
      </c>
      <c r="CY6" s="614">
        <f t="shared" si="6"/>
        <v>0</v>
      </c>
      <c r="CZ6" s="615">
        <f t="shared" si="6"/>
        <v>0</v>
      </c>
      <c r="DA6" s="615">
        <f t="shared" si="6"/>
        <v>0</v>
      </c>
      <c r="DB6" s="615">
        <f t="shared" si="6"/>
        <v>0</v>
      </c>
      <c r="DC6" s="615">
        <f t="shared" si="6"/>
        <v>0</v>
      </c>
      <c r="DD6" s="615">
        <f t="shared" si="6"/>
        <v>0</v>
      </c>
      <c r="DE6" s="615">
        <f t="shared" si="6"/>
        <v>0</v>
      </c>
      <c r="DF6" s="615">
        <f t="shared" si="6"/>
        <v>0</v>
      </c>
      <c r="DG6" s="615">
        <f t="shared" si="6"/>
        <v>0</v>
      </c>
      <c r="DH6" s="615">
        <f t="shared" si="6"/>
        <v>0</v>
      </c>
      <c r="DI6" s="615">
        <f t="shared" si="6"/>
        <v>0</v>
      </c>
      <c r="DJ6" s="615">
        <f t="shared" si="6"/>
        <v>0</v>
      </c>
      <c r="DK6" s="615">
        <f t="shared" si="6"/>
        <v>0</v>
      </c>
      <c r="DL6" s="615">
        <f t="shared" si="6"/>
        <v>0</v>
      </c>
      <c r="DM6" s="615">
        <f t="shared" si="6"/>
        <v>0</v>
      </c>
      <c r="DN6" s="615">
        <f t="shared" si="6"/>
        <v>0</v>
      </c>
      <c r="DO6" s="615">
        <f t="shared" si="6"/>
        <v>0</v>
      </c>
      <c r="DP6" s="615">
        <f t="shared" ref="DP6:DW6" si="7">SUMIF($C:$C,"58.1x",DP:DP)</f>
        <v>0</v>
      </c>
      <c r="DQ6" s="615">
        <f t="shared" si="7"/>
        <v>0</v>
      </c>
      <c r="DR6" s="615">
        <f t="shared" si="7"/>
        <v>0</v>
      </c>
      <c r="DS6" s="615">
        <f t="shared" si="7"/>
        <v>0</v>
      </c>
      <c r="DT6" s="615">
        <f t="shared" si="7"/>
        <v>0</v>
      </c>
      <c r="DU6" s="615">
        <f t="shared" si="7"/>
        <v>0</v>
      </c>
      <c r="DV6" s="615">
        <f t="shared" si="7"/>
        <v>0</v>
      </c>
      <c r="DW6" s="616">
        <f t="shared" si="7"/>
        <v>0</v>
      </c>
      <c r="DX6" s="605"/>
    </row>
    <row r="7" spans="2:128" x14ac:dyDescent="0.2">
      <c r="B7" s="607" t="s">
        <v>510</v>
      </c>
      <c r="C7" s="608" t="s">
        <v>511</v>
      </c>
      <c r="D7" s="600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3"/>
      <c r="S7" s="617"/>
      <c r="T7" s="603"/>
      <c r="U7" s="617"/>
      <c r="V7" s="601"/>
      <c r="W7" s="601"/>
      <c r="X7" s="599">
        <f t="shared" ref="X7:BC7" si="8">SUMIF($C:$C,"58.2x",X:X)</f>
        <v>0</v>
      </c>
      <c r="Y7" s="599">
        <f t="shared" si="8"/>
        <v>0</v>
      </c>
      <c r="Z7" s="599">
        <f t="shared" si="8"/>
        <v>0</v>
      </c>
      <c r="AA7" s="599">
        <f t="shared" si="8"/>
        <v>0</v>
      </c>
      <c r="AB7" s="599">
        <f t="shared" si="8"/>
        <v>0</v>
      </c>
      <c r="AC7" s="599">
        <f t="shared" si="8"/>
        <v>0</v>
      </c>
      <c r="AD7" s="599">
        <f t="shared" si="8"/>
        <v>0</v>
      </c>
      <c r="AE7" s="599">
        <f t="shared" si="8"/>
        <v>0</v>
      </c>
      <c r="AF7" s="599">
        <f t="shared" si="8"/>
        <v>0</v>
      </c>
      <c r="AG7" s="599">
        <f t="shared" si="8"/>
        <v>0</v>
      </c>
      <c r="AH7" s="599">
        <f t="shared" si="8"/>
        <v>0</v>
      </c>
      <c r="AI7" s="599">
        <f t="shared" si="8"/>
        <v>0</v>
      </c>
      <c r="AJ7" s="599">
        <f t="shared" si="8"/>
        <v>0</v>
      </c>
      <c r="AK7" s="599">
        <f t="shared" si="8"/>
        <v>0</v>
      </c>
      <c r="AL7" s="599">
        <f t="shared" si="8"/>
        <v>0</v>
      </c>
      <c r="AM7" s="599">
        <f t="shared" si="8"/>
        <v>0</v>
      </c>
      <c r="AN7" s="599">
        <f t="shared" si="8"/>
        <v>0</v>
      </c>
      <c r="AO7" s="599">
        <f t="shared" si="8"/>
        <v>0</v>
      </c>
      <c r="AP7" s="599">
        <f t="shared" si="8"/>
        <v>0</v>
      </c>
      <c r="AQ7" s="599">
        <f t="shared" si="8"/>
        <v>0</v>
      </c>
      <c r="AR7" s="599">
        <f t="shared" si="8"/>
        <v>0</v>
      </c>
      <c r="AS7" s="599">
        <f t="shared" si="8"/>
        <v>0</v>
      </c>
      <c r="AT7" s="599">
        <f t="shared" si="8"/>
        <v>0</v>
      </c>
      <c r="AU7" s="599">
        <f t="shared" si="8"/>
        <v>0</v>
      </c>
      <c r="AV7" s="599">
        <f t="shared" si="8"/>
        <v>0</v>
      </c>
      <c r="AW7" s="599">
        <f t="shared" si="8"/>
        <v>0</v>
      </c>
      <c r="AX7" s="599">
        <f t="shared" si="8"/>
        <v>0</v>
      </c>
      <c r="AY7" s="599">
        <f t="shared" si="8"/>
        <v>0</v>
      </c>
      <c r="AZ7" s="599">
        <f t="shared" si="8"/>
        <v>0</v>
      </c>
      <c r="BA7" s="599">
        <f t="shared" si="8"/>
        <v>0</v>
      </c>
      <c r="BB7" s="599">
        <f t="shared" si="8"/>
        <v>0</v>
      </c>
      <c r="BC7" s="599">
        <f t="shared" si="8"/>
        <v>0</v>
      </c>
      <c r="BD7" s="599">
        <f t="shared" ref="BD7:CI7" si="9">SUMIF($C:$C,"58.2x",BD:BD)</f>
        <v>0</v>
      </c>
      <c r="BE7" s="599">
        <f t="shared" si="9"/>
        <v>0</v>
      </c>
      <c r="BF7" s="599">
        <f t="shared" si="9"/>
        <v>0</v>
      </c>
      <c r="BG7" s="599">
        <f t="shared" si="9"/>
        <v>0</v>
      </c>
      <c r="BH7" s="599">
        <f t="shared" si="9"/>
        <v>0</v>
      </c>
      <c r="BI7" s="599">
        <f t="shared" si="9"/>
        <v>0</v>
      </c>
      <c r="BJ7" s="599">
        <f t="shared" si="9"/>
        <v>0</v>
      </c>
      <c r="BK7" s="599">
        <f t="shared" si="9"/>
        <v>0</v>
      </c>
      <c r="BL7" s="599">
        <f t="shared" si="9"/>
        <v>0</v>
      </c>
      <c r="BM7" s="599">
        <f t="shared" si="9"/>
        <v>0</v>
      </c>
      <c r="BN7" s="599">
        <f t="shared" si="9"/>
        <v>0</v>
      </c>
      <c r="BO7" s="599">
        <f t="shared" si="9"/>
        <v>0</v>
      </c>
      <c r="BP7" s="599">
        <f t="shared" si="9"/>
        <v>0</v>
      </c>
      <c r="BQ7" s="599">
        <f t="shared" si="9"/>
        <v>0</v>
      </c>
      <c r="BR7" s="599">
        <f t="shared" si="9"/>
        <v>0</v>
      </c>
      <c r="BS7" s="599">
        <f t="shared" si="9"/>
        <v>0</v>
      </c>
      <c r="BT7" s="599">
        <f t="shared" si="9"/>
        <v>0</v>
      </c>
      <c r="BU7" s="599">
        <f t="shared" si="9"/>
        <v>0</v>
      </c>
      <c r="BV7" s="599">
        <f t="shared" si="9"/>
        <v>0</v>
      </c>
      <c r="BW7" s="599">
        <f t="shared" si="9"/>
        <v>0</v>
      </c>
      <c r="BX7" s="599">
        <f t="shared" si="9"/>
        <v>0</v>
      </c>
      <c r="BY7" s="599">
        <f t="shared" si="9"/>
        <v>0</v>
      </c>
      <c r="BZ7" s="599">
        <f t="shared" si="9"/>
        <v>0</v>
      </c>
      <c r="CA7" s="599">
        <f t="shared" si="9"/>
        <v>0</v>
      </c>
      <c r="CB7" s="599">
        <f t="shared" si="9"/>
        <v>0</v>
      </c>
      <c r="CC7" s="599">
        <f t="shared" si="9"/>
        <v>0</v>
      </c>
      <c r="CD7" s="599">
        <f t="shared" si="9"/>
        <v>0</v>
      </c>
      <c r="CE7" s="599">
        <f t="shared" si="9"/>
        <v>0</v>
      </c>
      <c r="CF7" s="599">
        <f t="shared" si="9"/>
        <v>0</v>
      </c>
      <c r="CG7" s="599">
        <f t="shared" si="9"/>
        <v>0</v>
      </c>
      <c r="CH7" s="599">
        <f t="shared" si="9"/>
        <v>0</v>
      </c>
      <c r="CI7" s="599">
        <f t="shared" si="9"/>
        <v>0</v>
      </c>
      <c r="CJ7" s="599">
        <f t="shared" ref="CJ7:DO7" si="10">SUMIF($C:$C,"58.2x",CJ:CJ)</f>
        <v>0</v>
      </c>
      <c r="CK7" s="599">
        <f t="shared" si="10"/>
        <v>0</v>
      </c>
      <c r="CL7" s="599">
        <f t="shared" si="10"/>
        <v>0</v>
      </c>
      <c r="CM7" s="599">
        <f t="shared" si="10"/>
        <v>0</v>
      </c>
      <c r="CN7" s="599">
        <f t="shared" si="10"/>
        <v>0</v>
      </c>
      <c r="CO7" s="599">
        <f t="shared" si="10"/>
        <v>0</v>
      </c>
      <c r="CP7" s="599">
        <f t="shared" si="10"/>
        <v>0</v>
      </c>
      <c r="CQ7" s="599">
        <f t="shared" si="10"/>
        <v>0</v>
      </c>
      <c r="CR7" s="599">
        <f t="shared" si="10"/>
        <v>0</v>
      </c>
      <c r="CS7" s="599">
        <f t="shared" si="10"/>
        <v>0</v>
      </c>
      <c r="CT7" s="599">
        <f t="shared" si="10"/>
        <v>0</v>
      </c>
      <c r="CU7" s="599">
        <f t="shared" si="10"/>
        <v>0</v>
      </c>
      <c r="CV7" s="599">
        <f t="shared" si="10"/>
        <v>0</v>
      </c>
      <c r="CW7" s="599">
        <f t="shared" si="10"/>
        <v>0</v>
      </c>
      <c r="CX7" s="599">
        <f t="shared" si="10"/>
        <v>0</v>
      </c>
      <c r="CY7" s="614">
        <f t="shared" si="10"/>
        <v>0</v>
      </c>
      <c r="CZ7" s="615">
        <f t="shared" si="10"/>
        <v>0</v>
      </c>
      <c r="DA7" s="615">
        <f t="shared" si="10"/>
        <v>0</v>
      </c>
      <c r="DB7" s="615">
        <f t="shared" si="10"/>
        <v>0</v>
      </c>
      <c r="DC7" s="615">
        <f t="shared" si="10"/>
        <v>0</v>
      </c>
      <c r="DD7" s="615">
        <f t="shared" si="10"/>
        <v>0</v>
      </c>
      <c r="DE7" s="615">
        <f t="shared" si="10"/>
        <v>0</v>
      </c>
      <c r="DF7" s="615">
        <f t="shared" si="10"/>
        <v>0</v>
      </c>
      <c r="DG7" s="615">
        <f t="shared" si="10"/>
        <v>0</v>
      </c>
      <c r="DH7" s="615">
        <f t="shared" si="10"/>
        <v>0</v>
      </c>
      <c r="DI7" s="615">
        <f t="shared" si="10"/>
        <v>0</v>
      </c>
      <c r="DJ7" s="615">
        <f t="shared" si="10"/>
        <v>0</v>
      </c>
      <c r="DK7" s="615">
        <f t="shared" si="10"/>
        <v>0</v>
      </c>
      <c r="DL7" s="615">
        <f t="shared" si="10"/>
        <v>0</v>
      </c>
      <c r="DM7" s="615">
        <f t="shared" si="10"/>
        <v>0</v>
      </c>
      <c r="DN7" s="615">
        <f t="shared" si="10"/>
        <v>0</v>
      </c>
      <c r="DO7" s="615">
        <f t="shared" si="10"/>
        <v>0</v>
      </c>
      <c r="DP7" s="615">
        <f t="shared" ref="DP7:DW7" si="11">SUMIF($C:$C,"58.2x",DP:DP)</f>
        <v>0</v>
      </c>
      <c r="DQ7" s="615">
        <f t="shared" si="11"/>
        <v>0</v>
      </c>
      <c r="DR7" s="615">
        <f t="shared" si="11"/>
        <v>0</v>
      </c>
      <c r="DS7" s="615">
        <f t="shared" si="11"/>
        <v>0</v>
      </c>
      <c r="DT7" s="615">
        <f t="shared" si="11"/>
        <v>0</v>
      </c>
      <c r="DU7" s="615">
        <f t="shared" si="11"/>
        <v>0</v>
      </c>
      <c r="DV7" s="615">
        <f t="shared" si="11"/>
        <v>0</v>
      </c>
      <c r="DW7" s="618">
        <f t="shared" si="11"/>
        <v>0</v>
      </c>
      <c r="DX7" s="605"/>
    </row>
    <row r="8" spans="2:128" x14ac:dyDescent="0.2">
      <c r="B8" s="607" t="s">
        <v>512</v>
      </c>
      <c r="C8" s="608" t="s">
        <v>513</v>
      </c>
      <c r="D8" s="600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  <c r="P8" s="601"/>
      <c r="Q8" s="601"/>
      <c r="R8" s="603"/>
      <c r="S8" s="617"/>
      <c r="T8" s="603"/>
      <c r="U8" s="617"/>
      <c r="V8" s="601"/>
      <c r="W8" s="601"/>
      <c r="X8" s="599">
        <f t="shared" ref="X8:BC8" si="12">SUMIF($C:$C,"58.3x",X:X)</f>
        <v>0</v>
      </c>
      <c r="Y8" s="599">
        <f t="shared" si="12"/>
        <v>0</v>
      </c>
      <c r="Z8" s="599">
        <f t="shared" si="12"/>
        <v>0</v>
      </c>
      <c r="AA8" s="599">
        <f t="shared" si="12"/>
        <v>0</v>
      </c>
      <c r="AB8" s="599">
        <f t="shared" si="12"/>
        <v>0</v>
      </c>
      <c r="AC8" s="599">
        <f t="shared" si="12"/>
        <v>0</v>
      </c>
      <c r="AD8" s="599">
        <f t="shared" si="12"/>
        <v>0</v>
      </c>
      <c r="AE8" s="599">
        <f t="shared" si="12"/>
        <v>0</v>
      </c>
      <c r="AF8" s="599">
        <f t="shared" si="12"/>
        <v>0</v>
      </c>
      <c r="AG8" s="599">
        <f t="shared" si="12"/>
        <v>0</v>
      </c>
      <c r="AH8" s="599">
        <f t="shared" si="12"/>
        <v>0</v>
      </c>
      <c r="AI8" s="599">
        <f t="shared" si="12"/>
        <v>0</v>
      </c>
      <c r="AJ8" s="599">
        <f t="shared" si="12"/>
        <v>0</v>
      </c>
      <c r="AK8" s="599">
        <f t="shared" si="12"/>
        <v>0</v>
      </c>
      <c r="AL8" s="599">
        <f t="shared" si="12"/>
        <v>0</v>
      </c>
      <c r="AM8" s="599">
        <f t="shared" si="12"/>
        <v>0</v>
      </c>
      <c r="AN8" s="599">
        <f t="shared" si="12"/>
        <v>0</v>
      </c>
      <c r="AO8" s="599">
        <f t="shared" si="12"/>
        <v>0</v>
      </c>
      <c r="AP8" s="599">
        <f t="shared" si="12"/>
        <v>0</v>
      </c>
      <c r="AQ8" s="599">
        <f t="shared" si="12"/>
        <v>0</v>
      </c>
      <c r="AR8" s="599">
        <f t="shared" si="12"/>
        <v>0</v>
      </c>
      <c r="AS8" s="599">
        <f t="shared" si="12"/>
        <v>0</v>
      </c>
      <c r="AT8" s="599">
        <f t="shared" si="12"/>
        <v>0</v>
      </c>
      <c r="AU8" s="599">
        <f t="shared" si="12"/>
        <v>0</v>
      </c>
      <c r="AV8" s="599">
        <f t="shared" si="12"/>
        <v>0</v>
      </c>
      <c r="AW8" s="599">
        <f t="shared" si="12"/>
        <v>0</v>
      </c>
      <c r="AX8" s="599">
        <f t="shared" si="12"/>
        <v>0</v>
      </c>
      <c r="AY8" s="599">
        <f t="shared" si="12"/>
        <v>0</v>
      </c>
      <c r="AZ8" s="599">
        <f t="shared" si="12"/>
        <v>0</v>
      </c>
      <c r="BA8" s="599">
        <f t="shared" si="12"/>
        <v>0</v>
      </c>
      <c r="BB8" s="599">
        <f t="shared" si="12"/>
        <v>0</v>
      </c>
      <c r="BC8" s="599">
        <f t="shared" si="12"/>
        <v>0</v>
      </c>
      <c r="BD8" s="599">
        <f t="shared" ref="BD8:CI8" si="13">SUMIF($C:$C,"58.3x",BD:BD)</f>
        <v>0</v>
      </c>
      <c r="BE8" s="599">
        <f t="shared" si="13"/>
        <v>0</v>
      </c>
      <c r="BF8" s="599">
        <f t="shared" si="13"/>
        <v>0</v>
      </c>
      <c r="BG8" s="599">
        <f t="shared" si="13"/>
        <v>0</v>
      </c>
      <c r="BH8" s="599">
        <f t="shared" si="13"/>
        <v>0</v>
      </c>
      <c r="BI8" s="599">
        <f t="shared" si="13"/>
        <v>0</v>
      </c>
      <c r="BJ8" s="599">
        <f t="shared" si="13"/>
        <v>0</v>
      </c>
      <c r="BK8" s="599">
        <f t="shared" si="13"/>
        <v>0</v>
      </c>
      <c r="BL8" s="599">
        <f t="shared" si="13"/>
        <v>0</v>
      </c>
      <c r="BM8" s="599">
        <f t="shared" si="13"/>
        <v>0</v>
      </c>
      <c r="BN8" s="599">
        <f t="shared" si="13"/>
        <v>0</v>
      </c>
      <c r="BO8" s="599">
        <f t="shared" si="13"/>
        <v>0</v>
      </c>
      <c r="BP8" s="599">
        <f t="shared" si="13"/>
        <v>0</v>
      </c>
      <c r="BQ8" s="599">
        <f t="shared" si="13"/>
        <v>0</v>
      </c>
      <c r="BR8" s="599">
        <f t="shared" si="13"/>
        <v>0</v>
      </c>
      <c r="BS8" s="599">
        <f t="shared" si="13"/>
        <v>0</v>
      </c>
      <c r="BT8" s="599">
        <f t="shared" si="13"/>
        <v>0</v>
      </c>
      <c r="BU8" s="599">
        <f t="shared" si="13"/>
        <v>0</v>
      </c>
      <c r="BV8" s="599">
        <f t="shared" si="13"/>
        <v>0</v>
      </c>
      <c r="BW8" s="599">
        <f t="shared" si="13"/>
        <v>0</v>
      </c>
      <c r="BX8" s="599">
        <f t="shared" si="13"/>
        <v>0</v>
      </c>
      <c r="BY8" s="599">
        <f t="shared" si="13"/>
        <v>0</v>
      </c>
      <c r="BZ8" s="599">
        <f t="shared" si="13"/>
        <v>0</v>
      </c>
      <c r="CA8" s="599">
        <f t="shared" si="13"/>
        <v>0</v>
      </c>
      <c r="CB8" s="599">
        <f t="shared" si="13"/>
        <v>0</v>
      </c>
      <c r="CC8" s="599">
        <f t="shared" si="13"/>
        <v>0</v>
      </c>
      <c r="CD8" s="599">
        <f t="shared" si="13"/>
        <v>0</v>
      </c>
      <c r="CE8" s="599">
        <f t="shared" si="13"/>
        <v>0</v>
      </c>
      <c r="CF8" s="599">
        <f t="shared" si="13"/>
        <v>0</v>
      </c>
      <c r="CG8" s="599">
        <f t="shared" si="13"/>
        <v>0</v>
      </c>
      <c r="CH8" s="599">
        <f t="shared" si="13"/>
        <v>0</v>
      </c>
      <c r="CI8" s="599">
        <f t="shared" si="13"/>
        <v>0</v>
      </c>
      <c r="CJ8" s="599">
        <f t="shared" ref="CJ8:DO8" si="14">SUMIF($C:$C,"58.3x",CJ:CJ)</f>
        <v>0</v>
      </c>
      <c r="CK8" s="599">
        <f t="shared" si="14"/>
        <v>0</v>
      </c>
      <c r="CL8" s="599">
        <f t="shared" si="14"/>
        <v>0</v>
      </c>
      <c r="CM8" s="599">
        <f t="shared" si="14"/>
        <v>0</v>
      </c>
      <c r="CN8" s="599">
        <f t="shared" si="14"/>
        <v>0</v>
      </c>
      <c r="CO8" s="599">
        <f t="shared" si="14"/>
        <v>0</v>
      </c>
      <c r="CP8" s="599">
        <f t="shared" si="14"/>
        <v>0</v>
      </c>
      <c r="CQ8" s="599">
        <f t="shared" si="14"/>
        <v>0</v>
      </c>
      <c r="CR8" s="599">
        <f t="shared" si="14"/>
        <v>0</v>
      </c>
      <c r="CS8" s="599">
        <f t="shared" si="14"/>
        <v>0</v>
      </c>
      <c r="CT8" s="599">
        <f t="shared" si="14"/>
        <v>0</v>
      </c>
      <c r="CU8" s="599">
        <f t="shared" si="14"/>
        <v>0</v>
      </c>
      <c r="CV8" s="599">
        <f t="shared" si="14"/>
        <v>0</v>
      </c>
      <c r="CW8" s="599">
        <f t="shared" si="14"/>
        <v>0</v>
      </c>
      <c r="CX8" s="599">
        <f t="shared" si="14"/>
        <v>0</v>
      </c>
      <c r="CY8" s="614">
        <f t="shared" si="14"/>
        <v>0</v>
      </c>
      <c r="CZ8" s="615">
        <f t="shared" si="14"/>
        <v>0</v>
      </c>
      <c r="DA8" s="615">
        <f t="shared" si="14"/>
        <v>0</v>
      </c>
      <c r="DB8" s="615">
        <f t="shared" si="14"/>
        <v>0</v>
      </c>
      <c r="DC8" s="615">
        <f t="shared" si="14"/>
        <v>0</v>
      </c>
      <c r="DD8" s="615">
        <f t="shared" si="14"/>
        <v>0</v>
      </c>
      <c r="DE8" s="615">
        <f t="shared" si="14"/>
        <v>0</v>
      </c>
      <c r="DF8" s="615">
        <f t="shared" si="14"/>
        <v>0</v>
      </c>
      <c r="DG8" s="615">
        <f t="shared" si="14"/>
        <v>0</v>
      </c>
      <c r="DH8" s="615">
        <f t="shared" si="14"/>
        <v>0</v>
      </c>
      <c r="DI8" s="615">
        <f t="shared" si="14"/>
        <v>0</v>
      </c>
      <c r="DJ8" s="615">
        <f t="shared" si="14"/>
        <v>0</v>
      </c>
      <c r="DK8" s="615">
        <f t="shared" si="14"/>
        <v>0</v>
      </c>
      <c r="DL8" s="615">
        <f t="shared" si="14"/>
        <v>0</v>
      </c>
      <c r="DM8" s="615">
        <f t="shared" si="14"/>
        <v>0</v>
      </c>
      <c r="DN8" s="615">
        <f t="shared" si="14"/>
        <v>0</v>
      </c>
      <c r="DO8" s="615">
        <f t="shared" si="14"/>
        <v>0</v>
      </c>
      <c r="DP8" s="615">
        <f t="shared" ref="DP8:DW8" si="15">SUMIF($C:$C,"58.3x",DP:DP)</f>
        <v>0</v>
      </c>
      <c r="DQ8" s="615">
        <f t="shared" si="15"/>
        <v>0</v>
      </c>
      <c r="DR8" s="615">
        <f t="shared" si="15"/>
        <v>0</v>
      </c>
      <c r="DS8" s="615">
        <f t="shared" si="15"/>
        <v>0</v>
      </c>
      <c r="DT8" s="615">
        <f t="shared" si="15"/>
        <v>0</v>
      </c>
      <c r="DU8" s="615">
        <f t="shared" si="15"/>
        <v>0</v>
      </c>
      <c r="DV8" s="615">
        <f t="shared" si="15"/>
        <v>0</v>
      </c>
      <c r="DW8" s="618">
        <f t="shared" si="15"/>
        <v>0</v>
      </c>
      <c r="DX8" s="555"/>
    </row>
    <row r="9" spans="2:128" ht="25.5" x14ac:dyDescent="0.2">
      <c r="B9" s="619" t="s">
        <v>494</v>
      </c>
      <c r="C9" s="620" t="s">
        <v>790</v>
      </c>
      <c r="D9" s="621" t="s">
        <v>791</v>
      </c>
      <c r="E9" s="622" t="s">
        <v>557</v>
      </c>
      <c r="F9" s="623" t="s">
        <v>792</v>
      </c>
      <c r="G9" s="624" t="s">
        <v>59</v>
      </c>
      <c r="H9" s="625" t="s">
        <v>496</v>
      </c>
      <c r="I9" s="625">
        <f>MAX(X9:AV9)</f>
        <v>3</v>
      </c>
      <c r="J9" s="625">
        <f>SUMPRODUCT($X$2:$CY$2,$X9:$CY9)*365</f>
        <v>26123.347514465127</v>
      </c>
      <c r="K9" s="625">
        <f>SUMPRODUCT($X$2:$CY$2,$X10:$CY10)+SUMPRODUCT($X$2:$CY$2,$X11:$CY11)+SUMPRODUCT($X$2:$CY$2,$X12:$CY12)</f>
        <v>511.76082705740043</v>
      </c>
      <c r="L9" s="625">
        <f>SUMPRODUCT($X$2:$CY$2,$X13:$CY13) +SUMPRODUCT($X$2:$CY$2,$X14:$CY14)</f>
        <v>2934.4034194330688</v>
      </c>
      <c r="M9" s="625">
        <f>SUMPRODUCT($X$2:$CY$2,$X15:$CY15)</f>
        <v>0</v>
      </c>
      <c r="N9" s="625">
        <f>SUMPRODUCT($X$2:$CY$2,$X18:$CY18) +SUMPRODUCT($X$2:$CY$2,$X19:$CY19)</f>
        <v>117.71350675747394</v>
      </c>
      <c r="O9" s="625">
        <f>SUMPRODUCT($X$2:$CY$2,$X16:$CY16) +SUMPRODUCT($X$2:$CY$2,$X17:$CY17) +SUMPRODUCT($X$2:$CY$2,$X20:$CY20)</f>
        <v>20.902510767314233</v>
      </c>
      <c r="P9" s="625">
        <f>SUM(K9:O9)</f>
        <v>3584.7802640152577</v>
      </c>
      <c r="Q9" s="625">
        <f>(SUM(K9:M9)*100000)/(J9*1000)</f>
        <v>13.191893744024364</v>
      </c>
      <c r="R9" s="626">
        <f>(P9*100000)/(J9*1000)</f>
        <v>13.722514934314137</v>
      </c>
      <c r="S9" s="627">
        <v>3</v>
      </c>
      <c r="T9" s="628">
        <v>3</v>
      </c>
      <c r="U9" s="629" t="s">
        <v>497</v>
      </c>
      <c r="V9" s="630" t="s">
        <v>124</v>
      </c>
      <c r="W9" s="631" t="s">
        <v>75</v>
      </c>
      <c r="X9" s="623">
        <v>0</v>
      </c>
      <c r="Y9" s="623">
        <v>0</v>
      </c>
      <c r="Z9" s="623">
        <v>0</v>
      </c>
      <c r="AA9" s="623">
        <v>0</v>
      </c>
      <c r="AB9" s="623">
        <v>0</v>
      </c>
      <c r="AC9" s="623">
        <v>3</v>
      </c>
      <c r="AD9" s="623">
        <v>3</v>
      </c>
      <c r="AE9" s="623">
        <v>3</v>
      </c>
      <c r="AF9" s="623">
        <v>3</v>
      </c>
      <c r="AG9" s="623">
        <v>3</v>
      </c>
      <c r="AH9" s="623">
        <v>3</v>
      </c>
      <c r="AI9" s="623">
        <v>3</v>
      </c>
      <c r="AJ9" s="623">
        <v>3</v>
      </c>
      <c r="AK9" s="623">
        <v>3</v>
      </c>
      <c r="AL9" s="623">
        <v>3</v>
      </c>
      <c r="AM9" s="623">
        <v>3</v>
      </c>
      <c r="AN9" s="623">
        <v>3</v>
      </c>
      <c r="AO9" s="623">
        <v>3</v>
      </c>
      <c r="AP9" s="623">
        <v>3</v>
      </c>
      <c r="AQ9" s="623">
        <v>3</v>
      </c>
      <c r="AR9" s="623">
        <v>3</v>
      </c>
      <c r="AS9" s="623">
        <v>3</v>
      </c>
      <c r="AT9" s="623">
        <v>3</v>
      </c>
      <c r="AU9" s="623">
        <v>3</v>
      </c>
      <c r="AV9" s="623">
        <v>3</v>
      </c>
      <c r="AW9" s="623">
        <v>3</v>
      </c>
      <c r="AX9" s="623">
        <v>3</v>
      </c>
      <c r="AY9" s="623">
        <v>3</v>
      </c>
      <c r="AZ9" s="623">
        <v>3</v>
      </c>
      <c r="BA9" s="623">
        <v>3</v>
      </c>
      <c r="BB9" s="623">
        <v>3</v>
      </c>
      <c r="BC9" s="623">
        <v>3</v>
      </c>
      <c r="BD9" s="623">
        <v>3</v>
      </c>
      <c r="BE9" s="623">
        <v>3</v>
      </c>
      <c r="BF9" s="623">
        <v>3</v>
      </c>
      <c r="BG9" s="623">
        <v>3</v>
      </c>
      <c r="BH9" s="623">
        <v>3</v>
      </c>
      <c r="BI9" s="623">
        <v>3</v>
      </c>
      <c r="BJ9" s="623">
        <v>3</v>
      </c>
      <c r="BK9" s="623">
        <v>3</v>
      </c>
      <c r="BL9" s="623">
        <v>3</v>
      </c>
      <c r="BM9" s="623">
        <v>3</v>
      </c>
      <c r="BN9" s="623">
        <v>3</v>
      </c>
      <c r="BO9" s="623">
        <v>3</v>
      </c>
      <c r="BP9" s="623">
        <v>3</v>
      </c>
      <c r="BQ9" s="623">
        <v>3</v>
      </c>
      <c r="BR9" s="623">
        <v>3</v>
      </c>
      <c r="BS9" s="623">
        <v>3</v>
      </c>
      <c r="BT9" s="623">
        <v>3</v>
      </c>
      <c r="BU9" s="623">
        <v>3</v>
      </c>
      <c r="BV9" s="623">
        <v>3</v>
      </c>
      <c r="BW9" s="623">
        <v>3</v>
      </c>
      <c r="BX9" s="623">
        <v>3</v>
      </c>
      <c r="BY9" s="623">
        <v>3</v>
      </c>
      <c r="BZ9" s="623">
        <v>3</v>
      </c>
      <c r="CA9" s="623">
        <v>3</v>
      </c>
      <c r="CB9" s="623">
        <v>3</v>
      </c>
      <c r="CC9" s="623">
        <v>3</v>
      </c>
      <c r="CD9" s="623">
        <v>3</v>
      </c>
      <c r="CE9" s="632">
        <v>3</v>
      </c>
      <c r="CF9" s="632">
        <v>3</v>
      </c>
      <c r="CG9" s="632">
        <v>3</v>
      </c>
      <c r="CH9" s="632">
        <v>3</v>
      </c>
      <c r="CI9" s="632">
        <v>3</v>
      </c>
      <c r="CJ9" s="632">
        <v>3</v>
      </c>
      <c r="CK9" s="632">
        <v>3</v>
      </c>
      <c r="CL9" s="632">
        <v>3</v>
      </c>
      <c r="CM9" s="632">
        <v>3</v>
      </c>
      <c r="CN9" s="632">
        <v>3</v>
      </c>
      <c r="CO9" s="632">
        <v>3</v>
      </c>
      <c r="CP9" s="632">
        <v>3</v>
      </c>
      <c r="CQ9" s="632">
        <v>3</v>
      </c>
      <c r="CR9" s="632">
        <v>3</v>
      </c>
      <c r="CS9" s="632">
        <v>3</v>
      </c>
      <c r="CT9" s="632">
        <v>3</v>
      </c>
      <c r="CU9" s="632">
        <v>3</v>
      </c>
      <c r="CV9" s="632">
        <v>3</v>
      </c>
      <c r="CW9" s="632">
        <v>3</v>
      </c>
      <c r="CX9" s="632">
        <v>3</v>
      </c>
      <c r="CY9" s="633">
        <v>3</v>
      </c>
      <c r="CZ9" s="634">
        <v>0</v>
      </c>
      <c r="DA9" s="635">
        <v>0</v>
      </c>
      <c r="DB9" s="635">
        <v>0</v>
      </c>
      <c r="DC9" s="635">
        <v>0</v>
      </c>
      <c r="DD9" s="635">
        <v>0</v>
      </c>
      <c r="DE9" s="635">
        <v>0</v>
      </c>
      <c r="DF9" s="635">
        <v>0</v>
      </c>
      <c r="DG9" s="635">
        <v>0</v>
      </c>
      <c r="DH9" s="635">
        <v>0</v>
      </c>
      <c r="DI9" s="635">
        <v>0</v>
      </c>
      <c r="DJ9" s="635">
        <v>0</v>
      </c>
      <c r="DK9" s="635">
        <v>0</v>
      </c>
      <c r="DL9" s="635">
        <v>0</v>
      </c>
      <c r="DM9" s="635">
        <v>0</v>
      </c>
      <c r="DN9" s="635">
        <v>0</v>
      </c>
      <c r="DO9" s="635">
        <v>0</v>
      </c>
      <c r="DP9" s="635">
        <v>0</v>
      </c>
      <c r="DQ9" s="635">
        <v>0</v>
      </c>
      <c r="DR9" s="635">
        <v>0</v>
      </c>
      <c r="DS9" s="635">
        <v>0</v>
      </c>
      <c r="DT9" s="635">
        <v>0</v>
      </c>
      <c r="DU9" s="635">
        <v>0</v>
      </c>
      <c r="DV9" s="635">
        <v>0</v>
      </c>
      <c r="DW9" s="636">
        <v>0</v>
      </c>
      <c r="DX9" s="555"/>
    </row>
    <row r="10" spans="2:128" x14ac:dyDescent="0.2">
      <c r="B10" s="637"/>
      <c r="C10" s="638"/>
      <c r="D10" s="639"/>
      <c r="E10" s="640"/>
      <c r="F10" s="640"/>
      <c r="G10" s="639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641"/>
      <c r="S10" s="640"/>
      <c r="T10" s="640"/>
      <c r="U10" s="642" t="s">
        <v>498</v>
      </c>
      <c r="V10" s="630" t="s">
        <v>124</v>
      </c>
      <c r="W10" s="631" t="s">
        <v>499</v>
      </c>
      <c r="X10" s="623">
        <v>24.500000000000004</v>
      </c>
      <c r="Y10" s="623">
        <v>28</v>
      </c>
      <c r="Z10" s="623">
        <v>35</v>
      </c>
      <c r="AA10" s="623">
        <v>140</v>
      </c>
      <c r="AB10" s="623">
        <v>122.49999999999999</v>
      </c>
      <c r="AC10" s="623">
        <v>0</v>
      </c>
      <c r="AD10" s="623">
        <v>0</v>
      </c>
      <c r="AE10" s="623">
        <v>0</v>
      </c>
      <c r="AF10" s="623">
        <v>0</v>
      </c>
      <c r="AG10" s="623">
        <v>0</v>
      </c>
      <c r="AH10" s="623">
        <v>0</v>
      </c>
      <c r="AI10" s="623">
        <v>0</v>
      </c>
      <c r="AJ10" s="623">
        <v>0</v>
      </c>
      <c r="AK10" s="623">
        <v>0</v>
      </c>
      <c r="AL10" s="623">
        <v>0</v>
      </c>
      <c r="AM10" s="623">
        <v>0</v>
      </c>
      <c r="AN10" s="623">
        <v>0</v>
      </c>
      <c r="AO10" s="623">
        <v>0</v>
      </c>
      <c r="AP10" s="623">
        <v>0</v>
      </c>
      <c r="AQ10" s="623">
        <v>0</v>
      </c>
      <c r="AR10" s="623">
        <v>14.700000000000001</v>
      </c>
      <c r="AS10" s="623">
        <v>16.800000000000004</v>
      </c>
      <c r="AT10" s="623">
        <v>21.000000000000004</v>
      </c>
      <c r="AU10" s="623">
        <v>84.000000000000014</v>
      </c>
      <c r="AV10" s="623">
        <v>73.500000000000014</v>
      </c>
      <c r="AW10" s="623">
        <v>0</v>
      </c>
      <c r="AX10" s="623">
        <v>0</v>
      </c>
      <c r="AY10" s="623">
        <v>0</v>
      </c>
      <c r="AZ10" s="623">
        <v>0</v>
      </c>
      <c r="BA10" s="623">
        <v>0</v>
      </c>
      <c r="BB10" s="623">
        <v>0</v>
      </c>
      <c r="BC10" s="623">
        <v>0</v>
      </c>
      <c r="BD10" s="623">
        <v>0</v>
      </c>
      <c r="BE10" s="623">
        <v>0</v>
      </c>
      <c r="BF10" s="623">
        <v>0</v>
      </c>
      <c r="BG10" s="623">
        <v>0</v>
      </c>
      <c r="BH10" s="623">
        <v>0</v>
      </c>
      <c r="BI10" s="623">
        <v>0</v>
      </c>
      <c r="BJ10" s="623">
        <v>0</v>
      </c>
      <c r="BK10" s="623">
        <v>0</v>
      </c>
      <c r="BL10" s="623">
        <v>14.700000000000001</v>
      </c>
      <c r="BM10" s="623">
        <v>16.800000000000004</v>
      </c>
      <c r="BN10" s="623">
        <v>21.000000000000004</v>
      </c>
      <c r="BO10" s="623">
        <v>84.000000000000014</v>
      </c>
      <c r="BP10" s="623">
        <v>73.500000000000014</v>
      </c>
      <c r="BQ10" s="623">
        <v>0</v>
      </c>
      <c r="BR10" s="623">
        <v>0</v>
      </c>
      <c r="BS10" s="623">
        <v>0</v>
      </c>
      <c r="BT10" s="623">
        <v>0</v>
      </c>
      <c r="BU10" s="623">
        <v>0</v>
      </c>
      <c r="BV10" s="623">
        <v>0</v>
      </c>
      <c r="BW10" s="623">
        <v>0</v>
      </c>
      <c r="BX10" s="623">
        <v>0</v>
      </c>
      <c r="BY10" s="623">
        <v>0</v>
      </c>
      <c r="BZ10" s="623">
        <v>0</v>
      </c>
      <c r="CA10" s="623">
        <v>0</v>
      </c>
      <c r="CB10" s="623">
        <v>0</v>
      </c>
      <c r="CC10" s="623">
        <v>0</v>
      </c>
      <c r="CD10" s="623">
        <v>0</v>
      </c>
      <c r="CE10" s="632">
        <v>0</v>
      </c>
      <c r="CF10" s="632">
        <v>24.5</v>
      </c>
      <c r="CG10" s="632">
        <v>28.000000000000004</v>
      </c>
      <c r="CH10" s="632">
        <v>35</v>
      </c>
      <c r="CI10" s="632">
        <v>140</v>
      </c>
      <c r="CJ10" s="632">
        <v>122.50000000000001</v>
      </c>
      <c r="CK10" s="632">
        <v>0</v>
      </c>
      <c r="CL10" s="632">
        <v>0</v>
      </c>
      <c r="CM10" s="632">
        <v>0</v>
      </c>
      <c r="CN10" s="632">
        <v>0</v>
      </c>
      <c r="CO10" s="632">
        <v>0</v>
      </c>
      <c r="CP10" s="632">
        <v>0</v>
      </c>
      <c r="CQ10" s="632">
        <v>0</v>
      </c>
      <c r="CR10" s="632">
        <v>0</v>
      </c>
      <c r="CS10" s="632">
        <v>0</v>
      </c>
      <c r="CT10" s="632">
        <v>0</v>
      </c>
      <c r="CU10" s="632">
        <v>0</v>
      </c>
      <c r="CV10" s="632">
        <v>0</v>
      </c>
      <c r="CW10" s="632">
        <v>0</v>
      </c>
      <c r="CX10" s="632">
        <v>0</v>
      </c>
      <c r="CY10" s="633">
        <v>0</v>
      </c>
      <c r="CZ10" s="634">
        <v>0</v>
      </c>
      <c r="DA10" s="635">
        <v>0</v>
      </c>
      <c r="DB10" s="635">
        <v>0</v>
      </c>
      <c r="DC10" s="635">
        <v>0</v>
      </c>
      <c r="DD10" s="635">
        <v>0</v>
      </c>
      <c r="DE10" s="635">
        <v>0</v>
      </c>
      <c r="DF10" s="635">
        <v>0</v>
      </c>
      <c r="DG10" s="635">
        <v>0</v>
      </c>
      <c r="DH10" s="635">
        <v>0</v>
      </c>
      <c r="DI10" s="635">
        <v>0</v>
      </c>
      <c r="DJ10" s="635">
        <v>0</v>
      </c>
      <c r="DK10" s="635">
        <v>0</v>
      </c>
      <c r="DL10" s="635">
        <v>0</v>
      </c>
      <c r="DM10" s="635">
        <v>0</v>
      </c>
      <c r="DN10" s="635">
        <v>0</v>
      </c>
      <c r="DO10" s="635">
        <v>0</v>
      </c>
      <c r="DP10" s="635">
        <v>0</v>
      </c>
      <c r="DQ10" s="635">
        <v>0</v>
      </c>
      <c r="DR10" s="635">
        <v>0</v>
      </c>
      <c r="DS10" s="635">
        <v>0</v>
      </c>
      <c r="DT10" s="635">
        <v>0</v>
      </c>
      <c r="DU10" s="635">
        <v>0</v>
      </c>
      <c r="DV10" s="635">
        <v>0</v>
      </c>
      <c r="DW10" s="636">
        <v>0</v>
      </c>
      <c r="DX10" s="555"/>
    </row>
    <row r="11" spans="2:128" x14ac:dyDescent="0.2">
      <c r="B11" s="643"/>
      <c r="C11" s="644"/>
      <c r="D11" s="645"/>
      <c r="E11" s="645"/>
      <c r="F11" s="645"/>
      <c r="G11" s="645"/>
      <c r="H11" s="645"/>
      <c r="I11" s="646"/>
      <c r="J11" s="646"/>
      <c r="K11" s="646"/>
      <c r="L11" s="646"/>
      <c r="M11" s="646"/>
      <c r="N11" s="646"/>
      <c r="O11" s="646"/>
      <c r="P11" s="646"/>
      <c r="Q11" s="646"/>
      <c r="R11" s="647"/>
      <c r="S11" s="646"/>
      <c r="T11" s="646"/>
      <c r="U11" s="642" t="s">
        <v>500</v>
      </c>
      <c r="V11" s="630" t="s">
        <v>124</v>
      </c>
      <c r="W11" s="631" t="s">
        <v>499</v>
      </c>
      <c r="X11" s="623">
        <v>0</v>
      </c>
      <c r="Y11" s="623">
        <v>0</v>
      </c>
      <c r="Z11" s="623">
        <v>0</v>
      </c>
      <c r="AA11" s="623">
        <v>0</v>
      </c>
      <c r="AB11" s="623">
        <v>0</v>
      </c>
      <c r="AC11" s="623">
        <v>0</v>
      </c>
      <c r="AD11" s="623">
        <v>0</v>
      </c>
      <c r="AE11" s="623">
        <v>0</v>
      </c>
      <c r="AF11" s="623">
        <v>0</v>
      </c>
      <c r="AG11" s="623">
        <v>0</v>
      </c>
      <c r="AH11" s="623">
        <v>0</v>
      </c>
      <c r="AI11" s="623">
        <v>0</v>
      </c>
      <c r="AJ11" s="623">
        <v>0</v>
      </c>
      <c r="AK11" s="623">
        <v>0</v>
      </c>
      <c r="AL11" s="623">
        <v>0</v>
      </c>
      <c r="AM11" s="623">
        <v>0</v>
      </c>
      <c r="AN11" s="623">
        <v>0</v>
      </c>
      <c r="AO11" s="623">
        <v>0</v>
      </c>
      <c r="AP11" s="623">
        <v>0</v>
      </c>
      <c r="AQ11" s="623">
        <v>0</v>
      </c>
      <c r="AR11" s="623">
        <v>0</v>
      </c>
      <c r="AS11" s="623">
        <v>0</v>
      </c>
      <c r="AT11" s="623">
        <v>0</v>
      </c>
      <c r="AU11" s="623">
        <v>0</v>
      </c>
      <c r="AV11" s="623">
        <v>0</v>
      </c>
      <c r="AW11" s="623">
        <v>0</v>
      </c>
      <c r="AX11" s="623">
        <v>0</v>
      </c>
      <c r="AY11" s="623">
        <v>0</v>
      </c>
      <c r="AZ11" s="623">
        <v>0</v>
      </c>
      <c r="BA11" s="623">
        <v>0</v>
      </c>
      <c r="BB11" s="623">
        <v>0</v>
      </c>
      <c r="BC11" s="623">
        <v>0</v>
      </c>
      <c r="BD11" s="623">
        <v>0</v>
      </c>
      <c r="BE11" s="623">
        <v>0</v>
      </c>
      <c r="BF11" s="623">
        <v>0</v>
      </c>
      <c r="BG11" s="623">
        <v>0</v>
      </c>
      <c r="BH11" s="623">
        <v>0</v>
      </c>
      <c r="BI11" s="623">
        <v>0</v>
      </c>
      <c r="BJ11" s="623">
        <v>0</v>
      </c>
      <c r="BK11" s="623">
        <v>0</v>
      </c>
      <c r="BL11" s="623">
        <v>0</v>
      </c>
      <c r="BM11" s="623">
        <v>0</v>
      </c>
      <c r="BN11" s="623">
        <v>0</v>
      </c>
      <c r="BO11" s="623">
        <v>0</v>
      </c>
      <c r="BP11" s="623">
        <v>0</v>
      </c>
      <c r="BQ11" s="623">
        <v>0</v>
      </c>
      <c r="BR11" s="623">
        <v>0</v>
      </c>
      <c r="BS11" s="623">
        <v>0</v>
      </c>
      <c r="BT11" s="623">
        <v>0</v>
      </c>
      <c r="BU11" s="623">
        <v>0</v>
      </c>
      <c r="BV11" s="623">
        <v>0</v>
      </c>
      <c r="BW11" s="623">
        <v>0</v>
      </c>
      <c r="BX11" s="623">
        <v>0</v>
      </c>
      <c r="BY11" s="623">
        <v>0</v>
      </c>
      <c r="BZ11" s="623">
        <v>0</v>
      </c>
      <c r="CA11" s="623">
        <v>0</v>
      </c>
      <c r="CB11" s="623">
        <v>0</v>
      </c>
      <c r="CC11" s="623">
        <v>0</v>
      </c>
      <c r="CD11" s="623">
        <v>0</v>
      </c>
      <c r="CE11" s="632">
        <v>0</v>
      </c>
      <c r="CF11" s="632">
        <v>0</v>
      </c>
      <c r="CG11" s="632">
        <v>0</v>
      </c>
      <c r="CH11" s="632">
        <v>0</v>
      </c>
      <c r="CI11" s="632">
        <v>0</v>
      </c>
      <c r="CJ11" s="632">
        <v>0</v>
      </c>
      <c r="CK11" s="632">
        <v>0</v>
      </c>
      <c r="CL11" s="632">
        <v>0</v>
      </c>
      <c r="CM11" s="632">
        <v>0</v>
      </c>
      <c r="CN11" s="632">
        <v>0</v>
      </c>
      <c r="CO11" s="632">
        <v>0</v>
      </c>
      <c r="CP11" s="632">
        <v>0</v>
      </c>
      <c r="CQ11" s="632">
        <v>0</v>
      </c>
      <c r="CR11" s="632">
        <v>0</v>
      </c>
      <c r="CS11" s="632">
        <v>0</v>
      </c>
      <c r="CT11" s="632">
        <v>0</v>
      </c>
      <c r="CU11" s="632">
        <v>0</v>
      </c>
      <c r="CV11" s="632">
        <v>0</v>
      </c>
      <c r="CW11" s="632">
        <v>0</v>
      </c>
      <c r="CX11" s="632">
        <v>0</v>
      </c>
      <c r="CY11" s="633">
        <v>0</v>
      </c>
      <c r="CZ11" s="634">
        <v>0</v>
      </c>
      <c r="DA11" s="635">
        <v>0</v>
      </c>
      <c r="DB11" s="635">
        <v>0</v>
      </c>
      <c r="DC11" s="635">
        <v>0</v>
      </c>
      <c r="DD11" s="635">
        <v>0</v>
      </c>
      <c r="DE11" s="635">
        <v>0</v>
      </c>
      <c r="DF11" s="635">
        <v>0</v>
      </c>
      <c r="DG11" s="635">
        <v>0</v>
      </c>
      <c r="DH11" s="635">
        <v>0</v>
      </c>
      <c r="DI11" s="635">
        <v>0</v>
      </c>
      <c r="DJ11" s="635">
        <v>0</v>
      </c>
      <c r="DK11" s="635">
        <v>0</v>
      </c>
      <c r="DL11" s="635">
        <v>0</v>
      </c>
      <c r="DM11" s="635">
        <v>0</v>
      </c>
      <c r="DN11" s="635">
        <v>0</v>
      </c>
      <c r="DO11" s="635">
        <v>0</v>
      </c>
      <c r="DP11" s="635">
        <v>0</v>
      </c>
      <c r="DQ11" s="635">
        <v>0</v>
      </c>
      <c r="DR11" s="635">
        <v>0</v>
      </c>
      <c r="DS11" s="635">
        <v>0</v>
      </c>
      <c r="DT11" s="635">
        <v>0</v>
      </c>
      <c r="DU11" s="635">
        <v>0</v>
      </c>
      <c r="DV11" s="635">
        <v>0</v>
      </c>
      <c r="DW11" s="636">
        <v>0</v>
      </c>
      <c r="DX11" s="555"/>
    </row>
    <row r="12" spans="2:128" x14ac:dyDescent="0.2">
      <c r="B12" s="643"/>
      <c r="C12" s="644"/>
      <c r="D12" s="645"/>
      <c r="E12" s="645"/>
      <c r="F12" s="645"/>
      <c r="G12" s="645"/>
      <c r="H12" s="645"/>
      <c r="I12" s="646"/>
      <c r="J12" s="646"/>
      <c r="K12" s="646"/>
      <c r="L12" s="646"/>
      <c r="M12" s="646"/>
      <c r="N12" s="646"/>
      <c r="O12" s="646"/>
      <c r="P12" s="646"/>
      <c r="Q12" s="646"/>
      <c r="R12" s="647"/>
      <c r="S12" s="646"/>
      <c r="T12" s="646"/>
      <c r="U12" s="642" t="s">
        <v>797</v>
      </c>
      <c r="V12" s="630" t="s">
        <v>124</v>
      </c>
      <c r="W12" s="631" t="s">
        <v>499</v>
      </c>
      <c r="X12" s="623">
        <v>0</v>
      </c>
      <c r="Y12" s="623">
        <v>0</v>
      </c>
      <c r="Z12" s="623">
        <v>0</v>
      </c>
      <c r="AA12" s="623">
        <v>0</v>
      </c>
      <c r="AB12" s="623">
        <v>0</v>
      </c>
      <c r="AC12" s="623">
        <v>0</v>
      </c>
      <c r="AD12" s="623">
        <v>0</v>
      </c>
      <c r="AE12" s="623">
        <v>0</v>
      </c>
      <c r="AF12" s="623">
        <v>0</v>
      </c>
      <c r="AG12" s="623">
        <v>0</v>
      </c>
      <c r="AH12" s="623">
        <v>0</v>
      </c>
      <c r="AI12" s="623">
        <v>0</v>
      </c>
      <c r="AJ12" s="623">
        <v>0</v>
      </c>
      <c r="AK12" s="623">
        <v>0</v>
      </c>
      <c r="AL12" s="623">
        <v>0</v>
      </c>
      <c r="AM12" s="623">
        <v>0</v>
      </c>
      <c r="AN12" s="623">
        <v>0</v>
      </c>
      <c r="AO12" s="623">
        <v>0</v>
      </c>
      <c r="AP12" s="623">
        <v>0</v>
      </c>
      <c r="AQ12" s="623">
        <v>0</v>
      </c>
      <c r="AR12" s="623">
        <v>0</v>
      </c>
      <c r="AS12" s="623">
        <v>0</v>
      </c>
      <c r="AT12" s="623">
        <v>0</v>
      </c>
      <c r="AU12" s="623">
        <v>0</v>
      </c>
      <c r="AV12" s="623">
        <v>0</v>
      </c>
      <c r="AW12" s="623">
        <v>0</v>
      </c>
      <c r="AX12" s="623">
        <v>0</v>
      </c>
      <c r="AY12" s="623">
        <v>0</v>
      </c>
      <c r="AZ12" s="623">
        <v>0</v>
      </c>
      <c r="BA12" s="623">
        <v>0</v>
      </c>
      <c r="BB12" s="623">
        <v>0</v>
      </c>
      <c r="BC12" s="623">
        <v>0</v>
      </c>
      <c r="BD12" s="623">
        <v>0</v>
      </c>
      <c r="BE12" s="623">
        <v>0</v>
      </c>
      <c r="BF12" s="623">
        <v>0</v>
      </c>
      <c r="BG12" s="623">
        <v>0</v>
      </c>
      <c r="BH12" s="623">
        <v>0</v>
      </c>
      <c r="BI12" s="623">
        <v>0</v>
      </c>
      <c r="BJ12" s="623">
        <v>0</v>
      </c>
      <c r="BK12" s="623">
        <v>0</v>
      </c>
      <c r="BL12" s="623">
        <v>0</v>
      </c>
      <c r="BM12" s="623">
        <v>0</v>
      </c>
      <c r="BN12" s="623">
        <v>0</v>
      </c>
      <c r="BO12" s="623">
        <v>0</v>
      </c>
      <c r="BP12" s="623">
        <v>0</v>
      </c>
      <c r="BQ12" s="623">
        <v>0</v>
      </c>
      <c r="BR12" s="623">
        <v>0</v>
      </c>
      <c r="BS12" s="623">
        <v>0</v>
      </c>
      <c r="BT12" s="623">
        <v>0</v>
      </c>
      <c r="BU12" s="623">
        <v>0</v>
      </c>
      <c r="BV12" s="623">
        <v>0</v>
      </c>
      <c r="BW12" s="623">
        <v>0</v>
      </c>
      <c r="BX12" s="623">
        <v>0</v>
      </c>
      <c r="BY12" s="623">
        <v>0</v>
      </c>
      <c r="BZ12" s="623">
        <v>0</v>
      </c>
      <c r="CA12" s="623">
        <v>0</v>
      </c>
      <c r="CB12" s="623">
        <v>0</v>
      </c>
      <c r="CC12" s="623">
        <v>0</v>
      </c>
      <c r="CD12" s="623">
        <v>0</v>
      </c>
      <c r="CE12" s="623">
        <v>0</v>
      </c>
      <c r="CF12" s="623">
        <v>0</v>
      </c>
      <c r="CG12" s="623">
        <v>0</v>
      </c>
      <c r="CH12" s="623">
        <v>0</v>
      </c>
      <c r="CI12" s="623">
        <v>0</v>
      </c>
      <c r="CJ12" s="623">
        <v>0</v>
      </c>
      <c r="CK12" s="623">
        <v>0</v>
      </c>
      <c r="CL12" s="623">
        <v>0</v>
      </c>
      <c r="CM12" s="623">
        <v>0</v>
      </c>
      <c r="CN12" s="623">
        <v>0</v>
      </c>
      <c r="CO12" s="623">
        <v>0</v>
      </c>
      <c r="CP12" s="623">
        <v>0</v>
      </c>
      <c r="CQ12" s="623">
        <v>0</v>
      </c>
      <c r="CR12" s="623">
        <v>0</v>
      </c>
      <c r="CS12" s="623">
        <v>0</v>
      </c>
      <c r="CT12" s="623">
        <v>0</v>
      </c>
      <c r="CU12" s="623">
        <v>0</v>
      </c>
      <c r="CV12" s="623">
        <v>0</v>
      </c>
      <c r="CW12" s="623">
        <v>0</v>
      </c>
      <c r="CX12" s="623">
        <v>0</v>
      </c>
      <c r="CY12" s="623">
        <v>0</v>
      </c>
      <c r="CZ12" s="634">
        <v>0</v>
      </c>
      <c r="DA12" s="635">
        <v>0</v>
      </c>
      <c r="DB12" s="635">
        <v>0</v>
      </c>
      <c r="DC12" s="635">
        <v>0</v>
      </c>
      <c r="DD12" s="635">
        <v>0</v>
      </c>
      <c r="DE12" s="635">
        <v>0</v>
      </c>
      <c r="DF12" s="635">
        <v>0</v>
      </c>
      <c r="DG12" s="635">
        <v>0</v>
      </c>
      <c r="DH12" s="635">
        <v>0</v>
      </c>
      <c r="DI12" s="635">
        <v>0</v>
      </c>
      <c r="DJ12" s="635">
        <v>0</v>
      </c>
      <c r="DK12" s="635">
        <v>0</v>
      </c>
      <c r="DL12" s="635">
        <v>0</v>
      </c>
      <c r="DM12" s="635">
        <v>0</v>
      </c>
      <c r="DN12" s="635">
        <v>0</v>
      </c>
      <c r="DO12" s="635">
        <v>0</v>
      </c>
      <c r="DP12" s="635">
        <v>0</v>
      </c>
      <c r="DQ12" s="635">
        <v>0</v>
      </c>
      <c r="DR12" s="635">
        <v>0</v>
      </c>
      <c r="DS12" s="635">
        <v>0</v>
      </c>
      <c r="DT12" s="635">
        <v>0</v>
      </c>
      <c r="DU12" s="635">
        <v>0</v>
      </c>
      <c r="DV12" s="635">
        <v>0</v>
      </c>
      <c r="DW12" s="636">
        <v>0</v>
      </c>
      <c r="DX12" s="555"/>
    </row>
    <row r="13" spans="2:128" x14ac:dyDescent="0.2">
      <c r="B13" s="648"/>
      <c r="C13" s="649"/>
      <c r="D13" s="650"/>
      <c r="E13" s="650"/>
      <c r="F13" s="650"/>
      <c r="G13" s="650"/>
      <c r="H13" s="650"/>
      <c r="I13" s="651"/>
      <c r="J13" s="651"/>
      <c r="K13" s="651"/>
      <c r="L13" s="651"/>
      <c r="M13" s="651"/>
      <c r="N13" s="651"/>
      <c r="O13" s="651"/>
      <c r="P13" s="651"/>
      <c r="Q13" s="651"/>
      <c r="R13" s="652"/>
      <c r="S13" s="651"/>
      <c r="T13" s="651"/>
      <c r="U13" s="642" t="s">
        <v>501</v>
      </c>
      <c r="V13" s="630" t="s">
        <v>124</v>
      </c>
      <c r="W13" s="653" t="s">
        <v>499</v>
      </c>
      <c r="X13" s="623">
        <v>0</v>
      </c>
      <c r="Y13" s="623">
        <v>0</v>
      </c>
      <c r="Z13" s="623">
        <v>0</v>
      </c>
      <c r="AA13" s="623">
        <v>0</v>
      </c>
      <c r="AB13" s="623">
        <v>0</v>
      </c>
      <c r="AC13" s="623">
        <v>51.000000000000007</v>
      </c>
      <c r="AD13" s="623">
        <v>51.000000000000007</v>
      </c>
      <c r="AE13" s="623">
        <v>51.000000000000007</v>
      </c>
      <c r="AF13" s="623">
        <v>51.000000000000007</v>
      </c>
      <c r="AG13" s="623">
        <v>51.000000000000007</v>
      </c>
      <c r="AH13" s="623">
        <v>51.000000000000007</v>
      </c>
      <c r="AI13" s="623">
        <v>51.000000000000007</v>
      </c>
      <c r="AJ13" s="623">
        <v>51.000000000000007</v>
      </c>
      <c r="AK13" s="623">
        <v>51.000000000000007</v>
      </c>
      <c r="AL13" s="623">
        <v>51.000000000000007</v>
      </c>
      <c r="AM13" s="623">
        <v>51.000000000000007</v>
      </c>
      <c r="AN13" s="623">
        <v>51.000000000000007</v>
      </c>
      <c r="AO13" s="623">
        <v>51.000000000000007</v>
      </c>
      <c r="AP13" s="623">
        <v>51.000000000000007</v>
      </c>
      <c r="AQ13" s="623">
        <v>51.000000000000007</v>
      </c>
      <c r="AR13" s="623">
        <v>51.000000000000007</v>
      </c>
      <c r="AS13" s="623">
        <v>51.000000000000007</v>
      </c>
      <c r="AT13" s="623">
        <v>51.000000000000007</v>
      </c>
      <c r="AU13" s="623">
        <v>51.000000000000007</v>
      </c>
      <c r="AV13" s="623">
        <v>51.000000000000007</v>
      </c>
      <c r="AW13" s="623">
        <v>51.000000000000007</v>
      </c>
      <c r="AX13" s="623">
        <v>51.000000000000007</v>
      </c>
      <c r="AY13" s="623">
        <v>51.000000000000007</v>
      </c>
      <c r="AZ13" s="623">
        <v>51.000000000000007</v>
      </c>
      <c r="BA13" s="623">
        <v>51.000000000000007</v>
      </c>
      <c r="BB13" s="623">
        <v>51.000000000000007</v>
      </c>
      <c r="BC13" s="623">
        <v>51.000000000000007</v>
      </c>
      <c r="BD13" s="623">
        <v>51.000000000000007</v>
      </c>
      <c r="BE13" s="623">
        <v>51.000000000000007</v>
      </c>
      <c r="BF13" s="623">
        <v>51.000000000000007</v>
      </c>
      <c r="BG13" s="623">
        <v>51.000000000000007</v>
      </c>
      <c r="BH13" s="623">
        <v>51.000000000000007</v>
      </c>
      <c r="BI13" s="623">
        <v>51.000000000000007</v>
      </c>
      <c r="BJ13" s="623">
        <v>51.000000000000007</v>
      </c>
      <c r="BK13" s="623">
        <v>51.000000000000007</v>
      </c>
      <c r="BL13" s="623">
        <v>51.000000000000007</v>
      </c>
      <c r="BM13" s="623">
        <v>51.000000000000007</v>
      </c>
      <c r="BN13" s="623">
        <v>51.000000000000007</v>
      </c>
      <c r="BO13" s="623">
        <v>51.000000000000007</v>
      </c>
      <c r="BP13" s="623">
        <v>51.000000000000007</v>
      </c>
      <c r="BQ13" s="623">
        <v>51.000000000000007</v>
      </c>
      <c r="BR13" s="623">
        <v>51.000000000000007</v>
      </c>
      <c r="BS13" s="623">
        <v>51.000000000000007</v>
      </c>
      <c r="BT13" s="623">
        <v>51.000000000000007</v>
      </c>
      <c r="BU13" s="623">
        <v>51.000000000000007</v>
      </c>
      <c r="BV13" s="623">
        <v>51.000000000000007</v>
      </c>
      <c r="BW13" s="623">
        <v>51.000000000000007</v>
      </c>
      <c r="BX13" s="623">
        <v>51.000000000000007</v>
      </c>
      <c r="BY13" s="623">
        <v>51.000000000000007</v>
      </c>
      <c r="BZ13" s="623">
        <v>51.000000000000007</v>
      </c>
      <c r="CA13" s="623">
        <v>51.000000000000007</v>
      </c>
      <c r="CB13" s="623">
        <v>51.000000000000007</v>
      </c>
      <c r="CC13" s="623">
        <v>51.000000000000007</v>
      </c>
      <c r="CD13" s="623">
        <v>51.000000000000007</v>
      </c>
      <c r="CE13" s="632">
        <v>51.000000000000007</v>
      </c>
      <c r="CF13" s="632">
        <v>51.000000000000007</v>
      </c>
      <c r="CG13" s="632">
        <v>51.000000000000007</v>
      </c>
      <c r="CH13" s="632">
        <v>51.000000000000007</v>
      </c>
      <c r="CI13" s="632">
        <v>51.000000000000007</v>
      </c>
      <c r="CJ13" s="632">
        <v>51.000000000000007</v>
      </c>
      <c r="CK13" s="632">
        <v>51.000000000000007</v>
      </c>
      <c r="CL13" s="632">
        <v>51.000000000000007</v>
      </c>
      <c r="CM13" s="632">
        <v>51.000000000000007</v>
      </c>
      <c r="CN13" s="632">
        <v>51.000000000000007</v>
      </c>
      <c r="CO13" s="632">
        <v>51.000000000000007</v>
      </c>
      <c r="CP13" s="632">
        <v>51.000000000000007</v>
      </c>
      <c r="CQ13" s="632">
        <v>51.000000000000007</v>
      </c>
      <c r="CR13" s="632">
        <v>51.000000000000007</v>
      </c>
      <c r="CS13" s="632">
        <v>51.000000000000007</v>
      </c>
      <c r="CT13" s="632">
        <v>51.000000000000007</v>
      </c>
      <c r="CU13" s="632">
        <v>51.000000000000007</v>
      </c>
      <c r="CV13" s="632">
        <v>51.000000000000007</v>
      </c>
      <c r="CW13" s="632">
        <v>51.000000000000007</v>
      </c>
      <c r="CX13" s="632">
        <v>51.000000000000007</v>
      </c>
      <c r="CY13" s="633">
        <v>51.000000000000007</v>
      </c>
      <c r="CZ13" s="634">
        <v>0</v>
      </c>
      <c r="DA13" s="635">
        <v>0</v>
      </c>
      <c r="DB13" s="635">
        <v>0</v>
      </c>
      <c r="DC13" s="635">
        <v>0</v>
      </c>
      <c r="DD13" s="635">
        <v>0</v>
      </c>
      <c r="DE13" s="635">
        <v>0</v>
      </c>
      <c r="DF13" s="635">
        <v>0</v>
      </c>
      <c r="DG13" s="635">
        <v>0</v>
      </c>
      <c r="DH13" s="635">
        <v>0</v>
      </c>
      <c r="DI13" s="635">
        <v>0</v>
      </c>
      <c r="DJ13" s="635">
        <v>0</v>
      </c>
      <c r="DK13" s="635">
        <v>0</v>
      </c>
      <c r="DL13" s="635">
        <v>0</v>
      </c>
      <c r="DM13" s="635">
        <v>0</v>
      </c>
      <c r="DN13" s="635">
        <v>0</v>
      </c>
      <c r="DO13" s="635">
        <v>0</v>
      </c>
      <c r="DP13" s="635">
        <v>0</v>
      </c>
      <c r="DQ13" s="635">
        <v>0</v>
      </c>
      <c r="DR13" s="635">
        <v>0</v>
      </c>
      <c r="DS13" s="635">
        <v>0</v>
      </c>
      <c r="DT13" s="635">
        <v>0</v>
      </c>
      <c r="DU13" s="635">
        <v>0</v>
      </c>
      <c r="DV13" s="635">
        <v>0</v>
      </c>
      <c r="DW13" s="636">
        <v>0</v>
      </c>
      <c r="DX13" s="555"/>
    </row>
    <row r="14" spans="2:128" x14ac:dyDescent="0.2">
      <c r="B14" s="654"/>
      <c r="C14" s="655"/>
      <c r="D14" s="650"/>
      <c r="E14" s="650"/>
      <c r="F14" s="650"/>
      <c r="G14" s="650"/>
      <c r="H14" s="650"/>
      <c r="I14" s="651"/>
      <c r="J14" s="651"/>
      <c r="K14" s="651"/>
      <c r="L14" s="651"/>
      <c r="M14" s="651"/>
      <c r="N14" s="651"/>
      <c r="O14" s="651"/>
      <c r="P14" s="651"/>
      <c r="Q14" s="651"/>
      <c r="R14" s="652"/>
      <c r="S14" s="651"/>
      <c r="T14" s="651"/>
      <c r="U14" s="642" t="s">
        <v>502</v>
      </c>
      <c r="V14" s="630" t="s">
        <v>124</v>
      </c>
      <c r="W14" s="653" t="s">
        <v>499</v>
      </c>
      <c r="X14" s="623">
        <v>0</v>
      </c>
      <c r="Y14" s="623">
        <v>0</v>
      </c>
      <c r="Z14" s="623">
        <v>0</v>
      </c>
      <c r="AA14" s="623">
        <v>0</v>
      </c>
      <c r="AB14" s="623">
        <v>0</v>
      </c>
      <c r="AC14" s="623">
        <v>72</v>
      </c>
      <c r="AD14" s="623">
        <v>72</v>
      </c>
      <c r="AE14" s="623">
        <v>72</v>
      </c>
      <c r="AF14" s="623">
        <v>72</v>
      </c>
      <c r="AG14" s="623">
        <v>72</v>
      </c>
      <c r="AH14" s="623">
        <v>72</v>
      </c>
      <c r="AI14" s="623">
        <v>72</v>
      </c>
      <c r="AJ14" s="623">
        <v>72</v>
      </c>
      <c r="AK14" s="623">
        <v>72</v>
      </c>
      <c r="AL14" s="623">
        <v>72</v>
      </c>
      <c r="AM14" s="623">
        <v>72</v>
      </c>
      <c r="AN14" s="623">
        <v>72</v>
      </c>
      <c r="AO14" s="623">
        <v>72</v>
      </c>
      <c r="AP14" s="623">
        <v>72</v>
      </c>
      <c r="AQ14" s="623">
        <v>72</v>
      </c>
      <c r="AR14" s="623">
        <v>72</v>
      </c>
      <c r="AS14" s="623">
        <v>72</v>
      </c>
      <c r="AT14" s="623">
        <v>72</v>
      </c>
      <c r="AU14" s="623">
        <v>72</v>
      </c>
      <c r="AV14" s="623">
        <v>72</v>
      </c>
      <c r="AW14" s="623">
        <v>72</v>
      </c>
      <c r="AX14" s="623">
        <v>72</v>
      </c>
      <c r="AY14" s="623">
        <v>72</v>
      </c>
      <c r="AZ14" s="623">
        <v>72</v>
      </c>
      <c r="BA14" s="623">
        <v>72</v>
      </c>
      <c r="BB14" s="623">
        <v>72</v>
      </c>
      <c r="BC14" s="623">
        <v>72</v>
      </c>
      <c r="BD14" s="623">
        <v>72</v>
      </c>
      <c r="BE14" s="623">
        <v>72</v>
      </c>
      <c r="BF14" s="623">
        <v>72</v>
      </c>
      <c r="BG14" s="623">
        <v>72</v>
      </c>
      <c r="BH14" s="623">
        <v>72</v>
      </c>
      <c r="BI14" s="623">
        <v>72</v>
      </c>
      <c r="BJ14" s="623">
        <v>72</v>
      </c>
      <c r="BK14" s="623">
        <v>72</v>
      </c>
      <c r="BL14" s="623">
        <v>72</v>
      </c>
      <c r="BM14" s="623">
        <v>72</v>
      </c>
      <c r="BN14" s="623">
        <v>72</v>
      </c>
      <c r="BO14" s="623">
        <v>72</v>
      </c>
      <c r="BP14" s="623">
        <v>72</v>
      </c>
      <c r="BQ14" s="623">
        <v>72</v>
      </c>
      <c r="BR14" s="623">
        <v>72</v>
      </c>
      <c r="BS14" s="623">
        <v>72</v>
      </c>
      <c r="BT14" s="623">
        <v>72</v>
      </c>
      <c r="BU14" s="623">
        <v>72</v>
      </c>
      <c r="BV14" s="623">
        <v>72</v>
      </c>
      <c r="BW14" s="623">
        <v>72</v>
      </c>
      <c r="BX14" s="623">
        <v>72</v>
      </c>
      <c r="BY14" s="623">
        <v>72</v>
      </c>
      <c r="BZ14" s="623">
        <v>72</v>
      </c>
      <c r="CA14" s="623">
        <v>72</v>
      </c>
      <c r="CB14" s="623">
        <v>72</v>
      </c>
      <c r="CC14" s="623">
        <v>72</v>
      </c>
      <c r="CD14" s="623">
        <v>72</v>
      </c>
      <c r="CE14" s="632">
        <v>72</v>
      </c>
      <c r="CF14" s="632">
        <v>72</v>
      </c>
      <c r="CG14" s="632">
        <v>72</v>
      </c>
      <c r="CH14" s="632">
        <v>72</v>
      </c>
      <c r="CI14" s="632">
        <v>72</v>
      </c>
      <c r="CJ14" s="632">
        <v>72</v>
      </c>
      <c r="CK14" s="632">
        <v>72</v>
      </c>
      <c r="CL14" s="632">
        <v>72</v>
      </c>
      <c r="CM14" s="632">
        <v>72</v>
      </c>
      <c r="CN14" s="632">
        <v>72</v>
      </c>
      <c r="CO14" s="632">
        <v>72</v>
      </c>
      <c r="CP14" s="632">
        <v>72</v>
      </c>
      <c r="CQ14" s="632">
        <v>72</v>
      </c>
      <c r="CR14" s="632">
        <v>72</v>
      </c>
      <c r="CS14" s="632">
        <v>72</v>
      </c>
      <c r="CT14" s="632">
        <v>72</v>
      </c>
      <c r="CU14" s="632">
        <v>72</v>
      </c>
      <c r="CV14" s="632">
        <v>72</v>
      </c>
      <c r="CW14" s="632">
        <v>72</v>
      </c>
      <c r="CX14" s="632">
        <v>72</v>
      </c>
      <c r="CY14" s="633">
        <v>72</v>
      </c>
      <c r="CZ14" s="634">
        <v>0</v>
      </c>
      <c r="DA14" s="635">
        <v>0</v>
      </c>
      <c r="DB14" s="635">
        <v>0</v>
      </c>
      <c r="DC14" s="635">
        <v>0</v>
      </c>
      <c r="DD14" s="635">
        <v>0</v>
      </c>
      <c r="DE14" s="635">
        <v>0</v>
      </c>
      <c r="DF14" s="635">
        <v>0</v>
      </c>
      <c r="DG14" s="635">
        <v>0</v>
      </c>
      <c r="DH14" s="635">
        <v>0</v>
      </c>
      <c r="DI14" s="635">
        <v>0</v>
      </c>
      <c r="DJ14" s="635">
        <v>0</v>
      </c>
      <c r="DK14" s="635">
        <v>0</v>
      </c>
      <c r="DL14" s="635">
        <v>0</v>
      </c>
      <c r="DM14" s="635">
        <v>0</v>
      </c>
      <c r="DN14" s="635">
        <v>0</v>
      </c>
      <c r="DO14" s="635">
        <v>0</v>
      </c>
      <c r="DP14" s="635">
        <v>0</v>
      </c>
      <c r="DQ14" s="635">
        <v>0</v>
      </c>
      <c r="DR14" s="635">
        <v>0</v>
      </c>
      <c r="DS14" s="635">
        <v>0</v>
      </c>
      <c r="DT14" s="635">
        <v>0</v>
      </c>
      <c r="DU14" s="635">
        <v>0</v>
      </c>
      <c r="DV14" s="635">
        <v>0</v>
      </c>
      <c r="DW14" s="636">
        <v>0</v>
      </c>
      <c r="DX14" s="555"/>
    </row>
    <row r="15" spans="2:128" x14ac:dyDescent="0.2">
      <c r="B15" s="654"/>
      <c r="C15" s="655"/>
      <c r="D15" s="650"/>
      <c r="E15" s="650"/>
      <c r="F15" s="650"/>
      <c r="G15" s="650"/>
      <c r="H15" s="650"/>
      <c r="I15" s="651"/>
      <c r="J15" s="651"/>
      <c r="K15" s="651"/>
      <c r="L15" s="651"/>
      <c r="M15" s="651"/>
      <c r="N15" s="651"/>
      <c r="O15" s="651"/>
      <c r="P15" s="651"/>
      <c r="Q15" s="651"/>
      <c r="R15" s="652"/>
      <c r="S15" s="651"/>
      <c r="T15" s="651"/>
      <c r="U15" s="656" t="s">
        <v>503</v>
      </c>
      <c r="V15" s="657" t="s">
        <v>124</v>
      </c>
      <c r="W15" s="653" t="s">
        <v>499</v>
      </c>
      <c r="X15" s="623">
        <v>0</v>
      </c>
      <c r="Y15" s="623">
        <v>0</v>
      </c>
      <c r="Z15" s="623">
        <v>0</v>
      </c>
      <c r="AA15" s="623">
        <v>0</v>
      </c>
      <c r="AB15" s="623">
        <v>0</v>
      </c>
      <c r="AC15" s="623">
        <v>0</v>
      </c>
      <c r="AD15" s="623">
        <v>0</v>
      </c>
      <c r="AE15" s="623">
        <v>0</v>
      </c>
      <c r="AF15" s="623">
        <v>0</v>
      </c>
      <c r="AG15" s="623">
        <v>0</v>
      </c>
      <c r="AH15" s="623">
        <v>0</v>
      </c>
      <c r="AI15" s="623">
        <v>0</v>
      </c>
      <c r="AJ15" s="623">
        <v>0</v>
      </c>
      <c r="AK15" s="623">
        <v>0</v>
      </c>
      <c r="AL15" s="623">
        <v>0</v>
      </c>
      <c r="AM15" s="623">
        <v>0</v>
      </c>
      <c r="AN15" s="623">
        <v>0</v>
      </c>
      <c r="AO15" s="623">
        <v>0</v>
      </c>
      <c r="AP15" s="623">
        <v>0</v>
      </c>
      <c r="AQ15" s="623">
        <v>0</v>
      </c>
      <c r="AR15" s="623">
        <v>0</v>
      </c>
      <c r="AS15" s="623">
        <v>0</v>
      </c>
      <c r="AT15" s="623">
        <v>0</v>
      </c>
      <c r="AU15" s="623">
        <v>0</v>
      </c>
      <c r="AV15" s="623">
        <v>0</v>
      </c>
      <c r="AW15" s="623">
        <v>0</v>
      </c>
      <c r="AX15" s="623">
        <v>0</v>
      </c>
      <c r="AY15" s="623">
        <v>0</v>
      </c>
      <c r="AZ15" s="623">
        <v>0</v>
      </c>
      <c r="BA15" s="623">
        <v>0</v>
      </c>
      <c r="BB15" s="623">
        <v>0</v>
      </c>
      <c r="BC15" s="623">
        <v>0</v>
      </c>
      <c r="BD15" s="623">
        <v>0</v>
      </c>
      <c r="BE15" s="623">
        <v>0</v>
      </c>
      <c r="BF15" s="623">
        <v>0</v>
      </c>
      <c r="BG15" s="623">
        <v>0</v>
      </c>
      <c r="BH15" s="623">
        <v>0</v>
      </c>
      <c r="BI15" s="623">
        <v>0</v>
      </c>
      <c r="BJ15" s="623">
        <v>0</v>
      </c>
      <c r="BK15" s="623">
        <v>0</v>
      </c>
      <c r="BL15" s="623">
        <v>0</v>
      </c>
      <c r="BM15" s="623">
        <v>0</v>
      </c>
      <c r="BN15" s="623">
        <v>0</v>
      </c>
      <c r="BO15" s="623">
        <v>0</v>
      </c>
      <c r="BP15" s="623">
        <v>0</v>
      </c>
      <c r="BQ15" s="623">
        <v>0</v>
      </c>
      <c r="BR15" s="623">
        <v>0</v>
      </c>
      <c r="BS15" s="623">
        <v>0</v>
      </c>
      <c r="BT15" s="623">
        <v>0</v>
      </c>
      <c r="BU15" s="623">
        <v>0</v>
      </c>
      <c r="BV15" s="623">
        <v>0</v>
      </c>
      <c r="BW15" s="623">
        <v>0</v>
      </c>
      <c r="BX15" s="623">
        <v>0</v>
      </c>
      <c r="BY15" s="623">
        <v>0</v>
      </c>
      <c r="BZ15" s="623">
        <v>0</v>
      </c>
      <c r="CA15" s="623">
        <v>0</v>
      </c>
      <c r="CB15" s="623">
        <v>0</v>
      </c>
      <c r="CC15" s="623">
        <v>0</v>
      </c>
      <c r="CD15" s="623">
        <v>0</v>
      </c>
      <c r="CE15" s="632">
        <v>0</v>
      </c>
      <c r="CF15" s="632">
        <v>0</v>
      </c>
      <c r="CG15" s="632">
        <v>0</v>
      </c>
      <c r="CH15" s="632">
        <v>0</v>
      </c>
      <c r="CI15" s="632">
        <v>0</v>
      </c>
      <c r="CJ15" s="632">
        <v>0</v>
      </c>
      <c r="CK15" s="632">
        <v>0</v>
      </c>
      <c r="CL15" s="632">
        <v>0</v>
      </c>
      <c r="CM15" s="632">
        <v>0</v>
      </c>
      <c r="CN15" s="632">
        <v>0</v>
      </c>
      <c r="CO15" s="632">
        <v>0</v>
      </c>
      <c r="CP15" s="632">
        <v>0</v>
      </c>
      <c r="CQ15" s="632">
        <v>0</v>
      </c>
      <c r="CR15" s="632">
        <v>0</v>
      </c>
      <c r="CS15" s="632">
        <v>0</v>
      </c>
      <c r="CT15" s="632">
        <v>0</v>
      </c>
      <c r="CU15" s="632">
        <v>0</v>
      </c>
      <c r="CV15" s="632">
        <v>0</v>
      </c>
      <c r="CW15" s="632">
        <v>0</v>
      </c>
      <c r="CX15" s="632">
        <v>0</v>
      </c>
      <c r="CY15" s="633">
        <v>0</v>
      </c>
      <c r="CZ15" s="634">
        <v>0</v>
      </c>
      <c r="DA15" s="635">
        <v>0</v>
      </c>
      <c r="DB15" s="635">
        <v>0</v>
      </c>
      <c r="DC15" s="635">
        <v>0</v>
      </c>
      <c r="DD15" s="635">
        <v>0</v>
      </c>
      <c r="DE15" s="635">
        <v>0</v>
      </c>
      <c r="DF15" s="635">
        <v>0</v>
      </c>
      <c r="DG15" s="635">
        <v>0</v>
      </c>
      <c r="DH15" s="635">
        <v>0</v>
      </c>
      <c r="DI15" s="635">
        <v>0</v>
      </c>
      <c r="DJ15" s="635">
        <v>0</v>
      </c>
      <c r="DK15" s="635">
        <v>0</v>
      </c>
      <c r="DL15" s="635">
        <v>0</v>
      </c>
      <c r="DM15" s="635">
        <v>0</v>
      </c>
      <c r="DN15" s="635">
        <v>0</v>
      </c>
      <c r="DO15" s="635">
        <v>0</v>
      </c>
      <c r="DP15" s="635">
        <v>0</v>
      </c>
      <c r="DQ15" s="635">
        <v>0</v>
      </c>
      <c r="DR15" s="635">
        <v>0</v>
      </c>
      <c r="DS15" s="635">
        <v>0</v>
      </c>
      <c r="DT15" s="635">
        <v>0</v>
      </c>
      <c r="DU15" s="635">
        <v>0</v>
      </c>
      <c r="DV15" s="635">
        <v>0</v>
      </c>
      <c r="DW15" s="636">
        <v>0</v>
      </c>
      <c r="DX15" s="555"/>
    </row>
    <row r="16" spans="2:128" x14ac:dyDescent="0.2">
      <c r="B16" s="654"/>
      <c r="C16" s="655"/>
      <c r="D16" s="650"/>
      <c r="E16" s="650"/>
      <c r="F16" s="650"/>
      <c r="G16" s="650"/>
      <c r="H16" s="650"/>
      <c r="I16" s="651"/>
      <c r="J16" s="651"/>
      <c r="K16" s="651"/>
      <c r="L16" s="651"/>
      <c r="M16" s="651"/>
      <c r="N16" s="651"/>
      <c r="O16" s="651"/>
      <c r="P16" s="651"/>
      <c r="Q16" s="651"/>
      <c r="R16" s="652"/>
      <c r="S16" s="651"/>
      <c r="T16" s="651"/>
      <c r="U16" s="642" t="s">
        <v>504</v>
      </c>
      <c r="V16" s="630" t="s">
        <v>124</v>
      </c>
      <c r="W16" s="653" t="s">
        <v>499</v>
      </c>
      <c r="X16" s="623">
        <v>4.1300000000000003E-2</v>
      </c>
      <c r="Y16" s="623">
        <v>4.7200000000000006E-2</v>
      </c>
      <c r="Z16" s="623">
        <v>5.8999999999999997E-2</v>
      </c>
      <c r="AA16" s="623">
        <v>0.23599999999999999</v>
      </c>
      <c r="AB16" s="623">
        <v>0.20649999999999999</v>
      </c>
      <c r="AC16" s="623">
        <v>0</v>
      </c>
      <c r="AD16" s="623">
        <v>0</v>
      </c>
      <c r="AE16" s="623">
        <v>0</v>
      </c>
      <c r="AF16" s="623">
        <v>0</v>
      </c>
      <c r="AG16" s="623">
        <v>0</v>
      </c>
      <c r="AH16" s="623">
        <v>0</v>
      </c>
      <c r="AI16" s="623">
        <v>0</v>
      </c>
      <c r="AJ16" s="623">
        <v>0</v>
      </c>
      <c r="AK16" s="623">
        <v>0</v>
      </c>
      <c r="AL16" s="623">
        <v>0</v>
      </c>
      <c r="AM16" s="623">
        <v>0</v>
      </c>
      <c r="AN16" s="623">
        <v>0</v>
      </c>
      <c r="AO16" s="623">
        <v>0</v>
      </c>
      <c r="AP16" s="623">
        <v>0</v>
      </c>
      <c r="AQ16" s="623">
        <v>0</v>
      </c>
      <c r="AR16" s="623">
        <v>2.478E-2</v>
      </c>
      <c r="AS16" s="623">
        <v>2.8320000000000005E-2</v>
      </c>
      <c r="AT16" s="623">
        <v>3.5400000000000008E-2</v>
      </c>
      <c r="AU16" s="623">
        <v>0.14160000000000003</v>
      </c>
      <c r="AV16" s="623">
        <v>0.12390000000000004</v>
      </c>
      <c r="AW16" s="623">
        <v>0</v>
      </c>
      <c r="AX16" s="623">
        <v>0</v>
      </c>
      <c r="AY16" s="623">
        <v>0</v>
      </c>
      <c r="AZ16" s="623">
        <v>0</v>
      </c>
      <c r="BA16" s="623">
        <v>0</v>
      </c>
      <c r="BB16" s="623">
        <v>0</v>
      </c>
      <c r="BC16" s="623">
        <v>0</v>
      </c>
      <c r="BD16" s="623">
        <v>0</v>
      </c>
      <c r="BE16" s="623">
        <v>0</v>
      </c>
      <c r="BF16" s="623">
        <v>0</v>
      </c>
      <c r="BG16" s="623">
        <v>0</v>
      </c>
      <c r="BH16" s="623">
        <v>0</v>
      </c>
      <c r="BI16" s="623">
        <v>0</v>
      </c>
      <c r="BJ16" s="623">
        <v>0</v>
      </c>
      <c r="BK16" s="623">
        <v>0</v>
      </c>
      <c r="BL16" s="623">
        <v>2.478E-2</v>
      </c>
      <c r="BM16" s="623">
        <v>2.8320000000000005E-2</v>
      </c>
      <c r="BN16" s="623">
        <v>3.5400000000000008E-2</v>
      </c>
      <c r="BO16" s="623">
        <v>0.14160000000000003</v>
      </c>
      <c r="BP16" s="623">
        <v>0.12390000000000004</v>
      </c>
      <c r="BQ16" s="623">
        <v>0</v>
      </c>
      <c r="BR16" s="623">
        <v>0</v>
      </c>
      <c r="BS16" s="623">
        <v>0</v>
      </c>
      <c r="BT16" s="623">
        <v>0</v>
      </c>
      <c r="BU16" s="623">
        <v>0</v>
      </c>
      <c r="BV16" s="623">
        <v>0</v>
      </c>
      <c r="BW16" s="623">
        <v>0</v>
      </c>
      <c r="BX16" s="623">
        <v>0</v>
      </c>
      <c r="BY16" s="623">
        <v>0</v>
      </c>
      <c r="BZ16" s="623">
        <v>0</v>
      </c>
      <c r="CA16" s="623">
        <v>0</v>
      </c>
      <c r="CB16" s="623">
        <v>0</v>
      </c>
      <c r="CC16" s="623">
        <v>0</v>
      </c>
      <c r="CD16" s="623">
        <v>0</v>
      </c>
      <c r="CE16" s="632">
        <v>0</v>
      </c>
      <c r="CF16" s="632">
        <v>4.1300000000000003E-2</v>
      </c>
      <c r="CG16" s="632">
        <v>4.7200000000000013E-2</v>
      </c>
      <c r="CH16" s="632">
        <v>5.8999999999999997E-2</v>
      </c>
      <c r="CI16" s="632">
        <v>0.23599999999999999</v>
      </c>
      <c r="CJ16" s="632">
        <v>0.20650000000000002</v>
      </c>
      <c r="CK16" s="632">
        <v>0</v>
      </c>
      <c r="CL16" s="632">
        <v>0</v>
      </c>
      <c r="CM16" s="632">
        <v>0</v>
      </c>
      <c r="CN16" s="632">
        <v>0</v>
      </c>
      <c r="CO16" s="632">
        <v>0</v>
      </c>
      <c r="CP16" s="632">
        <v>0</v>
      </c>
      <c r="CQ16" s="632">
        <v>0</v>
      </c>
      <c r="CR16" s="632">
        <v>0</v>
      </c>
      <c r="CS16" s="632">
        <v>0</v>
      </c>
      <c r="CT16" s="632">
        <v>0</v>
      </c>
      <c r="CU16" s="632">
        <v>0</v>
      </c>
      <c r="CV16" s="632">
        <v>0</v>
      </c>
      <c r="CW16" s="632">
        <v>0</v>
      </c>
      <c r="CX16" s="632">
        <v>0</v>
      </c>
      <c r="CY16" s="633">
        <v>0</v>
      </c>
      <c r="CZ16" s="634">
        <v>0</v>
      </c>
      <c r="DA16" s="635">
        <v>0</v>
      </c>
      <c r="DB16" s="635">
        <v>0</v>
      </c>
      <c r="DC16" s="635">
        <v>0</v>
      </c>
      <c r="DD16" s="635">
        <v>0</v>
      </c>
      <c r="DE16" s="635">
        <v>0</v>
      </c>
      <c r="DF16" s="635">
        <v>0</v>
      </c>
      <c r="DG16" s="635">
        <v>0</v>
      </c>
      <c r="DH16" s="635">
        <v>0</v>
      </c>
      <c r="DI16" s="635">
        <v>0</v>
      </c>
      <c r="DJ16" s="635">
        <v>0</v>
      </c>
      <c r="DK16" s="635">
        <v>0</v>
      </c>
      <c r="DL16" s="635">
        <v>0</v>
      </c>
      <c r="DM16" s="635">
        <v>0</v>
      </c>
      <c r="DN16" s="635">
        <v>0</v>
      </c>
      <c r="DO16" s="635">
        <v>0</v>
      </c>
      <c r="DP16" s="635">
        <v>0</v>
      </c>
      <c r="DQ16" s="635">
        <v>0</v>
      </c>
      <c r="DR16" s="635">
        <v>0</v>
      </c>
      <c r="DS16" s="635">
        <v>0</v>
      </c>
      <c r="DT16" s="635">
        <v>0</v>
      </c>
      <c r="DU16" s="635">
        <v>0</v>
      </c>
      <c r="DV16" s="635">
        <v>0</v>
      </c>
      <c r="DW16" s="636">
        <v>0</v>
      </c>
      <c r="DX16" s="555"/>
    </row>
    <row r="17" spans="2:128" x14ac:dyDescent="0.2">
      <c r="B17" s="658"/>
      <c r="C17" s="655"/>
      <c r="D17" s="650"/>
      <c r="E17" s="650"/>
      <c r="F17" s="650"/>
      <c r="G17" s="650"/>
      <c r="H17" s="650"/>
      <c r="I17" s="651"/>
      <c r="J17" s="651"/>
      <c r="K17" s="651"/>
      <c r="L17" s="651"/>
      <c r="M17" s="651"/>
      <c r="N17" s="651"/>
      <c r="O17" s="651"/>
      <c r="P17" s="651"/>
      <c r="Q17" s="651"/>
      <c r="R17" s="652"/>
      <c r="S17" s="651"/>
      <c r="T17" s="651"/>
      <c r="U17" s="642" t="s">
        <v>505</v>
      </c>
      <c r="V17" s="630" t="s">
        <v>124</v>
      </c>
      <c r="W17" s="653" t="s">
        <v>499</v>
      </c>
      <c r="X17" s="623">
        <v>0</v>
      </c>
      <c r="Y17" s="623">
        <v>0</v>
      </c>
      <c r="Z17" s="623">
        <v>0</v>
      </c>
      <c r="AA17" s="623">
        <v>0</v>
      </c>
      <c r="AB17" s="623">
        <v>0</v>
      </c>
      <c r="AC17" s="623">
        <v>0.84</v>
      </c>
      <c r="AD17" s="623">
        <v>0.84</v>
      </c>
      <c r="AE17" s="623">
        <v>0.84</v>
      </c>
      <c r="AF17" s="623">
        <v>0.84</v>
      </c>
      <c r="AG17" s="623">
        <v>0.84</v>
      </c>
      <c r="AH17" s="623">
        <v>0.84</v>
      </c>
      <c r="AI17" s="623">
        <v>0.84</v>
      </c>
      <c r="AJ17" s="623">
        <v>0.84</v>
      </c>
      <c r="AK17" s="623">
        <v>0.84</v>
      </c>
      <c r="AL17" s="623">
        <v>0.84</v>
      </c>
      <c r="AM17" s="623">
        <v>0.84</v>
      </c>
      <c r="AN17" s="623">
        <v>0.84</v>
      </c>
      <c r="AO17" s="623">
        <v>0.84</v>
      </c>
      <c r="AP17" s="623">
        <v>0.84</v>
      </c>
      <c r="AQ17" s="623">
        <v>0.84</v>
      </c>
      <c r="AR17" s="623">
        <v>0.84</v>
      </c>
      <c r="AS17" s="623">
        <v>0.84</v>
      </c>
      <c r="AT17" s="623">
        <v>0.84</v>
      </c>
      <c r="AU17" s="623">
        <v>0.84</v>
      </c>
      <c r="AV17" s="623">
        <v>0.84</v>
      </c>
      <c r="AW17" s="623">
        <v>0.84</v>
      </c>
      <c r="AX17" s="623">
        <v>0.84</v>
      </c>
      <c r="AY17" s="623">
        <v>0.84</v>
      </c>
      <c r="AZ17" s="623">
        <v>0.84</v>
      </c>
      <c r="BA17" s="623">
        <v>0.84</v>
      </c>
      <c r="BB17" s="623">
        <v>0.84</v>
      </c>
      <c r="BC17" s="623">
        <v>0.84</v>
      </c>
      <c r="BD17" s="623">
        <v>0.84</v>
      </c>
      <c r="BE17" s="623">
        <v>0.84</v>
      </c>
      <c r="BF17" s="623">
        <v>0.84</v>
      </c>
      <c r="BG17" s="623">
        <v>0.84</v>
      </c>
      <c r="BH17" s="623">
        <v>0.84</v>
      </c>
      <c r="BI17" s="623">
        <v>0.84</v>
      </c>
      <c r="BJ17" s="623">
        <v>0.84</v>
      </c>
      <c r="BK17" s="623">
        <v>0.84</v>
      </c>
      <c r="BL17" s="623">
        <v>0.84</v>
      </c>
      <c r="BM17" s="623">
        <v>0.84</v>
      </c>
      <c r="BN17" s="623">
        <v>0.84</v>
      </c>
      <c r="BO17" s="623">
        <v>0.84</v>
      </c>
      <c r="BP17" s="623">
        <v>0.84</v>
      </c>
      <c r="BQ17" s="623">
        <v>0.84</v>
      </c>
      <c r="BR17" s="623">
        <v>0.84</v>
      </c>
      <c r="BS17" s="623">
        <v>0.84</v>
      </c>
      <c r="BT17" s="623">
        <v>0.84</v>
      </c>
      <c r="BU17" s="623">
        <v>0.84</v>
      </c>
      <c r="BV17" s="623">
        <v>0.84</v>
      </c>
      <c r="BW17" s="623">
        <v>0.84</v>
      </c>
      <c r="BX17" s="623">
        <v>0.84</v>
      </c>
      <c r="BY17" s="623">
        <v>0.84</v>
      </c>
      <c r="BZ17" s="623">
        <v>0.84</v>
      </c>
      <c r="CA17" s="623">
        <v>0.84</v>
      </c>
      <c r="CB17" s="623">
        <v>0.84</v>
      </c>
      <c r="CC17" s="623">
        <v>0.84</v>
      </c>
      <c r="CD17" s="623">
        <v>0.84</v>
      </c>
      <c r="CE17" s="632">
        <v>0.84</v>
      </c>
      <c r="CF17" s="632">
        <v>0.84</v>
      </c>
      <c r="CG17" s="632">
        <v>0.84</v>
      </c>
      <c r="CH17" s="632">
        <v>0.84</v>
      </c>
      <c r="CI17" s="632">
        <v>0.84</v>
      </c>
      <c r="CJ17" s="632">
        <v>0.84</v>
      </c>
      <c r="CK17" s="632">
        <v>0.84</v>
      </c>
      <c r="CL17" s="632">
        <v>0.84</v>
      </c>
      <c r="CM17" s="632">
        <v>0.84</v>
      </c>
      <c r="CN17" s="632">
        <v>0.84</v>
      </c>
      <c r="CO17" s="632">
        <v>0.84</v>
      </c>
      <c r="CP17" s="632">
        <v>0.84</v>
      </c>
      <c r="CQ17" s="632">
        <v>0.84</v>
      </c>
      <c r="CR17" s="632">
        <v>0.84</v>
      </c>
      <c r="CS17" s="632">
        <v>0.84</v>
      </c>
      <c r="CT17" s="632">
        <v>0.84</v>
      </c>
      <c r="CU17" s="632">
        <v>0.84</v>
      </c>
      <c r="CV17" s="632">
        <v>0.84</v>
      </c>
      <c r="CW17" s="632">
        <v>0.84</v>
      </c>
      <c r="CX17" s="632">
        <v>0.84</v>
      </c>
      <c r="CY17" s="633">
        <v>0.84</v>
      </c>
      <c r="CZ17" s="634">
        <v>0</v>
      </c>
      <c r="DA17" s="635">
        <v>0</v>
      </c>
      <c r="DB17" s="635">
        <v>0</v>
      </c>
      <c r="DC17" s="635">
        <v>0</v>
      </c>
      <c r="DD17" s="635">
        <v>0</v>
      </c>
      <c r="DE17" s="635">
        <v>0</v>
      </c>
      <c r="DF17" s="635">
        <v>0</v>
      </c>
      <c r="DG17" s="635">
        <v>0</v>
      </c>
      <c r="DH17" s="635">
        <v>0</v>
      </c>
      <c r="DI17" s="635">
        <v>0</v>
      </c>
      <c r="DJ17" s="635">
        <v>0</v>
      </c>
      <c r="DK17" s="635">
        <v>0</v>
      </c>
      <c r="DL17" s="635">
        <v>0</v>
      </c>
      <c r="DM17" s="635">
        <v>0</v>
      </c>
      <c r="DN17" s="635">
        <v>0</v>
      </c>
      <c r="DO17" s="635">
        <v>0</v>
      </c>
      <c r="DP17" s="635">
        <v>0</v>
      </c>
      <c r="DQ17" s="635">
        <v>0</v>
      </c>
      <c r="DR17" s="635">
        <v>0</v>
      </c>
      <c r="DS17" s="635">
        <v>0</v>
      </c>
      <c r="DT17" s="635">
        <v>0</v>
      </c>
      <c r="DU17" s="635">
        <v>0</v>
      </c>
      <c r="DV17" s="635">
        <v>0</v>
      </c>
      <c r="DW17" s="636">
        <v>0</v>
      </c>
      <c r="DX17" s="555"/>
    </row>
    <row r="18" spans="2:128" x14ac:dyDescent="0.2">
      <c r="B18" s="658"/>
      <c r="C18" s="655"/>
      <c r="D18" s="650"/>
      <c r="E18" s="650"/>
      <c r="F18" s="650"/>
      <c r="G18" s="650"/>
      <c r="H18" s="650"/>
      <c r="I18" s="651"/>
      <c r="J18" s="651"/>
      <c r="K18" s="651"/>
      <c r="L18" s="651"/>
      <c r="M18" s="651"/>
      <c r="N18" s="651"/>
      <c r="O18" s="651"/>
      <c r="P18" s="651"/>
      <c r="Q18" s="651"/>
      <c r="R18" s="652"/>
      <c r="S18" s="651"/>
      <c r="T18" s="651"/>
      <c r="U18" s="642" t="s">
        <v>506</v>
      </c>
      <c r="V18" s="630" t="s">
        <v>124</v>
      </c>
      <c r="W18" s="653" t="s">
        <v>499</v>
      </c>
      <c r="X18" s="623">
        <v>0.47784799999999999</v>
      </c>
      <c r="Y18" s="623">
        <v>0.54611199999999993</v>
      </c>
      <c r="Z18" s="623">
        <v>0.68264000000000002</v>
      </c>
      <c r="AA18" s="623">
        <v>2.7305600000000001</v>
      </c>
      <c r="AB18" s="623">
        <v>2.3892399999999996</v>
      </c>
      <c r="AC18" s="623">
        <v>0</v>
      </c>
      <c r="AD18" s="623">
        <v>0</v>
      </c>
      <c r="AE18" s="623">
        <v>0</v>
      </c>
      <c r="AF18" s="623">
        <v>0</v>
      </c>
      <c r="AG18" s="623">
        <v>0</v>
      </c>
      <c r="AH18" s="623">
        <v>0</v>
      </c>
      <c r="AI18" s="623">
        <v>0</v>
      </c>
      <c r="AJ18" s="623">
        <v>0</v>
      </c>
      <c r="AK18" s="623">
        <v>0</v>
      </c>
      <c r="AL18" s="623">
        <v>0</v>
      </c>
      <c r="AM18" s="623">
        <v>0</v>
      </c>
      <c r="AN18" s="623">
        <v>0</v>
      </c>
      <c r="AO18" s="623">
        <v>0</v>
      </c>
      <c r="AP18" s="623">
        <v>0</v>
      </c>
      <c r="AQ18" s="623">
        <v>0</v>
      </c>
      <c r="AR18" s="623">
        <v>0.28670879999999999</v>
      </c>
      <c r="AS18" s="623">
        <v>0.32766720000000005</v>
      </c>
      <c r="AT18" s="623">
        <v>0.40958400000000006</v>
      </c>
      <c r="AU18" s="623">
        <v>1.6383360000000002</v>
      </c>
      <c r="AV18" s="623">
        <v>1.4335440000000004</v>
      </c>
      <c r="AW18" s="623">
        <v>0</v>
      </c>
      <c r="AX18" s="623">
        <v>0</v>
      </c>
      <c r="AY18" s="623">
        <v>0</v>
      </c>
      <c r="AZ18" s="623">
        <v>0</v>
      </c>
      <c r="BA18" s="623">
        <v>0</v>
      </c>
      <c r="BB18" s="623">
        <v>0</v>
      </c>
      <c r="BC18" s="623">
        <v>0</v>
      </c>
      <c r="BD18" s="623">
        <v>0</v>
      </c>
      <c r="BE18" s="623">
        <v>0</v>
      </c>
      <c r="BF18" s="623">
        <v>0</v>
      </c>
      <c r="BG18" s="623">
        <v>0</v>
      </c>
      <c r="BH18" s="623">
        <v>0</v>
      </c>
      <c r="BI18" s="623">
        <v>0</v>
      </c>
      <c r="BJ18" s="623">
        <v>0</v>
      </c>
      <c r="BK18" s="623">
        <v>0</v>
      </c>
      <c r="BL18" s="623">
        <v>0.28670879999999999</v>
      </c>
      <c r="BM18" s="623">
        <v>0.32766720000000005</v>
      </c>
      <c r="BN18" s="623">
        <v>0.40958400000000006</v>
      </c>
      <c r="BO18" s="623">
        <v>1.6383360000000002</v>
      </c>
      <c r="BP18" s="623">
        <v>1.4335440000000004</v>
      </c>
      <c r="BQ18" s="623">
        <v>0</v>
      </c>
      <c r="BR18" s="623">
        <v>0</v>
      </c>
      <c r="BS18" s="623">
        <v>0</v>
      </c>
      <c r="BT18" s="623">
        <v>0</v>
      </c>
      <c r="BU18" s="623">
        <v>0</v>
      </c>
      <c r="BV18" s="623">
        <v>0</v>
      </c>
      <c r="BW18" s="623">
        <v>0</v>
      </c>
      <c r="BX18" s="623">
        <v>0</v>
      </c>
      <c r="BY18" s="623">
        <v>0</v>
      </c>
      <c r="BZ18" s="623">
        <v>0</v>
      </c>
      <c r="CA18" s="623">
        <v>0</v>
      </c>
      <c r="CB18" s="623">
        <v>0</v>
      </c>
      <c r="CC18" s="623">
        <v>0</v>
      </c>
      <c r="CD18" s="623">
        <v>0</v>
      </c>
      <c r="CE18" s="632">
        <v>0</v>
      </c>
      <c r="CF18" s="632">
        <v>0.47784799999999999</v>
      </c>
      <c r="CG18" s="632">
        <v>0.54611200000000004</v>
      </c>
      <c r="CH18" s="632">
        <v>0.68264000000000002</v>
      </c>
      <c r="CI18" s="632">
        <v>2.7305600000000001</v>
      </c>
      <c r="CJ18" s="632">
        <v>2.38924</v>
      </c>
      <c r="CK18" s="632">
        <v>0</v>
      </c>
      <c r="CL18" s="632">
        <v>0</v>
      </c>
      <c r="CM18" s="632">
        <v>0</v>
      </c>
      <c r="CN18" s="632">
        <v>0</v>
      </c>
      <c r="CO18" s="632">
        <v>0</v>
      </c>
      <c r="CP18" s="632">
        <v>0</v>
      </c>
      <c r="CQ18" s="632">
        <v>0</v>
      </c>
      <c r="CR18" s="632">
        <v>0</v>
      </c>
      <c r="CS18" s="632">
        <v>0</v>
      </c>
      <c r="CT18" s="632">
        <v>0</v>
      </c>
      <c r="CU18" s="632">
        <v>0</v>
      </c>
      <c r="CV18" s="632">
        <v>0</v>
      </c>
      <c r="CW18" s="632">
        <v>0</v>
      </c>
      <c r="CX18" s="632">
        <v>0</v>
      </c>
      <c r="CY18" s="633">
        <v>0</v>
      </c>
      <c r="CZ18" s="634">
        <v>0</v>
      </c>
      <c r="DA18" s="635">
        <v>0</v>
      </c>
      <c r="DB18" s="635">
        <v>0</v>
      </c>
      <c r="DC18" s="635">
        <v>0</v>
      </c>
      <c r="DD18" s="635">
        <v>0</v>
      </c>
      <c r="DE18" s="635">
        <v>0</v>
      </c>
      <c r="DF18" s="635">
        <v>0</v>
      </c>
      <c r="DG18" s="635">
        <v>0</v>
      </c>
      <c r="DH18" s="635">
        <v>0</v>
      </c>
      <c r="DI18" s="635">
        <v>0</v>
      </c>
      <c r="DJ18" s="635">
        <v>0</v>
      </c>
      <c r="DK18" s="635">
        <v>0</v>
      </c>
      <c r="DL18" s="635">
        <v>0</v>
      </c>
      <c r="DM18" s="635">
        <v>0</v>
      </c>
      <c r="DN18" s="635">
        <v>0</v>
      </c>
      <c r="DO18" s="635">
        <v>0</v>
      </c>
      <c r="DP18" s="635">
        <v>0</v>
      </c>
      <c r="DQ18" s="635">
        <v>0</v>
      </c>
      <c r="DR18" s="635">
        <v>0</v>
      </c>
      <c r="DS18" s="635">
        <v>0</v>
      </c>
      <c r="DT18" s="635">
        <v>0</v>
      </c>
      <c r="DU18" s="635">
        <v>0</v>
      </c>
      <c r="DV18" s="635">
        <v>0</v>
      </c>
      <c r="DW18" s="636">
        <v>0</v>
      </c>
      <c r="DX18" s="555"/>
    </row>
    <row r="19" spans="2:128" x14ac:dyDescent="0.2">
      <c r="B19" s="658"/>
      <c r="C19" s="655"/>
      <c r="D19" s="650"/>
      <c r="E19" s="650"/>
      <c r="F19" s="650"/>
      <c r="G19" s="650"/>
      <c r="H19" s="650"/>
      <c r="I19" s="651"/>
      <c r="J19" s="651"/>
      <c r="K19" s="651"/>
      <c r="L19" s="651"/>
      <c r="M19" s="651"/>
      <c r="N19" s="651"/>
      <c r="O19" s="651"/>
      <c r="P19" s="651"/>
      <c r="Q19" s="651"/>
      <c r="R19" s="652"/>
      <c r="S19" s="651"/>
      <c r="T19" s="651"/>
      <c r="U19" s="642" t="s">
        <v>507</v>
      </c>
      <c r="V19" s="630" t="s">
        <v>124</v>
      </c>
      <c r="W19" s="653" t="s">
        <v>499</v>
      </c>
      <c r="X19" s="623">
        <v>0</v>
      </c>
      <c r="Y19" s="623">
        <v>0</v>
      </c>
      <c r="Z19" s="623">
        <v>0</v>
      </c>
      <c r="AA19" s="623">
        <v>0</v>
      </c>
      <c r="AB19" s="623">
        <v>0</v>
      </c>
      <c r="AC19" s="623">
        <v>11.948071828896897</v>
      </c>
      <c r="AD19" s="623">
        <v>11.068306532317781</v>
      </c>
      <c r="AE19" s="623">
        <v>10.519978507621421</v>
      </c>
      <c r="AF19" s="623">
        <v>10.33314539074847</v>
      </c>
      <c r="AG19" s="623">
        <v>9.6289566897955048</v>
      </c>
      <c r="AH19" s="623">
        <v>9.0896649267969707</v>
      </c>
      <c r="AI19" s="623">
        <v>8.5503731637984384</v>
      </c>
      <c r="AJ19" s="623">
        <v>8.0110814007999025</v>
      </c>
      <c r="AK19" s="623">
        <v>7.4717896378013711</v>
      </c>
      <c r="AL19" s="623">
        <v>6.932497874802837</v>
      </c>
      <c r="AM19" s="623">
        <v>6.3932061118043029</v>
      </c>
      <c r="AN19" s="623">
        <v>5.8539143488057679</v>
      </c>
      <c r="AO19" s="623">
        <v>5.3146225858072338</v>
      </c>
      <c r="AP19" s="623">
        <v>4.7753308228087024</v>
      </c>
      <c r="AQ19" s="623">
        <v>4.2360390598101683</v>
      </c>
      <c r="AR19" s="623">
        <v>3.6967472968116355</v>
      </c>
      <c r="AS19" s="623">
        <v>3.1574555338131018</v>
      </c>
      <c r="AT19" s="623">
        <v>2.6181637708145686</v>
      </c>
      <c r="AU19" s="623">
        <v>2.078872007816035</v>
      </c>
      <c r="AV19" s="623">
        <v>1.5395802448175016</v>
      </c>
      <c r="AW19" s="623">
        <v>1.5395802448175016</v>
      </c>
      <c r="AX19" s="623">
        <v>1.5395802448175016</v>
      </c>
      <c r="AY19" s="623">
        <v>1.5395802448175016</v>
      </c>
      <c r="AZ19" s="623">
        <v>1.5395802448175016</v>
      </c>
      <c r="BA19" s="623">
        <v>1.5395802448175016</v>
      </c>
      <c r="BB19" s="623">
        <v>1.5395802448175016</v>
      </c>
      <c r="BC19" s="623">
        <v>1.5395802448175016</v>
      </c>
      <c r="BD19" s="623">
        <v>1.5395802448175016</v>
      </c>
      <c r="BE19" s="623">
        <v>1.5395802448175016</v>
      </c>
      <c r="BF19" s="623">
        <v>1.5395802448175016</v>
      </c>
      <c r="BG19" s="623">
        <v>1.5395802448175016</v>
      </c>
      <c r="BH19" s="623">
        <v>1.5395802448175016</v>
      </c>
      <c r="BI19" s="623">
        <v>1.5395802448175016</v>
      </c>
      <c r="BJ19" s="623">
        <v>1.5395802448175016</v>
      </c>
      <c r="BK19" s="623">
        <v>1.5395802448175016</v>
      </c>
      <c r="BL19" s="623">
        <v>1.5395802448175016</v>
      </c>
      <c r="BM19" s="623">
        <v>1.5395802448175016</v>
      </c>
      <c r="BN19" s="623">
        <v>1.5395802448175016</v>
      </c>
      <c r="BO19" s="623">
        <v>1.5395802448175016</v>
      </c>
      <c r="BP19" s="623">
        <v>1.5395802448175016</v>
      </c>
      <c r="BQ19" s="623">
        <v>1.5395802448175016</v>
      </c>
      <c r="BR19" s="623">
        <v>1.5395802448175016</v>
      </c>
      <c r="BS19" s="623">
        <v>1.5395802448175016</v>
      </c>
      <c r="BT19" s="623">
        <v>1.5395802448175016</v>
      </c>
      <c r="BU19" s="623">
        <v>1.5395802448175016</v>
      </c>
      <c r="BV19" s="623">
        <v>1.5395802448175016</v>
      </c>
      <c r="BW19" s="623">
        <v>1.5395802448175016</v>
      </c>
      <c r="BX19" s="623">
        <v>1.5395802448175016</v>
      </c>
      <c r="BY19" s="623">
        <v>1.5395802448175016</v>
      </c>
      <c r="BZ19" s="623">
        <v>1.5395802448175016</v>
      </c>
      <c r="CA19" s="623">
        <v>1.5395802448175016</v>
      </c>
      <c r="CB19" s="623">
        <v>1.5395802448175016</v>
      </c>
      <c r="CC19" s="623">
        <v>1.5395802448175016</v>
      </c>
      <c r="CD19" s="623">
        <v>1.5395802448175016</v>
      </c>
      <c r="CE19" s="632">
        <v>1.5395802448175016</v>
      </c>
      <c r="CF19" s="632">
        <v>1.5395802448175016</v>
      </c>
      <c r="CG19" s="632">
        <v>1.5395802448175016</v>
      </c>
      <c r="CH19" s="632">
        <v>1.5395802448175016</v>
      </c>
      <c r="CI19" s="632">
        <v>1.5395802448175016</v>
      </c>
      <c r="CJ19" s="632">
        <v>1.5395802448175016</v>
      </c>
      <c r="CK19" s="632">
        <v>1.5395802448175016</v>
      </c>
      <c r="CL19" s="632">
        <v>1.5395802448175016</v>
      </c>
      <c r="CM19" s="632">
        <v>1.5395802448175016</v>
      </c>
      <c r="CN19" s="632">
        <v>1.5395802448175016</v>
      </c>
      <c r="CO19" s="632">
        <v>1.5395802448175016</v>
      </c>
      <c r="CP19" s="632">
        <v>1.5395802448175016</v>
      </c>
      <c r="CQ19" s="632">
        <v>1.5395802448175016</v>
      </c>
      <c r="CR19" s="632">
        <v>1.5395802448175016</v>
      </c>
      <c r="CS19" s="632">
        <v>1.5395802448175016</v>
      </c>
      <c r="CT19" s="632">
        <v>1.5395802448175016</v>
      </c>
      <c r="CU19" s="632">
        <v>1.5395802448175016</v>
      </c>
      <c r="CV19" s="632">
        <v>1.5395802448175016</v>
      </c>
      <c r="CW19" s="632">
        <v>1.5395802448175016</v>
      </c>
      <c r="CX19" s="632">
        <v>1.5395802448175016</v>
      </c>
      <c r="CY19" s="633">
        <v>1.5395802448175016</v>
      </c>
      <c r="CZ19" s="634">
        <v>0</v>
      </c>
      <c r="DA19" s="635">
        <v>0</v>
      </c>
      <c r="DB19" s="635">
        <v>0</v>
      </c>
      <c r="DC19" s="635">
        <v>0</v>
      </c>
      <c r="DD19" s="635">
        <v>0</v>
      </c>
      <c r="DE19" s="635">
        <v>0</v>
      </c>
      <c r="DF19" s="635">
        <v>0</v>
      </c>
      <c r="DG19" s="635">
        <v>0</v>
      </c>
      <c r="DH19" s="635">
        <v>0</v>
      </c>
      <c r="DI19" s="635">
        <v>0</v>
      </c>
      <c r="DJ19" s="635">
        <v>0</v>
      </c>
      <c r="DK19" s="635">
        <v>0</v>
      </c>
      <c r="DL19" s="635">
        <v>0</v>
      </c>
      <c r="DM19" s="635">
        <v>0</v>
      </c>
      <c r="DN19" s="635">
        <v>0</v>
      </c>
      <c r="DO19" s="635">
        <v>0</v>
      </c>
      <c r="DP19" s="635">
        <v>0</v>
      </c>
      <c r="DQ19" s="635">
        <v>0</v>
      </c>
      <c r="DR19" s="635">
        <v>0</v>
      </c>
      <c r="DS19" s="635">
        <v>0</v>
      </c>
      <c r="DT19" s="635">
        <v>0</v>
      </c>
      <c r="DU19" s="635">
        <v>0</v>
      </c>
      <c r="DV19" s="635">
        <v>0</v>
      </c>
      <c r="DW19" s="636">
        <v>0</v>
      </c>
      <c r="DX19" s="555"/>
    </row>
    <row r="20" spans="2:128" x14ac:dyDescent="0.2">
      <c r="B20" s="658"/>
      <c r="C20" s="655"/>
      <c r="D20" s="650"/>
      <c r="E20" s="650"/>
      <c r="F20" s="650"/>
      <c r="G20" s="650"/>
      <c r="H20" s="650"/>
      <c r="I20" s="651"/>
      <c r="J20" s="651"/>
      <c r="K20" s="651"/>
      <c r="L20" s="651"/>
      <c r="M20" s="651"/>
      <c r="N20" s="651"/>
      <c r="O20" s="651"/>
      <c r="P20" s="651"/>
      <c r="Q20" s="651"/>
      <c r="R20" s="652"/>
      <c r="S20" s="651"/>
      <c r="T20" s="651"/>
      <c r="U20" s="659" t="s">
        <v>508</v>
      </c>
      <c r="V20" s="630" t="s">
        <v>124</v>
      </c>
      <c r="W20" s="653" t="s">
        <v>499</v>
      </c>
      <c r="X20" s="623">
        <v>0</v>
      </c>
      <c r="Y20" s="623">
        <v>0</v>
      </c>
      <c r="Z20" s="623">
        <v>0</v>
      </c>
      <c r="AA20" s="623">
        <v>0</v>
      </c>
      <c r="AB20" s="623">
        <v>0</v>
      </c>
      <c r="AC20" s="623">
        <v>0</v>
      </c>
      <c r="AD20" s="623">
        <v>0</v>
      </c>
      <c r="AE20" s="623">
        <v>0</v>
      </c>
      <c r="AF20" s="623">
        <v>0</v>
      </c>
      <c r="AG20" s="623">
        <v>0</v>
      </c>
      <c r="AH20" s="623">
        <v>0</v>
      </c>
      <c r="AI20" s="623">
        <v>0</v>
      </c>
      <c r="AJ20" s="623">
        <v>0</v>
      </c>
      <c r="AK20" s="623">
        <v>0</v>
      </c>
      <c r="AL20" s="623">
        <v>0</v>
      </c>
      <c r="AM20" s="623">
        <v>0</v>
      </c>
      <c r="AN20" s="623">
        <v>0</v>
      </c>
      <c r="AO20" s="623">
        <v>0</v>
      </c>
      <c r="AP20" s="623">
        <v>0</v>
      </c>
      <c r="AQ20" s="623">
        <v>0</v>
      </c>
      <c r="AR20" s="623">
        <v>0</v>
      </c>
      <c r="AS20" s="623">
        <v>0</v>
      </c>
      <c r="AT20" s="623">
        <v>0</v>
      </c>
      <c r="AU20" s="623">
        <v>0</v>
      </c>
      <c r="AV20" s="623">
        <v>0</v>
      </c>
      <c r="AW20" s="623">
        <v>0</v>
      </c>
      <c r="AX20" s="623">
        <v>0</v>
      </c>
      <c r="AY20" s="623">
        <v>0</v>
      </c>
      <c r="AZ20" s="623">
        <v>0</v>
      </c>
      <c r="BA20" s="623">
        <v>0</v>
      </c>
      <c r="BB20" s="623">
        <v>0</v>
      </c>
      <c r="BC20" s="623">
        <v>0</v>
      </c>
      <c r="BD20" s="623">
        <v>0</v>
      </c>
      <c r="BE20" s="623">
        <v>0</v>
      </c>
      <c r="BF20" s="623">
        <v>0</v>
      </c>
      <c r="BG20" s="623">
        <v>0</v>
      </c>
      <c r="BH20" s="623">
        <v>0</v>
      </c>
      <c r="BI20" s="623">
        <v>0</v>
      </c>
      <c r="BJ20" s="623">
        <v>0</v>
      </c>
      <c r="BK20" s="623">
        <v>0</v>
      </c>
      <c r="BL20" s="623">
        <v>0</v>
      </c>
      <c r="BM20" s="623">
        <v>0</v>
      </c>
      <c r="BN20" s="623">
        <v>0</v>
      </c>
      <c r="BO20" s="623">
        <v>0</v>
      </c>
      <c r="BP20" s="623">
        <v>0</v>
      </c>
      <c r="BQ20" s="623">
        <v>0</v>
      </c>
      <c r="BR20" s="623">
        <v>0</v>
      </c>
      <c r="BS20" s="623">
        <v>0</v>
      </c>
      <c r="BT20" s="623">
        <v>0</v>
      </c>
      <c r="BU20" s="623">
        <v>0</v>
      </c>
      <c r="BV20" s="623">
        <v>0</v>
      </c>
      <c r="BW20" s="623">
        <v>0</v>
      </c>
      <c r="BX20" s="623">
        <v>0</v>
      </c>
      <c r="BY20" s="623">
        <v>0</v>
      </c>
      <c r="BZ20" s="623">
        <v>0</v>
      </c>
      <c r="CA20" s="623">
        <v>0</v>
      </c>
      <c r="CB20" s="623">
        <v>0</v>
      </c>
      <c r="CC20" s="623">
        <v>0</v>
      </c>
      <c r="CD20" s="623">
        <v>0</v>
      </c>
      <c r="CE20" s="623">
        <v>0</v>
      </c>
      <c r="CF20" s="623">
        <v>0</v>
      </c>
      <c r="CG20" s="623">
        <v>0</v>
      </c>
      <c r="CH20" s="623">
        <v>0</v>
      </c>
      <c r="CI20" s="623">
        <v>0</v>
      </c>
      <c r="CJ20" s="623">
        <v>0</v>
      </c>
      <c r="CK20" s="623">
        <v>0</v>
      </c>
      <c r="CL20" s="623">
        <v>0</v>
      </c>
      <c r="CM20" s="623">
        <v>0</v>
      </c>
      <c r="CN20" s="623">
        <v>0</v>
      </c>
      <c r="CO20" s="623">
        <v>0</v>
      </c>
      <c r="CP20" s="623">
        <v>0</v>
      </c>
      <c r="CQ20" s="623">
        <v>0</v>
      </c>
      <c r="CR20" s="623">
        <v>0</v>
      </c>
      <c r="CS20" s="623">
        <v>0</v>
      </c>
      <c r="CT20" s="623">
        <v>0</v>
      </c>
      <c r="CU20" s="623">
        <v>0</v>
      </c>
      <c r="CV20" s="623">
        <v>0</v>
      </c>
      <c r="CW20" s="623">
        <v>0</v>
      </c>
      <c r="CX20" s="623">
        <v>0</v>
      </c>
      <c r="CY20" s="623">
        <v>0</v>
      </c>
      <c r="CZ20" s="634">
        <v>0</v>
      </c>
      <c r="DA20" s="635">
        <v>0</v>
      </c>
      <c r="DB20" s="635">
        <v>0</v>
      </c>
      <c r="DC20" s="635">
        <v>0</v>
      </c>
      <c r="DD20" s="635">
        <v>0</v>
      </c>
      <c r="DE20" s="635">
        <v>0</v>
      </c>
      <c r="DF20" s="635">
        <v>0</v>
      </c>
      <c r="DG20" s="635">
        <v>0</v>
      </c>
      <c r="DH20" s="635">
        <v>0</v>
      </c>
      <c r="DI20" s="635">
        <v>0</v>
      </c>
      <c r="DJ20" s="635">
        <v>0</v>
      </c>
      <c r="DK20" s="635">
        <v>0</v>
      </c>
      <c r="DL20" s="635">
        <v>0</v>
      </c>
      <c r="DM20" s="635">
        <v>0</v>
      </c>
      <c r="DN20" s="635">
        <v>0</v>
      </c>
      <c r="DO20" s="635">
        <v>0</v>
      </c>
      <c r="DP20" s="635">
        <v>0</v>
      </c>
      <c r="DQ20" s="635">
        <v>0</v>
      </c>
      <c r="DR20" s="635">
        <v>0</v>
      </c>
      <c r="DS20" s="635">
        <v>0</v>
      </c>
      <c r="DT20" s="635">
        <v>0</v>
      </c>
      <c r="DU20" s="635">
        <v>0</v>
      </c>
      <c r="DV20" s="635">
        <v>0</v>
      </c>
      <c r="DW20" s="636">
        <v>0</v>
      </c>
      <c r="DX20" s="555"/>
    </row>
    <row r="21" spans="2:128" ht="15.75" thickBot="1" x14ac:dyDescent="0.25">
      <c r="B21" s="660"/>
      <c r="C21" s="661"/>
      <c r="D21" s="662"/>
      <c r="E21" s="662"/>
      <c r="F21" s="662"/>
      <c r="G21" s="662"/>
      <c r="H21" s="662"/>
      <c r="I21" s="663"/>
      <c r="J21" s="663"/>
      <c r="K21" s="663"/>
      <c r="L21" s="663"/>
      <c r="M21" s="663"/>
      <c r="N21" s="663"/>
      <c r="O21" s="663"/>
      <c r="P21" s="663"/>
      <c r="Q21" s="663"/>
      <c r="R21" s="664"/>
      <c r="S21" s="663"/>
      <c r="T21" s="663"/>
      <c r="U21" s="665" t="s">
        <v>127</v>
      </c>
      <c r="V21" s="666" t="s">
        <v>509</v>
      </c>
      <c r="W21" s="667" t="s">
        <v>499</v>
      </c>
      <c r="X21" s="668">
        <f t="shared" ref="X21:BC21" si="16">SUM(X10:X20)</f>
        <v>25.019148000000005</v>
      </c>
      <c r="Y21" s="668">
        <f t="shared" si="16"/>
        <v>28.593312000000001</v>
      </c>
      <c r="Z21" s="668">
        <f t="shared" si="16"/>
        <v>35.741639999999997</v>
      </c>
      <c r="AA21" s="668">
        <f t="shared" si="16"/>
        <v>142.96655999999999</v>
      </c>
      <c r="AB21" s="668">
        <f t="shared" si="16"/>
        <v>125.09573999999999</v>
      </c>
      <c r="AC21" s="668">
        <f t="shared" si="16"/>
        <v>135.7880718288969</v>
      </c>
      <c r="AD21" s="668">
        <f t="shared" si="16"/>
        <v>134.90830653231779</v>
      </c>
      <c r="AE21" s="668">
        <f t="shared" si="16"/>
        <v>134.35997850762143</v>
      </c>
      <c r="AF21" s="668">
        <f t="shared" si="16"/>
        <v>134.17314539074846</v>
      </c>
      <c r="AG21" s="668">
        <f t="shared" si="16"/>
        <v>133.4689566897955</v>
      </c>
      <c r="AH21" s="668">
        <f t="shared" si="16"/>
        <v>132.92966492679699</v>
      </c>
      <c r="AI21" s="668">
        <f t="shared" si="16"/>
        <v>132.39037316379844</v>
      </c>
      <c r="AJ21" s="668">
        <f t="shared" si="16"/>
        <v>131.8510814007999</v>
      </c>
      <c r="AK21" s="668">
        <f t="shared" si="16"/>
        <v>131.31178963780138</v>
      </c>
      <c r="AL21" s="668">
        <f t="shared" si="16"/>
        <v>130.77249787480284</v>
      </c>
      <c r="AM21" s="668">
        <f t="shared" si="16"/>
        <v>130.23320611180429</v>
      </c>
      <c r="AN21" s="668">
        <f t="shared" si="16"/>
        <v>129.69391434880578</v>
      </c>
      <c r="AO21" s="668">
        <f t="shared" si="16"/>
        <v>129.15462258580723</v>
      </c>
      <c r="AP21" s="668">
        <f t="shared" si="16"/>
        <v>128.61533082280872</v>
      </c>
      <c r="AQ21" s="668">
        <f t="shared" si="16"/>
        <v>128.07603905981017</v>
      </c>
      <c r="AR21" s="668">
        <f t="shared" si="16"/>
        <v>142.54823609681162</v>
      </c>
      <c r="AS21" s="668">
        <f t="shared" si="16"/>
        <v>144.15344273381314</v>
      </c>
      <c r="AT21" s="668">
        <f t="shared" si="16"/>
        <v>147.90314777081457</v>
      </c>
      <c r="AU21" s="668">
        <f t="shared" si="16"/>
        <v>211.6988080078161</v>
      </c>
      <c r="AV21" s="668">
        <f t="shared" si="16"/>
        <v>200.43702424481754</v>
      </c>
      <c r="AW21" s="668">
        <f t="shared" si="16"/>
        <v>125.3795802448175</v>
      </c>
      <c r="AX21" s="668">
        <f t="shared" si="16"/>
        <v>125.3795802448175</v>
      </c>
      <c r="AY21" s="668">
        <f t="shared" si="16"/>
        <v>125.3795802448175</v>
      </c>
      <c r="AZ21" s="668">
        <f t="shared" si="16"/>
        <v>125.3795802448175</v>
      </c>
      <c r="BA21" s="668">
        <f t="shared" si="16"/>
        <v>125.3795802448175</v>
      </c>
      <c r="BB21" s="668">
        <f t="shared" si="16"/>
        <v>125.3795802448175</v>
      </c>
      <c r="BC21" s="668">
        <f t="shared" si="16"/>
        <v>125.3795802448175</v>
      </c>
      <c r="BD21" s="668">
        <f t="shared" ref="BD21:DO21" si="17">SUM(BD10:BD20)</f>
        <v>125.3795802448175</v>
      </c>
      <c r="BE21" s="668">
        <f t="shared" si="17"/>
        <v>125.3795802448175</v>
      </c>
      <c r="BF21" s="668">
        <f t="shared" si="17"/>
        <v>125.3795802448175</v>
      </c>
      <c r="BG21" s="668">
        <f t="shared" si="17"/>
        <v>125.3795802448175</v>
      </c>
      <c r="BH21" s="668">
        <f t="shared" si="17"/>
        <v>125.3795802448175</v>
      </c>
      <c r="BI21" s="668">
        <f t="shared" si="17"/>
        <v>125.3795802448175</v>
      </c>
      <c r="BJ21" s="668">
        <f t="shared" si="17"/>
        <v>125.3795802448175</v>
      </c>
      <c r="BK21" s="668">
        <f t="shared" si="17"/>
        <v>125.3795802448175</v>
      </c>
      <c r="BL21" s="668">
        <f t="shared" si="17"/>
        <v>140.3910690448175</v>
      </c>
      <c r="BM21" s="668">
        <f t="shared" si="17"/>
        <v>142.53556744481753</v>
      </c>
      <c r="BN21" s="668">
        <f t="shared" si="17"/>
        <v>146.82456424481751</v>
      </c>
      <c r="BO21" s="668">
        <f t="shared" si="17"/>
        <v>211.15951624481755</v>
      </c>
      <c r="BP21" s="668">
        <f t="shared" si="17"/>
        <v>200.43702424481754</v>
      </c>
      <c r="BQ21" s="668">
        <f t="shared" si="17"/>
        <v>125.3795802448175</v>
      </c>
      <c r="BR21" s="668">
        <f t="shared" si="17"/>
        <v>125.3795802448175</v>
      </c>
      <c r="BS21" s="668">
        <f t="shared" si="17"/>
        <v>125.3795802448175</v>
      </c>
      <c r="BT21" s="668">
        <f t="shared" si="17"/>
        <v>125.3795802448175</v>
      </c>
      <c r="BU21" s="668">
        <f t="shared" si="17"/>
        <v>125.3795802448175</v>
      </c>
      <c r="BV21" s="668">
        <f t="shared" si="17"/>
        <v>125.3795802448175</v>
      </c>
      <c r="BW21" s="668">
        <f t="shared" si="17"/>
        <v>125.3795802448175</v>
      </c>
      <c r="BX21" s="668">
        <f t="shared" si="17"/>
        <v>125.3795802448175</v>
      </c>
      <c r="BY21" s="668">
        <f t="shared" si="17"/>
        <v>125.3795802448175</v>
      </c>
      <c r="BZ21" s="668">
        <f t="shared" si="17"/>
        <v>125.3795802448175</v>
      </c>
      <c r="CA21" s="668">
        <f t="shared" si="17"/>
        <v>125.3795802448175</v>
      </c>
      <c r="CB21" s="668">
        <f t="shared" si="17"/>
        <v>125.3795802448175</v>
      </c>
      <c r="CC21" s="668">
        <f t="shared" si="17"/>
        <v>125.3795802448175</v>
      </c>
      <c r="CD21" s="668">
        <f t="shared" si="17"/>
        <v>125.3795802448175</v>
      </c>
      <c r="CE21" s="668">
        <f t="shared" si="17"/>
        <v>125.3795802448175</v>
      </c>
      <c r="CF21" s="668">
        <f t="shared" si="17"/>
        <v>150.39872824481751</v>
      </c>
      <c r="CG21" s="668">
        <f t="shared" si="17"/>
        <v>153.9728922448175</v>
      </c>
      <c r="CH21" s="668">
        <f t="shared" si="17"/>
        <v>161.12122024481749</v>
      </c>
      <c r="CI21" s="668">
        <f t="shared" si="17"/>
        <v>268.34614024481749</v>
      </c>
      <c r="CJ21" s="668">
        <f t="shared" si="17"/>
        <v>250.47532024481754</v>
      </c>
      <c r="CK21" s="668">
        <f t="shared" si="17"/>
        <v>125.3795802448175</v>
      </c>
      <c r="CL21" s="668">
        <f t="shared" si="17"/>
        <v>125.3795802448175</v>
      </c>
      <c r="CM21" s="668">
        <f t="shared" si="17"/>
        <v>125.3795802448175</v>
      </c>
      <c r="CN21" s="668">
        <f t="shared" si="17"/>
        <v>125.3795802448175</v>
      </c>
      <c r="CO21" s="668">
        <f t="shared" si="17"/>
        <v>125.3795802448175</v>
      </c>
      <c r="CP21" s="668">
        <f t="shared" si="17"/>
        <v>125.3795802448175</v>
      </c>
      <c r="CQ21" s="668">
        <f t="shared" si="17"/>
        <v>125.3795802448175</v>
      </c>
      <c r="CR21" s="668">
        <f t="shared" si="17"/>
        <v>125.3795802448175</v>
      </c>
      <c r="CS21" s="668">
        <f t="shared" si="17"/>
        <v>125.3795802448175</v>
      </c>
      <c r="CT21" s="668">
        <f t="shared" si="17"/>
        <v>125.3795802448175</v>
      </c>
      <c r="CU21" s="668">
        <f t="shared" si="17"/>
        <v>125.3795802448175</v>
      </c>
      <c r="CV21" s="668">
        <f t="shared" si="17"/>
        <v>125.3795802448175</v>
      </c>
      <c r="CW21" s="668">
        <f t="shared" si="17"/>
        <v>125.3795802448175</v>
      </c>
      <c r="CX21" s="668">
        <f t="shared" si="17"/>
        <v>125.3795802448175</v>
      </c>
      <c r="CY21" s="669">
        <f t="shared" si="17"/>
        <v>125.3795802448175</v>
      </c>
      <c r="CZ21" s="670">
        <f t="shared" si="17"/>
        <v>0</v>
      </c>
      <c r="DA21" s="671">
        <f t="shared" si="17"/>
        <v>0</v>
      </c>
      <c r="DB21" s="671">
        <f t="shared" si="17"/>
        <v>0</v>
      </c>
      <c r="DC21" s="671">
        <f t="shared" si="17"/>
        <v>0</v>
      </c>
      <c r="DD21" s="671">
        <f t="shared" si="17"/>
        <v>0</v>
      </c>
      <c r="DE21" s="671">
        <f t="shared" si="17"/>
        <v>0</v>
      </c>
      <c r="DF21" s="671">
        <f t="shared" si="17"/>
        <v>0</v>
      </c>
      <c r="DG21" s="671">
        <f t="shared" si="17"/>
        <v>0</v>
      </c>
      <c r="DH21" s="671">
        <f t="shared" si="17"/>
        <v>0</v>
      </c>
      <c r="DI21" s="671">
        <f t="shared" si="17"/>
        <v>0</v>
      </c>
      <c r="DJ21" s="671">
        <f t="shared" si="17"/>
        <v>0</v>
      </c>
      <c r="DK21" s="671">
        <f t="shared" si="17"/>
        <v>0</v>
      </c>
      <c r="DL21" s="671">
        <f t="shared" si="17"/>
        <v>0</v>
      </c>
      <c r="DM21" s="671">
        <f t="shared" si="17"/>
        <v>0</v>
      </c>
      <c r="DN21" s="671">
        <f t="shared" si="17"/>
        <v>0</v>
      </c>
      <c r="DO21" s="671">
        <f t="shared" si="17"/>
        <v>0</v>
      </c>
      <c r="DP21" s="671">
        <f t="shared" ref="DP21:DW21" si="18">SUM(DP10:DP20)</f>
        <v>0</v>
      </c>
      <c r="DQ21" s="671">
        <f t="shared" si="18"/>
        <v>0</v>
      </c>
      <c r="DR21" s="671">
        <f t="shared" si="18"/>
        <v>0</v>
      </c>
      <c r="DS21" s="671">
        <f t="shared" si="18"/>
        <v>0</v>
      </c>
      <c r="DT21" s="671">
        <f t="shared" si="18"/>
        <v>0</v>
      </c>
      <c r="DU21" s="671">
        <f t="shared" si="18"/>
        <v>0</v>
      </c>
      <c r="DV21" s="671">
        <f t="shared" si="18"/>
        <v>0</v>
      </c>
      <c r="DW21" s="672">
        <f t="shared" si="18"/>
        <v>0</v>
      </c>
      <c r="DX21" s="673"/>
    </row>
    <row r="22" spans="2:128" ht="25.5" x14ac:dyDescent="0.2">
      <c r="B22" s="619" t="s">
        <v>494</v>
      </c>
      <c r="C22" s="620" t="s">
        <v>793</v>
      </c>
      <c r="D22" s="621" t="s">
        <v>794</v>
      </c>
      <c r="E22" s="622" t="s">
        <v>557</v>
      </c>
      <c r="F22" s="623" t="s">
        <v>792</v>
      </c>
      <c r="G22" s="624" t="s">
        <v>59</v>
      </c>
      <c r="H22" s="625" t="s">
        <v>496</v>
      </c>
      <c r="I22" s="625">
        <f>MAX(X22:AV22)</f>
        <v>3</v>
      </c>
      <c r="J22" s="625">
        <f>SUMPRODUCT($X$2:$CY$2,$X22:$CY22)*365</f>
        <v>26123.347514465127</v>
      </c>
      <c r="K22" s="625">
        <f>SUMPRODUCT($X$2:$CY$2,$X23:$CY23)+SUMPRODUCT($X$2:$CY$2,$X24:$CY24)+SUMPRODUCT($X$2:$CY$2,$X25:$CY25)</f>
        <v>3597.3699802491051</v>
      </c>
      <c r="L22" s="625">
        <f>SUMPRODUCT($X$2:$CY$2,$X26:$CY26) +SUMPRODUCT($X$2:$CY$2,$X27:$CY27)</f>
        <v>2934.4034194330688</v>
      </c>
      <c r="M22" s="625">
        <f>SUMPRODUCT($X$2:$CY$2,$X28:$CY28)</f>
        <v>0</v>
      </c>
      <c r="N22" s="625">
        <f>SUMPRODUCT($X$2:$CY$2,$X31:$CY31) +SUMPRODUCT($X$2:$CY$2,$X32:$CY32)</f>
        <v>114.3334909072917</v>
      </c>
      <c r="O22" s="625">
        <f>SUMPRODUCT($X$2:$CY$2,$X29:$CY29) +SUMPRODUCT($X$2:$CY$2,$X30:$CY30) +SUMPRODUCT($X$2:$CY$2,$X33:$CY33)</f>
        <v>21.612905832447865</v>
      </c>
      <c r="P22" s="625">
        <f>SUM(K22:O22)</f>
        <v>6667.7197964219131</v>
      </c>
      <c r="Q22" s="625">
        <f>(SUM(K22:M22)*100000)/(J22*1000)</f>
        <v>25.00358499639211</v>
      </c>
      <c r="R22" s="626">
        <f>(P22*100000)/(J22*1000)</f>
        <v>25.523986896127443</v>
      </c>
      <c r="S22" s="627">
        <v>3</v>
      </c>
      <c r="T22" s="628">
        <v>3</v>
      </c>
      <c r="U22" s="629" t="s">
        <v>497</v>
      </c>
      <c r="V22" s="630" t="s">
        <v>124</v>
      </c>
      <c r="W22" s="631" t="s">
        <v>75</v>
      </c>
      <c r="X22" s="623">
        <v>0</v>
      </c>
      <c r="Y22" s="623">
        <v>0</v>
      </c>
      <c r="Z22" s="623">
        <v>0</v>
      </c>
      <c r="AA22" s="623">
        <v>0</v>
      </c>
      <c r="AB22" s="623">
        <v>0</v>
      </c>
      <c r="AC22" s="623">
        <v>3</v>
      </c>
      <c r="AD22" s="623">
        <v>3</v>
      </c>
      <c r="AE22" s="623">
        <v>3</v>
      </c>
      <c r="AF22" s="623">
        <v>3</v>
      </c>
      <c r="AG22" s="623">
        <v>3</v>
      </c>
      <c r="AH22" s="623">
        <v>3</v>
      </c>
      <c r="AI22" s="623">
        <v>3</v>
      </c>
      <c r="AJ22" s="623">
        <v>3</v>
      </c>
      <c r="AK22" s="623">
        <v>3</v>
      </c>
      <c r="AL22" s="623">
        <v>3</v>
      </c>
      <c r="AM22" s="623">
        <v>3</v>
      </c>
      <c r="AN22" s="623">
        <v>3</v>
      </c>
      <c r="AO22" s="623">
        <v>3</v>
      </c>
      <c r="AP22" s="623">
        <v>3</v>
      </c>
      <c r="AQ22" s="623">
        <v>3</v>
      </c>
      <c r="AR22" s="623">
        <v>3</v>
      </c>
      <c r="AS22" s="623">
        <v>3</v>
      </c>
      <c r="AT22" s="623">
        <v>3</v>
      </c>
      <c r="AU22" s="623">
        <v>3</v>
      </c>
      <c r="AV22" s="623">
        <v>3</v>
      </c>
      <c r="AW22" s="623">
        <v>3</v>
      </c>
      <c r="AX22" s="623">
        <v>3</v>
      </c>
      <c r="AY22" s="623">
        <v>3</v>
      </c>
      <c r="AZ22" s="623">
        <v>3</v>
      </c>
      <c r="BA22" s="623">
        <v>3</v>
      </c>
      <c r="BB22" s="623">
        <v>3</v>
      </c>
      <c r="BC22" s="623">
        <v>3</v>
      </c>
      <c r="BD22" s="623">
        <v>3</v>
      </c>
      <c r="BE22" s="623">
        <v>3</v>
      </c>
      <c r="BF22" s="623">
        <v>3</v>
      </c>
      <c r="BG22" s="623">
        <v>3</v>
      </c>
      <c r="BH22" s="623">
        <v>3</v>
      </c>
      <c r="BI22" s="623">
        <v>3</v>
      </c>
      <c r="BJ22" s="623">
        <v>3</v>
      </c>
      <c r="BK22" s="623">
        <v>3</v>
      </c>
      <c r="BL22" s="623">
        <v>3</v>
      </c>
      <c r="BM22" s="623">
        <v>3</v>
      </c>
      <c r="BN22" s="623">
        <v>3</v>
      </c>
      <c r="BO22" s="623">
        <v>3</v>
      </c>
      <c r="BP22" s="623">
        <v>3</v>
      </c>
      <c r="BQ22" s="623">
        <v>3</v>
      </c>
      <c r="BR22" s="623">
        <v>3</v>
      </c>
      <c r="BS22" s="623">
        <v>3</v>
      </c>
      <c r="BT22" s="623">
        <v>3</v>
      </c>
      <c r="BU22" s="623">
        <v>3</v>
      </c>
      <c r="BV22" s="623">
        <v>3</v>
      </c>
      <c r="BW22" s="623">
        <v>3</v>
      </c>
      <c r="BX22" s="623">
        <v>3</v>
      </c>
      <c r="BY22" s="623">
        <v>3</v>
      </c>
      <c r="BZ22" s="623">
        <v>3</v>
      </c>
      <c r="CA22" s="623">
        <v>3</v>
      </c>
      <c r="CB22" s="623">
        <v>3</v>
      </c>
      <c r="CC22" s="623">
        <v>3</v>
      </c>
      <c r="CD22" s="623">
        <v>3</v>
      </c>
      <c r="CE22" s="632">
        <v>3</v>
      </c>
      <c r="CF22" s="632">
        <v>3</v>
      </c>
      <c r="CG22" s="632">
        <v>3</v>
      </c>
      <c r="CH22" s="632">
        <v>3</v>
      </c>
      <c r="CI22" s="632">
        <v>3</v>
      </c>
      <c r="CJ22" s="632">
        <v>3</v>
      </c>
      <c r="CK22" s="632">
        <v>3</v>
      </c>
      <c r="CL22" s="632">
        <v>3</v>
      </c>
      <c r="CM22" s="632">
        <v>3</v>
      </c>
      <c r="CN22" s="632">
        <v>3</v>
      </c>
      <c r="CO22" s="632">
        <v>3</v>
      </c>
      <c r="CP22" s="632">
        <v>3</v>
      </c>
      <c r="CQ22" s="632">
        <v>3</v>
      </c>
      <c r="CR22" s="632">
        <v>3</v>
      </c>
      <c r="CS22" s="632">
        <v>3</v>
      </c>
      <c r="CT22" s="632">
        <v>3</v>
      </c>
      <c r="CU22" s="632">
        <v>3</v>
      </c>
      <c r="CV22" s="632">
        <v>3</v>
      </c>
      <c r="CW22" s="632">
        <v>3</v>
      </c>
      <c r="CX22" s="632">
        <v>3</v>
      </c>
      <c r="CY22" s="633">
        <v>3</v>
      </c>
      <c r="CZ22" s="634">
        <v>0</v>
      </c>
      <c r="DA22" s="635">
        <v>0</v>
      </c>
      <c r="DB22" s="635">
        <v>0</v>
      </c>
      <c r="DC22" s="635">
        <v>0</v>
      </c>
      <c r="DD22" s="635">
        <v>0</v>
      </c>
      <c r="DE22" s="635">
        <v>0</v>
      </c>
      <c r="DF22" s="635">
        <v>0</v>
      </c>
      <c r="DG22" s="635">
        <v>0</v>
      </c>
      <c r="DH22" s="635">
        <v>0</v>
      </c>
      <c r="DI22" s="635">
        <v>0</v>
      </c>
      <c r="DJ22" s="635">
        <v>0</v>
      </c>
      <c r="DK22" s="635">
        <v>0</v>
      </c>
      <c r="DL22" s="635">
        <v>0</v>
      </c>
      <c r="DM22" s="635">
        <v>0</v>
      </c>
      <c r="DN22" s="635">
        <v>0</v>
      </c>
      <c r="DO22" s="635">
        <v>0</v>
      </c>
      <c r="DP22" s="635">
        <v>0</v>
      </c>
      <c r="DQ22" s="635">
        <v>0</v>
      </c>
      <c r="DR22" s="635">
        <v>0</v>
      </c>
      <c r="DS22" s="635">
        <v>0</v>
      </c>
      <c r="DT22" s="635">
        <v>0</v>
      </c>
      <c r="DU22" s="635">
        <v>0</v>
      </c>
      <c r="DV22" s="635">
        <v>0</v>
      </c>
      <c r="DW22" s="636">
        <v>0</v>
      </c>
      <c r="DX22" s="673"/>
    </row>
    <row r="23" spans="2:128" x14ac:dyDescent="0.2">
      <c r="B23" s="637"/>
      <c r="C23" s="638"/>
      <c r="D23" s="639"/>
      <c r="E23" s="640"/>
      <c r="F23" s="640"/>
      <c r="G23" s="639"/>
      <c r="H23" s="640"/>
      <c r="I23" s="640"/>
      <c r="J23" s="640"/>
      <c r="K23" s="640"/>
      <c r="L23" s="640"/>
      <c r="M23" s="640"/>
      <c r="N23" s="640"/>
      <c r="O23" s="640"/>
      <c r="P23" s="640"/>
      <c r="Q23" s="640"/>
      <c r="R23" s="641"/>
      <c r="S23" s="640"/>
      <c r="T23" s="640"/>
      <c r="U23" s="642" t="s">
        <v>498</v>
      </c>
      <c r="V23" s="630" t="s">
        <v>124</v>
      </c>
      <c r="W23" s="631" t="s">
        <v>499</v>
      </c>
      <c r="X23" s="623">
        <v>260.40000000000003</v>
      </c>
      <c r="Y23" s="623">
        <v>297.60000000000002</v>
      </c>
      <c r="Z23" s="623">
        <v>372</v>
      </c>
      <c r="AA23" s="623">
        <v>1488</v>
      </c>
      <c r="AB23" s="623">
        <v>1302</v>
      </c>
      <c r="AC23" s="623">
        <v>0</v>
      </c>
      <c r="AD23" s="623">
        <v>0</v>
      </c>
      <c r="AE23" s="623">
        <v>0</v>
      </c>
      <c r="AF23" s="623">
        <v>0</v>
      </c>
      <c r="AG23" s="623">
        <v>0</v>
      </c>
      <c r="AH23" s="623">
        <v>0</v>
      </c>
      <c r="AI23" s="623">
        <v>0</v>
      </c>
      <c r="AJ23" s="623">
        <v>0</v>
      </c>
      <c r="AK23" s="623">
        <v>0</v>
      </c>
      <c r="AL23" s="623">
        <v>0</v>
      </c>
      <c r="AM23" s="623">
        <v>0</v>
      </c>
      <c r="AN23" s="623">
        <v>0</v>
      </c>
      <c r="AO23" s="623">
        <v>0</v>
      </c>
      <c r="AP23" s="623">
        <v>0</v>
      </c>
      <c r="AQ23" s="623">
        <v>0</v>
      </c>
      <c r="AR23" s="623">
        <v>14</v>
      </c>
      <c r="AS23" s="623">
        <v>16</v>
      </c>
      <c r="AT23" s="623">
        <v>20</v>
      </c>
      <c r="AU23" s="623">
        <v>80</v>
      </c>
      <c r="AV23" s="623">
        <v>70</v>
      </c>
      <c r="AW23" s="623">
        <v>0</v>
      </c>
      <c r="AX23" s="623">
        <v>0</v>
      </c>
      <c r="AY23" s="623">
        <v>0</v>
      </c>
      <c r="AZ23" s="623">
        <v>0</v>
      </c>
      <c r="BA23" s="623">
        <v>0</v>
      </c>
      <c r="BB23" s="623">
        <v>0</v>
      </c>
      <c r="BC23" s="623">
        <v>0</v>
      </c>
      <c r="BD23" s="623">
        <v>0</v>
      </c>
      <c r="BE23" s="623">
        <v>0</v>
      </c>
      <c r="BF23" s="623">
        <v>0</v>
      </c>
      <c r="BG23" s="623">
        <v>0</v>
      </c>
      <c r="BH23" s="623">
        <v>0</v>
      </c>
      <c r="BI23" s="623">
        <v>0</v>
      </c>
      <c r="BJ23" s="623">
        <v>0</v>
      </c>
      <c r="BK23" s="623">
        <v>0</v>
      </c>
      <c r="BL23" s="623">
        <v>14</v>
      </c>
      <c r="BM23" s="623">
        <v>16</v>
      </c>
      <c r="BN23" s="623">
        <v>20</v>
      </c>
      <c r="BO23" s="623">
        <v>80</v>
      </c>
      <c r="BP23" s="623">
        <v>70</v>
      </c>
      <c r="BQ23" s="623">
        <v>0</v>
      </c>
      <c r="BR23" s="623">
        <v>0</v>
      </c>
      <c r="BS23" s="623">
        <v>0</v>
      </c>
      <c r="BT23" s="623">
        <v>0</v>
      </c>
      <c r="BU23" s="623">
        <v>0</v>
      </c>
      <c r="BV23" s="623">
        <v>0</v>
      </c>
      <c r="BW23" s="623">
        <v>0</v>
      </c>
      <c r="BX23" s="623">
        <v>0</v>
      </c>
      <c r="BY23" s="623">
        <v>0</v>
      </c>
      <c r="BZ23" s="623">
        <v>0</v>
      </c>
      <c r="CA23" s="623">
        <v>0</v>
      </c>
      <c r="CB23" s="623">
        <v>0</v>
      </c>
      <c r="CC23" s="623">
        <v>0</v>
      </c>
      <c r="CD23" s="623">
        <v>0</v>
      </c>
      <c r="CE23" s="632">
        <v>0</v>
      </c>
      <c r="CF23" s="632">
        <v>44.1</v>
      </c>
      <c r="CG23" s="632">
        <v>50.4</v>
      </c>
      <c r="CH23" s="632">
        <v>63</v>
      </c>
      <c r="CI23" s="632">
        <v>252</v>
      </c>
      <c r="CJ23" s="632">
        <v>220.5</v>
      </c>
      <c r="CK23" s="632">
        <v>0</v>
      </c>
      <c r="CL23" s="632">
        <v>0</v>
      </c>
      <c r="CM23" s="632">
        <v>0</v>
      </c>
      <c r="CN23" s="632">
        <v>0</v>
      </c>
      <c r="CO23" s="632">
        <v>0</v>
      </c>
      <c r="CP23" s="632">
        <v>0</v>
      </c>
      <c r="CQ23" s="632">
        <v>0</v>
      </c>
      <c r="CR23" s="632">
        <v>0</v>
      </c>
      <c r="CS23" s="632">
        <v>0</v>
      </c>
      <c r="CT23" s="632">
        <v>0</v>
      </c>
      <c r="CU23" s="632">
        <v>0</v>
      </c>
      <c r="CV23" s="632">
        <v>0</v>
      </c>
      <c r="CW23" s="632">
        <v>0</v>
      </c>
      <c r="CX23" s="632">
        <v>0</v>
      </c>
      <c r="CY23" s="633">
        <v>0</v>
      </c>
      <c r="CZ23" s="634">
        <v>0</v>
      </c>
      <c r="DA23" s="635">
        <v>0</v>
      </c>
      <c r="DB23" s="635">
        <v>0</v>
      </c>
      <c r="DC23" s="635">
        <v>0</v>
      </c>
      <c r="DD23" s="635">
        <v>0</v>
      </c>
      <c r="DE23" s="635">
        <v>0</v>
      </c>
      <c r="DF23" s="635">
        <v>0</v>
      </c>
      <c r="DG23" s="635">
        <v>0</v>
      </c>
      <c r="DH23" s="635">
        <v>0</v>
      </c>
      <c r="DI23" s="635">
        <v>0</v>
      </c>
      <c r="DJ23" s="635">
        <v>0</v>
      </c>
      <c r="DK23" s="635">
        <v>0</v>
      </c>
      <c r="DL23" s="635">
        <v>0</v>
      </c>
      <c r="DM23" s="635">
        <v>0</v>
      </c>
      <c r="DN23" s="635">
        <v>0</v>
      </c>
      <c r="DO23" s="635">
        <v>0</v>
      </c>
      <c r="DP23" s="635">
        <v>0</v>
      </c>
      <c r="DQ23" s="635">
        <v>0</v>
      </c>
      <c r="DR23" s="635">
        <v>0</v>
      </c>
      <c r="DS23" s="635">
        <v>0</v>
      </c>
      <c r="DT23" s="635">
        <v>0</v>
      </c>
      <c r="DU23" s="635">
        <v>0</v>
      </c>
      <c r="DV23" s="635">
        <v>0</v>
      </c>
      <c r="DW23" s="636">
        <v>0</v>
      </c>
      <c r="DX23" s="673"/>
    </row>
    <row r="24" spans="2:128" x14ac:dyDescent="0.2">
      <c r="B24" s="643"/>
      <c r="C24" s="644"/>
      <c r="D24" s="645"/>
      <c r="E24" s="645"/>
      <c r="F24" s="645"/>
      <c r="G24" s="645"/>
      <c r="H24" s="645"/>
      <c r="I24" s="646"/>
      <c r="J24" s="646"/>
      <c r="K24" s="646"/>
      <c r="L24" s="646"/>
      <c r="M24" s="646"/>
      <c r="N24" s="646"/>
      <c r="O24" s="646"/>
      <c r="P24" s="646"/>
      <c r="Q24" s="646"/>
      <c r="R24" s="647"/>
      <c r="S24" s="646"/>
      <c r="T24" s="646"/>
      <c r="U24" s="642" t="s">
        <v>500</v>
      </c>
      <c r="V24" s="630" t="s">
        <v>124</v>
      </c>
      <c r="W24" s="631" t="s">
        <v>499</v>
      </c>
      <c r="X24" s="623">
        <v>0</v>
      </c>
      <c r="Y24" s="623">
        <v>0</v>
      </c>
      <c r="Z24" s="623">
        <v>0</v>
      </c>
      <c r="AA24" s="623">
        <v>0</v>
      </c>
      <c r="AB24" s="623">
        <v>0</v>
      </c>
      <c r="AC24" s="623">
        <v>0</v>
      </c>
      <c r="AD24" s="623">
        <v>0</v>
      </c>
      <c r="AE24" s="623">
        <v>0</v>
      </c>
      <c r="AF24" s="623">
        <v>0</v>
      </c>
      <c r="AG24" s="623">
        <v>0</v>
      </c>
      <c r="AH24" s="623">
        <v>0</v>
      </c>
      <c r="AI24" s="623">
        <v>0</v>
      </c>
      <c r="AJ24" s="623">
        <v>0</v>
      </c>
      <c r="AK24" s="623">
        <v>0</v>
      </c>
      <c r="AL24" s="623">
        <v>0</v>
      </c>
      <c r="AM24" s="623">
        <v>0</v>
      </c>
      <c r="AN24" s="623">
        <v>0</v>
      </c>
      <c r="AO24" s="623">
        <v>0</v>
      </c>
      <c r="AP24" s="623">
        <v>0</v>
      </c>
      <c r="AQ24" s="623">
        <v>0</v>
      </c>
      <c r="AR24" s="623">
        <v>0</v>
      </c>
      <c r="AS24" s="623">
        <v>0</v>
      </c>
      <c r="AT24" s="623">
        <v>0</v>
      </c>
      <c r="AU24" s="623">
        <v>0</v>
      </c>
      <c r="AV24" s="623">
        <v>0</v>
      </c>
      <c r="AW24" s="623">
        <v>0</v>
      </c>
      <c r="AX24" s="623">
        <v>0</v>
      </c>
      <c r="AY24" s="623">
        <v>0</v>
      </c>
      <c r="AZ24" s="623">
        <v>0</v>
      </c>
      <c r="BA24" s="623">
        <v>0</v>
      </c>
      <c r="BB24" s="623">
        <v>0</v>
      </c>
      <c r="BC24" s="623">
        <v>0</v>
      </c>
      <c r="BD24" s="623">
        <v>0</v>
      </c>
      <c r="BE24" s="623">
        <v>0</v>
      </c>
      <c r="BF24" s="623">
        <v>0</v>
      </c>
      <c r="BG24" s="623">
        <v>0</v>
      </c>
      <c r="BH24" s="623">
        <v>0</v>
      </c>
      <c r="BI24" s="623">
        <v>0</v>
      </c>
      <c r="BJ24" s="623">
        <v>0</v>
      </c>
      <c r="BK24" s="623">
        <v>0</v>
      </c>
      <c r="BL24" s="623">
        <v>0</v>
      </c>
      <c r="BM24" s="623">
        <v>0</v>
      </c>
      <c r="BN24" s="623">
        <v>0</v>
      </c>
      <c r="BO24" s="623">
        <v>0</v>
      </c>
      <c r="BP24" s="623">
        <v>0</v>
      </c>
      <c r="BQ24" s="623">
        <v>0</v>
      </c>
      <c r="BR24" s="623">
        <v>0</v>
      </c>
      <c r="BS24" s="623">
        <v>0</v>
      </c>
      <c r="BT24" s="623">
        <v>0</v>
      </c>
      <c r="BU24" s="623">
        <v>0</v>
      </c>
      <c r="BV24" s="623">
        <v>0</v>
      </c>
      <c r="BW24" s="623">
        <v>0</v>
      </c>
      <c r="BX24" s="623">
        <v>0</v>
      </c>
      <c r="BY24" s="623">
        <v>0</v>
      </c>
      <c r="BZ24" s="623">
        <v>0</v>
      </c>
      <c r="CA24" s="623">
        <v>0</v>
      </c>
      <c r="CB24" s="623">
        <v>0</v>
      </c>
      <c r="CC24" s="623">
        <v>0</v>
      </c>
      <c r="CD24" s="623">
        <v>0</v>
      </c>
      <c r="CE24" s="632">
        <v>0</v>
      </c>
      <c r="CF24" s="632">
        <v>0</v>
      </c>
      <c r="CG24" s="632">
        <v>0</v>
      </c>
      <c r="CH24" s="632">
        <v>0</v>
      </c>
      <c r="CI24" s="632">
        <v>0</v>
      </c>
      <c r="CJ24" s="632">
        <v>0</v>
      </c>
      <c r="CK24" s="632">
        <v>0</v>
      </c>
      <c r="CL24" s="632">
        <v>0</v>
      </c>
      <c r="CM24" s="632">
        <v>0</v>
      </c>
      <c r="CN24" s="632">
        <v>0</v>
      </c>
      <c r="CO24" s="632">
        <v>0</v>
      </c>
      <c r="CP24" s="632">
        <v>0</v>
      </c>
      <c r="CQ24" s="632">
        <v>0</v>
      </c>
      <c r="CR24" s="632">
        <v>0</v>
      </c>
      <c r="CS24" s="632">
        <v>0</v>
      </c>
      <c r="CT24" s="632">
        <v>0</v>
      </c>
      <c r="CU24" s="632">
        <v>0</v>
      </c>
      <c r="CV24" s="632">
        <v>0</v>
      </c>
      <c r="CW24" s="632">
        <v>0</v>
      </c>
      <c r="CX24" s="632">
        <v>0</v>
      </c>
      <c r="CY24" s="633">
        <v>0</v>
      </c>
      <c r="CZ24" s="634">
        <v>0</v>
      </c>
      <c r="DA24" s="635">
        <v>0</v>
      </c>
      <c r="DB24" s="635">
        <v>0</v>
      </c>
      <c r="DC24" s="635">
        <v>0</v>
      </c>
      <c r="DD24" s="635">
        <v>0</v>
      </c>
      <c r="DE24" s="635">
        <v>0</v>
      </c>
      <c r="DF24" s="635">
        <v>0</v>
      </c>
      <c r="DG24" s="635">
        <v>0</v>
      </c>
      <c r="DH24" s="635">
        <v>0</v>
      </c>
      <c r="DI24" s="635">
        <v>0</v>
      </c>
      <c r="DJ24" s="635">
        <v>0</v>
      </c>
      <c r="DK24" s="635">
        <v>0</v>
      </c>
      <c r="DL24" s="635">
        <v>0</v>
      </c>
      <c r="DM24" s="635">
        <v>0</v>
      </c>
      <c r="DN24" s="635">
        <v>0</v>
      </c>
      <c r="DO24" s="635">
        <v>0</v>
      </c>
      <c r="DP24" s="635">
        <v>0</v>
      </c>
      <c r="DQ24" s="635">
        <v>0</v>
      </c>
      <c r="DR24" s="635">
        <v>0</v>
      </c>
      <c r="DS24" s="635">
        <v>0</v>
      </c>
      <c r="DT24" s="635">
        <v>0</v>
      </c>
      <c r="DU24" s="635">
        <v>0</v>
      </c>
      <c r="DV24" s="635">
        <v>0</v>
      </c>
      <c r="DW24" s="636">
        <v>0</v>
      </c>
      <c r="DX24" s="673"/>
    </row>
    <row r="25" spans="2:128" x14ac:dyDescent="0.2">
      <c r="B25" s="643"/>
      <c r="C25" s="644"/>
      <c r="D25" s="645"/>
      <c r="E25" s="645"/>
      <c r="F25" s="645"/>
      <c r="G25" s="645"/>
      <c r="H25" s="645"/>
      <c r="I25" s="646"/>
      <c r="J25" s="646"/>
      <c r="K25" s="646"/>
      <c r="L25" s="646"/>
      <c r="M25" s="646"/>
      <c r="N25" s="646"/>
      <c r="O25" s="646"/>
      <c r="P25" s="646"/>
      <c r="Q25" s="646"/>
      <c r="R25" s="647"/>
      <c r="S25" s="646"/>
      <c r="T25" s="646"/>
      <c r="U25" s="642" t="s">
        <v>797</v>
      </c>
      <c r="V25" s="630" t="s">
        <v>124</v>
      </c>
      <c r="W25" s="631" t="s">
        <v>499</v>
      </c>
      <c r="X25" s="623">
        <v>0</v>
      </c>
      <c r="Y25" s="623">
        <v>0</v>
      </c>
      <c r="Z25" s="623">
        <v>0</v>
      </c>
      <c r="AA25" s="623">
        <v>0</v>
      </c>
      <c r="AB25" s="623">
        <v>0</v>
      </c>
      <c r="AC25" s="623">
        <v>0</v>
      </c>
      <c r="AD25" s="623">
        <v>0</v>
      </c>
      <c r="AE25" s="623">
        <v>0</v>
      </c>
      <c r="AF25" s="623">
        <v>0</v>
      </c>
      <c r="AG25" s="623">
        <v>0</v>
      </c>
      <c r="AH25" s="623">
        <v>0</v>
      </c>
      <c r="AI25" s="623">
        <v>0</v>
      </c>
      <c r="AJ25" s="623">
        <v>0</v>
      </c>
      <c r="AK25" s="623">
        <v>0</v>
      </c>
      <c r="AL25" s="623">
        <v>0</v>
      </c>
      <c r="AM25" s="623">
        <v>0</v>
      </c>
      <c r="AN25" s="623">
        <v>0</v>
      </c>
      <c r="AO25" s="623">
        <v>0</v>
      </c>
      <c r="AP25" s="623">
        <v>0</v>
      </c>
      <c r="AQ25" s="623">
        <v>0</v>
      </c>
      <c r="AR25" s="623">
        <v>0</v>
      </c>
      <c r="AS25" s="623">
        <v>0</v>
      </c>
      <c r="AT25" s="623">
        <v>0</v>
      </c>
      <c r="AU25" s="623">
        <v>0</v>
      </c>
      <c r="AV25" s="623">
        <v>0</v>
      </c>
      <c r="AW25" s="623">
        <v>0</v>
      </c>
      <c r="AX25" s="623">
        <v>0</v>
      </c>
      <c r="AY25" s="623">
        <v>0</v>
      </c>
      <c r="AZ25" s="623">
        <v>0</v>
      </c>
      <c r="BA25" s="623">
        <v>0</v>
      </c>
      <c r="BB25" s="623">
        <v>0</v>
      </c>
      <c r="BC25" s="623">
        <v>0</v>
      </c>
      <c r="BD25" s="623">
        <v>0</v>
      </c>
      <c r="BE25" s="623">
        <v>0</v>
      </c>
      <c r="BF25" s="623">
        <v>0</v>
      </c>
      <c r="BG25" s="623">
        <v>0</v>
      </c>
      <c r="BH25" s="623">
        <v>0</v>
      </c>
      <c r="BI25" s="623">
        <v>0</v>
      </c>
      <c r="BJ25" s="623">
        <v>0</v>
      </c>
      <c r="BK25" s="623">
        <v>0</v>
      </c>
      <c r="BL25" s="623">
        <v>0</v>
      </c>
      <c r="BM25" s="623">
        <v>0</v>
      </c>
      <c r="BN25" s="623">
        <v>0</v>
      </c>
      <c r="BO25" s="623">
        <v>0</v>
      </c>
      <c r="BP25" s="623">
        <v>0</v>
      </c>
      <c r="BQ25" s="623">
        <v>0</v>
      </c>
      <c r="BR25" s="623">
        <v>0</v>
      </c>
      <c r="BS25" s="623">
        <v>0</v>
      </c>
      <c r="BT25" s="623">
        <v>0</v>
      </c>
      <c r="BU25" s="623">
        <v>0</v>
      </c>
      <c r="BV25" s="623">
        <v>0</v>
      </c>
      <c r="BW25" s="623">
        <v>0</v>
      </c>
      <c r="BX25" s="623">
        <v>0</v>
      </c>
      <c r="BY25" s="623">
        <v>0</v>
      </c>
      <c r="BZ25" s="623">
        <v>0</v>
      </c>
      <c r="CA25" s="623">
        <v>0</v>
      </c>
      <c r="CB25" s="623">
        <v>0</v>
      </c>
      <c r="CC25" s="623">
        <v>0</v>
      </c>
      <c r="CD25" s="623">
        <v>0</v>
      </c>
      <c r="CE25" s="623">
        <v>0</v>
      </c>
      <c r="CF25" s="623">
        <v>0</v>
      </c>
      <c r="CG25" s="623">
        <v>0</v>
      </c>
      <c r="CH25" s="623">
        <v>0</v>
      </c>
      <c r="CI25" s="623">
        <v>0</v>
      </c>
      <c r="CJ25" s="623">
        <v>0</v>
      </c>
      <c r="CK25" s="623">
        <v>0</v>
      </c>
      <c r="CL25" s="623">
        <v>0</v>
      </c>
      <c r="CM25" s="623">
        <v>0</v>
      </c>
      <c r="CN25" s="623">
        <v>0</v>
      </c>
      <c r="CO25" s="623">
        <v>0</v>
      </c>
      <c r="CP25" s="623">
        <v>0</v>
      </c>
      <c r="CQ25" s="623">
        <v>0</v>
      </c>
      <c r="CR25" s="623">
        <v>0</v>
      </c>
      <c r="CS25" s="623">
        <v>0</v>
      </c>
      <c r="CT25" s="623">
        <v>0</v>
      </c>
      <c r="CU25" s="623">
        <v>0</v>
      </c>
      <c r="CV25" s="623">
        <v>0</v>
      </c>
      <c r="CW25" s="623">
        <v>0</v>
      </c>
      <c r="CX25" s="623">
        <v>0</v>
      </c>
      <c r="CY25" s="623">
        <v>0</v>
      </c>
      <c r="CZ25" s="634">
        <v>0</v>
      </c>
      <c r="DA25" s="635">
        <v>0</v>
      </c>
      <c r="DB25" s="635">
        <v>0</v>
      </c>
      <c r="DC25" s="635">
        <v>0</v>
      </c>
      <c r="DD25" s="635">
        <v>0</v>
      </c>
      <c r="DE25" s="635">
        <v>0</v>
      </c>
      <c r="DF25" s="635">
        <v>0</v>
      </c>
      <c r="DG25" s="635">
        <v>0</v>
      </c>
      <c r="DH25" s="635">
        <v>0</v>
      </c>
      <c r="DI25" s="635">
        <v>0</v>
      </c>
      <c r="DJ25" s="635">
        <v>0</v>
      </c>
      <c r="DK25" s="635">
        <v>0</v>
      </c>
      <c r="DL25" s="635">
        <v>0</v>
      </c>
      <c r="DM25" s="635">
        <v>0</v>
      </c>
      <c r="DN25" s="635">
        <v>0</v>
      </c>
      <c r="DO25" s="635">
        <v>0</v>
      </c>
      <c r="DP25" s="635">
        <v>0</v>
      </c>
      <c r="DQ25" s="635">
        <v>0</v>
      </c>
      <c r="DR25" s="635">
        <v>0</v>
      </c>
      <c r="DS25" s="635">
        <v>0</v>
      </c>
      <c r="DT25" s="635">
        <v>0</v>
      </c>
      <c r="DU25" s="635">
        <v>0</v>
      </c>
      <c r="DV25" s="635">
        <v>0</v>
      </c>
      <c r="DW25" s="636">
        <v>0</v>
      </c>
      <c r="DX25" s="673"/>
    </row>
    <row r="26" spans="2:128" x14ac:dyDescent="0.2">
      <c r="B26" s="648"/>
      <c r="C26" s="649"/>
      <c r="D26" s="650"/>
      <c r="E26" s="650"/>
      <c r="F26" s="650"/>
      <c r="G26" s="650"/>
      <c r="H26" s="650"/>
      <c r="I26" s="651"/>
      <c r="J26" s="651"/>
      <c r="K26" s="651"/>
      <c r="L26" s="651"/>
      <c r="M26" s="651"/>
      <c r="N26" s="651"/>
      <c r="O26" s="651"/>
      <c r="P26" s="651"/>
      <c r="Q26" s="651"/>
      <c r="R26" s="652"/>
      <c r="S26" s="651"/>
      <c r="T26" s="651"/>
      <c r="U26" s="642" t="s">
        <v>501</v>
      </c>
      <c r="V26" s="630" t="s">
        <v>124</v>
      </c>
      <c r="W26" s="653" t="s">
        <v>499</v>
      </c>
      <c r="X26" s="623">
        <v>0</v>
      </c>
      <c r="Y26" s="623">
        <v>0</v>
      </c>
      <c r="Z26" s="623">
        <v>0</v>
      </c>
      <c r="AA26" s="623">
        <v>0</v>
      </c>
      <c r="AB26" s="623">
        <v>0</v>
      </c>
      <c r="AC26" s="623">
        <v>51.000000000000007</v>
      </c>
      <c r="AD26" s="623">
        <v>51.000000000000007</v>
      </c>
      <c r="AE26" s="623">
        <v>51.000000000000007</v>
      </c>
      <c r="AF26" s="623">
        <v>51.000000000000007</v>
      </c>
      <c r="AG26" s="623">
        <v>51.000000000000007</v>
      </c>
      <c r="AH26" s="623">
        <v>51.000000000000007</v>
      </c>
      <c r="AI26" s="623">
        <v>51.000000000000007</v>
      </c>
      <c r="AJ26" s="623">
        <v>51.000000000000007</v>
      </c>
      <c r="AK26" s="623">
        <v>51.000000000000007</v>
      </c>
      <c r="AL26" s="623">
        <v>51.000000000000007</v>
      </c>
      <c r="AM26" s="623">
        <v>51.000000000000007</v>
      </c>
      <c r="AN26" s="623">
        <v>51.000000000000007</v>
      </c>
      <c r="AO26" s="623">
        <v>51.000000000000007</v>
      </c>
      <c r="AP26" s="623">
        <v>51.000000000000007</v>
      </c>
      <c r="AQ26" s="623">
        <v>51.000000000000007</v>
      </c>
      <c r="AR26" s="623">
        <v>51.000000000000007</v>
      </c>
      <c r="AS26" s="623">
        <v>51.000000000000007</v>
      </c>
      <c r="AT26" s="623">
        <v>51.000000000000007</v>
      </c>
      <c r="AU26" s="623">
        <v>51.000000000000007</v>
      </c>
      <c r="AV26" s="623">
        <v>51.000000000000007</v>
      </c>
      <c r="AW26" s="623">
        <v>51.000000000000007</v>
      </c>
      <c r="AX26" s="623">
        <v>51.000000000000007</v>
      </c>
      <c r="AY26" s="623">
        <v>51.000000000000007</v>
      </c>
      <c r="AZ26" s="623">
        <v>51.000000000000007</v>
      </c>
      <c r="BA26" s="623">
        <v>51.000000000000007</v>
      </c>
      <c r="BB26" s="623">
        <v>51.000000000000007</v>
      </c>
      <c r="BC26" s="623">
        <v>51.000000000000007</v>
      </c>
      <c r="BD26" s="623">
        <v>51.000000000000007</v>
      </c>
      <c r="BE26" s="623">
        <v>51.000000000000007</v>
      </c>
      <c r="BF26" s="623">
        <v>51.000000000000007</v>
      </c>
      <c r="BG26" s="623">
        <v>51.000000000000007</v>
      </c>
      <c r="BH26" s="623">
        <v>51.000000000000007</v>
      </c>
      <c r="BI26" s="623">
        <v>51.000000000000007</v>
      </c>
      <c r="BJ26" s="623">
        <v>51.000000000000007</v>
      </c>
      <c r="BK26" s="623">
        <v>51.000000000000007</v>
      </c>
      <c r="BL26" s="623">
        <v>51.000000000000007</v>
      </c>
      <c r="BM26" s="623">
        <v>51.000000000000007</v>
      </c>
      <c r="BN26" s="623">
        <v>51.000000000000007</v>
      </c>
      <c r="BO26" s="623">
        <v>51.000000000000007</v>
      </c>
      <c r="BP26" s="623">
        <v>51.000000000000007</v>
      </c>
      <c r="BQ26" s="623">
        <v>51.000000000000007</v>
      </c>
      <c r="BR26" s="623">
        <v>51.000000000000007</v>
      </c>
      <c r="BS26" s="623">
        <v>51.000000000000007</v>
      </c>
      <c r="BT26" s="623">
        <v>51.000000000000007</v>
      </c>
      <c r="BU26" s="623">
        <v>51.000000000000007</v>
      </c>
      <c r="BV26" s="623">
        <v>51.000000000000007</v>
      </c>
      <c r="BW26" s="623">
        <v>51.000000000000007</v>
      </c>
      <c r="BX26" s="623">
        <v>51.000000000000007</v>
      </c>
      <c r="BY26" s="623">
        <v>51.000000000000007</v>
      </c>
      <c r="BZ26" s="623">
        <v>51.000000000000007</v>
      </c>
      <c r="CA26" s="623">
        <v>51.000000000000007</v>
      </c>
      <c r="CB26" s="623">
        <v>51.000000000000007</v>
      </c>
      <c r="CC26" s="623">
        <v>51.000000000000007</v>
      </c>
      <c r="CD26" s="623">
        <v>51.000000000000007</v>
      </c>
      <c r="CE26" s="632">
        <v>51.000000000000007</v>
      </c>
      <c r="CF26" s="632">
        <v>51.000000000000007</v>
      </c>
      <c r="CG26" s="632">
        <v>51.000000000000007</v>
      </c>
      <c r="CH26" s="632">
        <v>51.000000000000007</v>
      </c>
      <c r="CI26" s="632">
        <v>51.000000000000007</v>
      </c>
      <c r="CJ26" s="632">
        <v>51.000000000000007</v>
      </c>
      <c r="CK26" s="632">
        <v>51.000000000000007</v>
      </c>
      <c r="CL26" s="632">
        <v>51.000000000000007</v>
      </c>
      <c r="CM26" s="632">
        <v>51.000000000000007</v>
      </c>
      <c r="CN26" s="632">
        <v>51.000000000000007</v>
      </c>
      <c r="CO26" s="632">
        <v>51.000000000000007</v>
      </c>
      <c r="CP26" s="632">
        <v>51.000000000000007</v>
      </c>
      <c r="CQ26" s="632">
        <v>51.000000000000007</v>
      </c>
      <c r="CR26" s="632">
        <v>51.000000000000007</v>
      </c>
      <c r="CS26" s="632">
        <v>51.000000000000007</v>
      </c>
      <c r="CT26" s="632">
        <v>51.000000000000007</v>
      </c>
      <c r="CU26" s="632">
        <v>51.000000000000007</v>
      </c>
      <c r="CV26" s="632">
        <v>51.000000000000007</v>
      </c>
      <c r="CW26" s="632">
        <v>51.000000000000007</v>
      </c>
      <c r="CX26" s="632">
        <v>51.000000000000007</v>
      </c>
      <c r="CY26" s="633">
        <v>51.000000000000007</v>
      </c>
      <c r="CZ26" s="634">
        <v>0</v>
      </c>
      <c r="DA26" s="635">
        <v>0</v>
      </c>
      <c r="DB26" s="635">
        <v>0</v>
      </c>
      <c r="DC26" s="635">
        <v>0</v>
      </c>
      <c r="DD26" s="635">
        <v>0</v>
      </c>
      <c r="DE26" s="635">
        <v>0</v>
      </c>
      <c r="DF26" s="635">
        <v>0</v>
      </c>
      <c r="DG26" s="635">
        <v>0</v>
      </c>
      <c r="DH26" s="635">
        <v>0</v>
      </c>
      <c r="DI26" s="635">
        <v>0</v>
      </c>
      <c r="DJ26" s="635">
        <v>0</v>
      </c>
      <c r="DK26" s="635">
        <v>0</v>
      </c>
      <c r="DL26" s="635">
        <v>0</v>
      </c>
      <c r="DM26" s="635">
        <v>0</v>
      </c>
      <c r="DN26" s="635">
        <v>0</v>
      </c>
      <c r="DO26" s="635">
        <v>0</v>
      </c>
      <c r="DP26" s="635">
        <v>0</v>
      </c>
      <c r="DQ26" s="635">
        <v>0</v>
      </c>
      <c r="DR26" s="635">
        <v>0</v>
      </c>
      <c r="DS26" s="635">
        <v>0</v>
      </c>
      <c r="DT26" s="635">
        <v>0</v>
      </c>
      <c r="DU26" s="635">
        <v>0</v>
      </c>
      <c r="DV26" s="635">
        <v>0</v>
      </c>
      <c r="DW26" s="636">
        <v>0</v>
      </c>
      <c r="DX26" s="673"/>
    </row>
    <row r="27" spans="2:128" x14ac:dyDescent="0.2">
      <c r="B27" s="654"/>
      <c r="C27" s="655"/>
      <c r="D27" s="650"/>
      <c r="E27" s="650"/>
      <c r="F27" s="650"/>
      <c r="G27" s="650"/>
      <c r="H27" s="650"/>
      <c r="I27" s="651"/>
      <c r="J27" s="651"/>
      <c r="K27" s="651"/>
      <c r="L27" s="651"/>
      <c r="M27" s="651"/>
      <c r="N27" s="651"/>
      <c r="O27" s="651"/>
      <c r="P27" s="651"/>
      <c r="Q27" s="651"/>
      <c r="R27" s="652"/>
      <c r="S27" s="651"/>
      <c r="T27" s="651"/>
      <c r="U27" s="642" t="s">
        <v>502</v>
      </c>
      <c r="V27" s="630" t="s">
        <v>124</v>
      </c>
      <c r="W27" s="653" t="s">
        <v>499</v>
      </c>
      <c r="X27" s="623">
        <v>0</v>
      </c>
      <c r="Y27" s="623">
        <v>0</v>
      </c>
      <c r="Z27" s="623">
        <v>0</v>
      </c>
      <c r="AA27" s="623">
        <v>0</v>
      </c>
      <c r="AB27" s="623">
        <v>0</v>
      </c>
      <c r="AC27" s="623">
        <v>72</v>
      </c>
      <c r="AD27" s="623">
        <v>72</v>
      </c>
      <c r="AE27" s="623">
        <v>72</v>
      </c>
      <c r="AF27" s="623">
        <v>72</v>
      </c>
      <c r="AG27" s="623">
        <v>72</v>
      </c>
      <c r="AH27" s="623">
        <v>72</v>
      </c>
      <c r="AI27" s="623">
        <v>72</v>
      </c>
      <c r="AJ27" s="623">
        <v>72</v>
      </c>
      <c r="AK27" s="623">
        <v>72</v>
      </c>
      <c r="AL27" s="623">
        <v>72</v>
      </c>
      <c r="AM27" s="623">
        <v>72</v>
      </c>
      <c r="AN27" s="623">
        <v>72</v>
      </c>
      <c r="AO27" s="623">
        <v>72</v>
      </c>
      <c r="AP27" s="623">
        <v>72</v>
      </c>
      <c r="AQ27" s="623">
        <v>72</v>
      </c>
      <c r="AR27" s="623">
        <v>72</v>
      </c>
      <c r="AS27" s="623">
        <v>72</v>
      </c>
      <c r="AT27" s="623">
        <v>72</v>
      </c>
      <c r="AU27" s="623">
        <v>72</v>
      </c>
      <c r="AV27" s="623">
        <v>72</v>
      </c>
      <c r="AW27" s="623">
        <v>72</v>
      </c>
      <c r="AX27" s="623">
        <v>72</v>
      </c>
      <c r="AY27" s="623">
        <v>72</v>
      </c>
      <c r="AZ27" s="623">
        <v>72</v>
      </c>
      <c r="BA27" s="623">
        <v>72</v>
      </c>
      <c r="BB27" s="623">
        <v>72</v>
      </c>
      <c r="BC27" s="623">
        <v>72</v>
      </c>
      <c r="BD27" s="623">
        <v>72</v>
      </c>
      <c r="BE27" s="623">
        <v>72</v>
      </c>
      <c r="BF27" s="623">
        <v>72</v>
      </c>
      <c r="BG27" s="623">
        <v>72</v>
      </c>
      <c r="BH27" s="623">
        <v>72</v>
      </c>
      <c r="BI27" s="623">
        <v>72</v>
      </c>
      <c r="BJ27" s="623">
        <v>72</v>
      </c>
      <c r="BK27" s="623">
        <v>72</v>
      </c>
      <c r="BL27" s="623">
        <v>72</v>
      </c>
      <c r="BM27" s="623">
        <v>72</v>
      </c>
      <c r="BN27" s="623">
        <v>72</v>
      </c>
      <c r="BO27" s="623">
        <v>72</v>
      </c>
      <c r="BP27" s="623">
        <v>72</v>
      </c>
      <c r="BQ27" s="623">
        <v>72</v>
      </c>
      <c r="BR27" s="623">
        <v>72</v>
      </c>
      <c r="BS27" s="623">
        <v>72</v>
      </c>
      <c r="BT27" s="623">
        <v>72</v>
      </c>
      <c r="BU27" s="623">
        <v>72</v>
      </c>
      <c r="BV27" s="623">
        <v>72</v>
      </c>
      <c r="BW27" s="623">
        <v>72</v>
      </c>
      <c r="BX27" s="623">
        <v>72</v>
      </c>
      <c r="BY27" s="623">
        <v>72</v>
      </c>
      <c r="BZ27" s="623">
        <v>72</v>
      </c>
      <c r="CA27" s="623">
        <v>72</v>
      </c>
      <c r="CB27" s="623">
        <v>72</v>
      </c>
      <c r="CC27" s="623">
        <v>72</v>
      </c>
      <c r="CD27" s="623">
        <v>72</v>
      </c>
      <c r="CE27" s="632">
        <v>72</v>
      </c>
      <c r="CF27" s="632">
        <v>72</v>
      </c>
      <c r="CG27" s="632">
        <v>72</v>
      </c>
      <c r="CH27" s="632">
        <v>72</v>
      </c>
      <c r="CI27" s="632">
        <v>72</v>
      </c>
      <c r="CJ27" s="632">
        <v>72</v>
      </c>
      <c r="CK27" s="632">
        <v>72</v>
      </c>
      <c r="CL27" s="632">
        <v>72</v>
      </c>
      <c r="CM27" s="632">
        <v>72</v>
      </c>
      <c r="CN27" s="632">
        <v>72</v>
      </c>
      <c r="CO27" s="632">
        <v>72</v>
      </c>
      <c r="CP27" s="632">
        <v>72</v>
      </c>
      <c r="CQ27" s="632">
        <v>72</v>
      </c>
      <c r="CR27" s="632">
        <v>72</v>
      </c>
      <c r="CS27" s="632">
        <v>72</v>
      </c>
      <c r="CT27" s="632">
        <v>72</v>
      </c>
      <c r="CU27" s="632">
        <v>72</v>
      </c>
      <c r="CV27" s="632">
        <v>72</v>
      </c>
      <c r="CW27" s="632">
        <v>72</v>
      </c>
      <c r="CX27" s="632">
        <v>72</v>
      </c>
      <c r="CY27" s="633">
        <v>72</v>
      </c>
      <c r="CZ27" s="634">
        <v>0</v>
      </c>
      <c r="DA27" s="635">
        <v>0</v>
      </c>
      <c r="DB27" s="635">
        <v>0</v>
      </c>
      <c r="DC27" s="635">
        <v>0</v>
      </c>
      <c r="DD27" s="635">
        <v>0</v>
      </c>
      <c r="DE27" s="635">
        <v>0</v>
      </c>
      <c r="DF27" s="635">
        <v>0</v>
      </c>
      <c r="DG27" s="635">
        <v>0</v>
      </c>
      <c r="DH27" s="635">
        <v>0</v>
      </c>
      <c r="DI27" s="635">
        <v>0</v>
      </c>
      <c r="DJ27" s="635">
        <v>0</v>
      </c>
      <c r="DK27" s="635">
        <v>0</v>
      </c>
      <c r="DL27" s="635">
        <v>0</v>
      </c>
      <c r="DM27" s="635">
        <v>0</v>
      </c>
      <c r="DN27" s="635">
        <v>0</v>
      </c>
      <c r="DO27" s="635">
        <v>0</v>
      </c>
      <c r="DP27" s="635">
        <v>0</v>
      </c>
      <c r="DQ27" s="635">
        <v>0</v>
      </c>
      <c r="DR27" s="635">
        <v>0</v>
      </c>
      <c r="DS27" s="635">
        <v>0</v>
      </c>
      <c r="DT27" s="635">
        <v>0</v>
      </c>
      <c r="DU27" s="635">
        <v>0</v>
      </c>
      <c r="DV27" s="635">
        <v>0</v>
      </c>
      <c r="DW27" s="636">
        <v>0</v>
      </c>
      <c r="DX27" s="673"/>
    </row>
    <row r="28" spans="2:128" x14ac:dyDescent="0.2">
      <c r="B28" s="654"/>
      <c r="C28" s="655"/>
      <c r="D28" s="650"/>
      <c r="E28" s="650"/>
      <c r="F28" s="650"/>
      <c r="G28" s="650"/>
      <c r="H28" s="650"/>
      <c r="I28" s="651"/>
      <c r="J28" s="651"/>
      <c r="K28" s="651"/>
      <c r="L28" s="651"/>
      <c r="M28" s="651"/>
      <c r="N28" s="651"/>
      <c r="O28" s="651"/>
      <c r="P28" s="651"/>
      <c r="Q28" s="651"/>
      <c r="R28" s="652"/>
      <c r="S28" s="651"/>
      <c r="T28" s="651"/>
      <c r="U28" s="656" t="s">
        <v>503</v>
      </c>
      <c r="V28" s="657" t="s">
        <v>124</v>
      </c>
      <c r="W28" s="653" t="s">
        <v>499</v>
      </c>
      <c r="X28" s="623">
        <v>0</v>
      </c>
      <c r="Y28" s="623">
        <v>0</v>
      </c>
      <c r="Z28" s="623">
        <v>0</v>
      </c>
      <c r="AA28" s="623">
        <v>0</v>
      </c>
      <c r="AB28" s="623">
        <v>0</v>
      </c>
      <c r="AC28" s="623">
        <v>0</v>
      </c>
      <c r="AD28" s="623">
        <v>0</v>
      </c>
      <c r="AE28" s="623">
        <v>0</v>
      </c>
      <c r="AF28" s="623">
        <v>0</v>
      </c>
      <c r="AG28" s="623">
        <v>0</v>
      </c>
      <c r="AH28" s="623">
        <v>0</v>
      </c>
      <c r="AI28" s="623">
        <v>0</v>
      </c>
      <c r="AJ28" s="623">
        <v>0</v>
      </c>
      <c r="AK28" s="623">
        <v>0</v>
      </c>
      <c r="AL28" s="623">
        <v>0</v>
      </c>
      <c r="AM28" s="623">
        <v>0</v>
      </c>
      <c r="AN28" s="623">
        <v>0</v>
      </c>
      <c r="AO28" s="623">
        <v>0</v>
      </c>
      <c r="AP28" s="623">
        <v>0</v>
      </c>
      <c r="AQ28" s="623">
        <v>0</v>
      </c>
      <c r="AR28" s="623">
        <v>0</v>
      </c>
      <c r="AS28" s="623">
        <v>0</v>
      </c>
      <c r="AT28" s="623">
        <v>0</v>
      </c>
      <c r="AU28" s="623">
        <v>0</v>
      </c>
      <c r="AV28" s="623">
        <v>0</v>
      </c>
      <c r="AW28" s="623">
        <v>0</v>
      </c>
      <c r="AX28" s="623">
        <v>0</v>
      </c>
      <c r="AY28" s="623">
        <v>0</v>
      </c>
      <c r="AZ28" s="623">
        <v>0</v>
      </c>
      <c r="BA28" s="623">
        <v>0</v>
      </c>
      <c r="BB28" s="623">
        <v>0</v>
      </c>
      <c r="BC28" s="623">
        <v>0</v>
      </c>
      <c r="BD28" s="623">
        <v>0</v>
      </c>
      <c r="BE28" s="623">
        <v>0</v>
      </c>
      <c r="BF28" s="623">
        <v>0</v>
      </c>
      <c r="BG28" s="623">
        <v>0</v>
      </c>
      <c r="BH28" s="623">
        <v>0</v>
      </c>
      <c r="BI28" s="623">
        <v>0</v>
      </c>
      <c r="BJ28" s="623">
        <v>0</v>
      </c>
      <c r="BK28" s="623">
        <v>0</v>
      </c>
      <c r="BL28" s="623">
        <v>0</v>
      </c>
      <c r="BM28" s="623">
        <v>0</v>
      </c>
      <c r="BN28" s="623">
        <v>0</v>
      </c>
      <c r="BO28" s="623">
        <v>0</v>
      </c>
      <c r="BP28" s="623">
        <v>0</v>
      </c>
      <c r="BQ28" s="623">
        <v>0</v>
      </c>
      <c r="BR28" s="623">
        <v>0</v>
      </c>
      <c r="BS28" s="623">
        <v>0</v>
      </c>
      <c r="BT28" s="623">
        <v>0</v>
      </c>
      <c r="BU28" s="623">
        <v>0</v>
      </c>
      <c r="BV28" s="623">
        <v>0</v>
      </c>
      <c r="BW28" s="623">
        <v>0</v>
      </c>
      <c r="BX28" s="623">
        <v>0</v>
      </c>
      <c r="BY28" s="623">
        <v>0</v>
      </c>
      <c r="BZ28" s="623">
        <v>0</v>
      </c>
      <c r="CA28" s="623">
        <v>0</v>
      </c>
      <c r="CB28" s="623">
        <v>0</v>
      </c>
      <c r="CC28" s="623">
        <v>0</v>
      </c>
      <c r="CD28" s="623">
        <v>0</v>
      </c>
      <c r="CE28" s="632">
        <v>0</v>
      </c>
      <c r="CF28" s="632">
        <v>0</v>
      </c>
      <c r="CG28" s="632">
        <v>0</v>
      </c>
      <c r="CH28" s="632">
        <v>0</v>
      </c>
      <c r="CI28" s="632">
        <v>0</v>
      </c>
      <c r="CJ28" s="632">
        <v>0</v>
      </c>
      <c r="CK28" s="632">
        <v>0</v>
      </c>
      <c r="CL28" s="632">
        <v>0</v>
      </c>
      <c r="CM28" s="632">
        <v>0</v>
      </c>
      <c r="CN28" s="632">
        <v>0</v>
      </c>
      <c r="CO28" s="632">
        <v>0</v>
      </c>
      <c r="CP28" s="632">
        <v>0</v>
      </c>
      <c r="CQ28" s="632">
        <v>0</v>
      </c>
      <c r="CR28" s="632">
        <v>0</v>
      </c>
      <c r="CS28" s="632">
        <v>0</v>
      </c>
      <c r="CT28" s="632">
        <v>0</v>
      </c>
      <c r="CU28" s="632">
        <v>0</v>
      </c>
      <c r="CV28" s="632">
        <v>0</v>
      </c>
      <c r="CW28" s="632">
        <v>0</v>
      </c>
      <c r="CX28" s="632">
        <v>0</v>
      </c>
      <c r="CY28" s="633">
        <v>0</v>
      </c>
      <c r="CZ28" s="634">
        <v>0</v>
      </c>
      <c r="DA28" s="635">
        <v>0</v>
      </c>
      <c r="DB28" s="635">
        <v>0</v>
      </c>
      <c r="DC28" s="635">
        <v>0</v>
      </c>
      <c r="DD28" s="635">
        <v>0</v>
      </c>
      <c r="DE28" s="635">
        <v>0</v>
      </c>
      <c r="DF28" s="635">
        <v>0</v>
      </c>
      <c r="DG28" s="635">
        <v>0</v>
      </c>
      <c r="DH28" s="635">
        <v>0</v>
      </c>
      <c r="DI28" s="635">
        <v>0</v>
      </c>
      <c r="DJ28" s="635">
        <v>0</v>
      </c>
      <c r="DK28" s="635">
        <v>0</v>
      </c>
      <c r="DL28" s="635">
        <v>0</v>
      </c>
      <c r="DM28" s="635">
        <v>0</v>
      </c>
      <c r="DN28" s="635">
        <v>0</v>
      </c>
      <c r="DO28" s="635">
        <v>0</v>
      </c>
      <c r="DP28" s="635">
        <v>0</v>
      </c>
      <c r="DQ28" s="635">
        <v>0</v>
      </c>
      <c r="DR28" s="635">
        <v>0</v>
      </c>
      <c r="DS28" s="635">
        <v>0</v>
      </c>
      <c r="DT28" s="635">
        <v>0</v>
      </c>
      <c r="DU28" s="635">
        <v>0</v>
      </c>
      <c r="DV28" s="635">
        <v>0</v>
      </c>
      <c r="DW28" s="636">
        <v>0</v>
      </c>
      <c r="DX28" s="673"/>
    </row>
    <row r="29" spans="2:128" x14ac:dyDescent="0.2">
      <c r="B29" s="654"/>
      <c r="C29" s="655"/>
      <c r="D29" s="650"/>
      <c r="E29" s="650"/>
      <c r="F29" s="650"/>
      <c r="G29" s="650"/>
      <c r="H29" s="650"/>
      <c r="I29" s="651"/>
      <c r="J29" s="651"/>
      <c r="K29" s="651"/>
      <c r="L29" s="651"/>
      <c r="M29" s="651"/>
      <c r="N29" s="651"/>
      <c r="O29" s="651"/>
      <c r="P29" s="651"/>
      <c r="Q29" s="651"/>
      <c r="R29" s="652"/>
      <c r="S29" s="651"/>
      <c r="T29" s="651"/>
      <c r="U29" s="642" t="s">
        <v>504</v>
      </c>
      <c r="V29" s="630" t="s">
        <v>124</v>
      </c>
      <c r="W29" s="653" t="s">
        <v>499</v>
      </c>
      <c r="X29" s="623">
        <v>9.6600000000000005E-2</v>
      </c>
      <c r="Y29" s="623">
        <v>0.11040000000000001</v>
      </c>
      <c r="Z29" s="623">
        <v>0.13800000000000001</v>
      </c>
      <c r="AA29" s="623">
        <v>0.55200000000000005</v>
      </c>
      <c r="AB29" s="623">
        <v>0.48299999999999993</v>
      </c>
      <c r="AC29" s="623">
        <v>0</v>
      </c>
      <c r="AD29" s="623">
        <v>0</v>
      </c>
      <c r="AE29" s="623">
        <v>0</v>
      </c>
      <c r="AF29" s="623">
        <v>0</v>
      </c>
      <c r="AG29" s="623">
        <v>0</v>
      </c>
      <c r="AH29" s="623">
        <v>0</v>
      </c>
      <c r="AI29" s="623">
        <v>0</v>
      </c>
      <c r="AJ29" s="623">
        <v>0</v>
      </c>
      <c r="AK29" s="623">
        <v>0</v>
      </c>
      <c r="AL29" s="623">
        <v>0</v>
      </c>
      <c r="AM29" s="623">
        <v>0</v>
      </c>
      <c r="AN29" s="623">
        <v>0</v>
      </c>
      <c r="AO29" s="623">
        <v>0</v>
      </c>
      <c r="AP29" s="623">
        <v>0</v>
      </c>
      <c r="AQ29" s="623">
        <v>0</v>
      </c>
      <c r="AR29" s="623">
        <v>5.1935483870967749E-3</v>
      </c>
      <c r="AS29" s="623">
        <v>5.9354838709677416E-3</v>
      </c>
      <c r="AT29" s="623">
        <v>7.4193548387096776E-3</v>
      </c>
      <c r="AU29" s="623">
        <v>2.9677419354838711E-2</v>
      </c>
      <c r="AV29" s="623">
        <v>2.5967741935483873E-2</v>
      </c>
      <c r="AW29" s="623">
        <v>0</v>
      </c>
      <c r="AX29" s="623">
        <v>0</v>
      </c>
      <c r="AY29" s="623">
        <v>0</v>
      </c>
      <c r="AZ29" s="623">
        <v>0</v>
      </c>
      <c r="BA29" s="623">
        <v>0</v>
      </c>
      <c r="BB29" s="623">
        <v>0</v>
      </c>
      <c r="BC29" s="623">
        <v>0</v>
      </c>
      <c r="BD29" s="623">
        <v>0</v>
      </c>
      <c r="BE29" s="623">
        <v>0</v>
      </c>
      <c r="BF29" s="623">
        <v>0</v>
      </c>
      <c r="BG29" s="623">
        <v>0</v>
      </c>
      <c r="BH29" s="623">
        <v>0</v>
      </c>
      <c r="BI29" s="623">
        <v>0</v>
      </c>
      <c r="BJ29" s="623">
        <v>0</v>
      </c>
      <c r="BK29" s="623">
        <v>0</v>
      </c>
      <c r="BL29" s="623">
        <v>5.1935483870967749E-3</v>
      </c>
      <c r="BM29" s="623">
        <v>5.9354838709677416E-3</v>
      </c>
      <c r="BN29" s="623">
        <v>7.4193548387096776E-3</v>
      </c>
      <c r="BO29" s="623">
        <v>2.9677419354838711E-2</v>
      </c>
      <c r="BP29" s="623">
        <v>2.5967741935483873E-2</v>
      </c>
      <c r="BQ29" s="623">
        <v>0</v>
      </c>
      <c r="BR29" s="623">
        <v>0</v>
      </c>
      <c r="BS29" s="623">
        <v>0</v>
      </c>
      <c r="BT29" s="623">
        <v>0</v>
      </c>
      <c r="BU29" s="623">
        <v>0</v>
      </c>
      <c r="BV29" s="623">
        <v>0</v>
      </c>
      <c r="BW29" s="623">
        <v>0</v>
      </c>
      <c r="BX29" s="623">
        <v>0</v>
      </c>
      <c r="BY29" s="623">
        <v>0</v>
      </c>
      <c r="BZ29" s="623">
        <v>0</v>
      </c>
      <c r="CA29" s="623">
        <v>0</v>
      </c>
      <c r="CB29" s="623">
        <v>0</v>
      </c>
      <c r="CC29" s="623">
        <v>0</v>
      </c>
      <c r="CD29" s="623">
        <v>0</v>
      </c>
      <c r="CE29" s="632">
        <v>0</v>
      </c>
      <c r="CF29" s="632">
        <v>1.6359677419354839E-2</v>
      </c>
      <c r="CG29" s="632">
        <v>1.8696774193548385E-2</v>
      </c>
      <c r="CH29" s="632">
        <v>2.3370967741935488E-2</v>
      </c>
      <c r="CI29" s="632">
        <v>9.3483870967741953E-2</v>
      </c>
      <c r="CJ29" s="632">
        <v>8.1798387096774186E-2</v>
      </c>
      <c r="CK29" s="632">
        <v>0</v>
      </c>
      <c r="CL29" s="632">
        <v>0</v>
      </c>
      <c r="CM29" s="632">
        <v>0</v>
      </c>
      <c r="CN29" s="632">
        <v>0</v>
      </c>
      <c r="CO29" s="632">
        <v>0</v>
      </c>
      <c r="CP29" s="632">
        <v>0</v>
      </c>
      <c r="CQ29" s="632">
        <v>0</v>
      </c>
      <c r="CR29" s="632">
        <v>0</v>
      </c>
      <c r="CS29" s="632">
        <v>0</v>
      </c>
      <c r="CT29" s="632">
        <v>0</v>
      </c>
      <c r="CU29" s="632">
        <v>0</v>
      </c>
      <c r="CV29" s="632">
        <v>0</v>
      </c>
      <c r="CW29" s="632">
        <v>0</v>
      </c>
      <c r="CX29" s="632">
        <v>0</v>
      </c>
      <c r="CY29" s="633">
        <v>0</v>
      </c>
      <c r="CZ29" s="634">
        <v>0</v>
      </c>
      <c r="DA29" s="635">
        <v>0</v>
      </c>
      <c r="DB29" s="635">
        <v>0</v>
      </c>
      <c r="DC29" s="635">
        <v>0</v>
      </c>
      <c r="DD29" s="635">
        <v>0</v>
      </c>
      <c r="DE29" s="635">
        <v>0</v>
      </c>
      <c r="DF29" s="635">
        <v>0</v>
      </c>
      <c r="DG29" s="635">
        <v>0</v>
      </c>
      <c r="DH29" s="635">
        <v>0</v>
      </c>
      <c r="DI29" s="635">
        <v>0</v>
      </c>
      <c r="DJ29" s="635">
        <v>0</v>
      </c>
      <c r="DK29" s="635">
        <v>0</v>
      </c>
      <c r="DL29" s="635">
        <v>0</v>
      </c>
      <c r="DM29" s="635">
        <v>0</v>
      </c>
      <c r="DN29" s="635">
        <v>0</v>
      </c>
      <c r="DO29" s="635">
        <v>0</v>
      </c>
      <c r="DP29" s="635">
        <v>0</v>
      </c>
      <c r="DQ29" s="635">
        <v>0</v>
      </c>
      <c r="DR29" s="635">
        <v>0</v>
      </c>
      <c r="DS29" s="635">
        <v>0</v>
      </c>
      <c r="DT29" s="635">
        <v>0</v>
      </c>
      <c r="DU29" s="635">
        <v>0</v>
      </c>
      <c r="DV29" s="635">
        <v>0</v>
      </c>
      <c r="DW29" s="636">
        <v>0</v>
      </c>
      <c r="DX29" s="673"/>
    </row>
    <row r="30" spans="2:128" x14ac:dyDescent="0.2">
      <c r="B30" s="658"/>
      <c r="C30" s="655"/>
      <c r="D30" s="650"/>
      <c r="E30" s="650"/>
      <c r="F30" s="650"/>
      <c r="G30" s="650"/>
      <c r="H30" s="650"/>
      <c r="I30" s="651"/>
      <c r="J30" s="651"/>
      <c r="K30" s="651"/>
      <c r="L30" s="651"/>
      <c r="M30" s="651"/>
      <c r="N30" s="651"/>
      <c r="O30" s="651"/>
      <c r="P30" s="651"/>
      <c r="Q30" s="651"/>
      <c r="R30" s="652"/>
      <c r="S30" s="651"/>
      <c r="T30" s="651"/>
      <c r="U30" s="642" t="s">
        <v>505</v>
      </c>
      <c r="V30" s="630" t="s">
        <v>124</v>
      </c>
      <c r="W30" s="653" t="s">
        <v>499</v>
      </c>
      <c r="X30" s="623">
        <v>0</v>
      </c>
      <c r="Y30" s="623">
        <v>0</v>
      </c>
      <c r="Z30" s="623">
        <v>0</v>
      </c>
      <c r="AA30" s="623">
        <v>0</v>
      </c>
      <c r="AB30" s="623">
        <v>0</v>
      </c>
      <c r="AC30" s="623">
        <v>0.85</v>
      </c>
      <c r="AD30" s="623">
        <v>0.85</v>
      </c>
      <c r="AE30" s="623">
        <v>0.85</v>
      </c>
      <c r="AF30" s="623">
        <v>0.85</v>
      </c>
      <c r="AG30" s="623">
        <v>0.85</v>
      </c>
      <c r="AH30" s="623">
        <v>0.85</v>
      </c>
      <c r="AI30" s="623">
        <v>0.85</v>
      </c>
      <c r="AJ30" s="623">
        <v>0.85</v>
      </c>
      <c r="AK30" s="623">
        <v>0.85</v>
      </c>
      <c r="AL30" s="623">
        <v>0.85</v>
      </c>
      <c r="AM30" s="623">
        <v>0.85</v>
      </c>
      <c r="AN30" s="623">
        <v>0.85</v>
      </c>
      <c r="AO30" s="623">
        <v>0.85</v>
      </c>
      <c r="AP30" s="623">
        <v>0.85</v>
      </c>
      <c r="AQ30" s="623">
        <v>0.85</v>
      </c>
      <c r="AR30" s="623">
        <v>0.85</v>
      </c>
      <c r="AS30" s="623">
        <v>0.85</v>
      </c>
      <c r="AT30" s="623">
        <v>0.85</v>
      </c>
      <c r="AU30" s="623">
        <v>0.85</v>
      </c>
      <c r="AV30" s="623">
        <v>0.85</v>
      </c>
      <c r="AW30" s="623">
        <v>0.85</v>
      </c>
      <c r="AX30" s="623">
        <v>0.85</v>
      </c>
      <c r="AY30" s="623">
        <v>0.85</v>
      </c>
      <c r="AZ30" s="623">
        <v>0.85</v>
      </c>
      <c r="BA30" s="623">
        <v>0.85</v>
      </c>
      <c r="BB30" s="623">
        <v>0.85</v>
      </c>
      <c r="BC30" s="623">
        <v>0.85</v>
      </c>
      <c r="BD30" s="623">
        <v>0.85</v>
      </c>
      <c r="BE30" s="623">
        <v>0.85</v>
      </c>
      <c r="BF30" s="623">
        <v>0.85</v>
      </c>
      <c r="BG30" s="623">
        <v>0.85</v>
      </c>
      <c r="BH30" s="623">
        <v>0.85</v>
      </c>
      <c r="BI30" s="623">
        <v>0.85</v>
      </c>
      <c r="BJ30" s="623">
        <v>0.85</v>
      </c>
      <c r="BK30" s="623">
        <v>0.85</v>
      </c>
      <c r="BL30" s="623">
        <v>0.85</v>
      </c>
      <c r="BM30" s="623">
        <v>0.85</v>
      </c>
      <c r="BN30" s="623">
        <v>0.85</v>
      </c>
      <c r="BO30" s="623">
        <v>0.85</v>
      </c>
      <c r="BP30" s="623">
        <v>0.85</v>
      </c>
      <c r="BQ30" s="623">
        <v>0.85</v>
      </c>
      <c r="BR30" s="623">
        <v>0.85</v>
      </c>
      <c r="BS30" s="623">
        <v>0.85</v>
      </c>
      <c r="BT30" s="623">
        <v>0.85</v>
      </c>
      <c r="BU30" s="623">
        <v>0.85</v>
      </c>
      <c r="BV30" s="623">
        <v>0.85</v>
      </c>
      <c r="BW30" s="623">
        <v>0.85</v>
      </c>
      <c r="BX30" s="623">
        <v>0.85</v>
      </c>
      <c r="BY30" s="623">
        <v>0.85</v>
      </c>
      <c r="BZ30" s="623">
        <v>0.85</v>
      </c>
      <c r="CA30" s="623">
        <v>0.85</v>
      </c>
      <c r="CB30" s="623">
        <v>0.85</v>
      </c>
      <c r="CC30" s="623">
        <v>0.85</v>
      </c>
      <c r="CD30" s="623">
        <v>0.85</v>
      </c>
      <c r="CE30" s="632">
        <v>0.85</v>
      </c>
      <c r="CF30" s="632">
        <v>0.85</v>
      </c>
      <c r="CG30" s="632">
        <v>0.85</v>
      </c>
      <c r="CH30" s="632">
        <v>0.85</v>
      </c>
      <c r="CI30" s="632">
        <v>0.85</v>
      </c>
      <c r="CJ30" s="632">
        <v>0.85</v>
      </c>
      <c r="CK30" s="632">
        <v>0.85</v>
      </c>
      <c r="CL30" s="632">
        <v>0.85</v>
      </c>
      <c r="CM30" s="632">
        <v>0.85</v>
      </c>
      <c r="CN30" s="632">
        <v>0.85</v>
      </c>
      <c r="CO30" s="632">
        <v>0.85</v>
      </c>
      <c r="CP30" s="632">
        <v>0.85</v>
      </c>
      <c r="CQ30" s="632">
        <v>0.85</v>
      </c>
      <c r="CR30" s="632">
        <v>0.85</v>
      </c>
      <c r="CS30" s="632">
        <v>0.85</v>
      </c>
      <c r="CT30" s="632">
        <v>0.85</v>
      </c>
      <c r="CU30" s="632">
        <v>0.85</v>
      </c>
      <c r="CV30" s="632">
        <v>0.85</v>
      </c>
      <c r="CW30" s="632">
        <v>0.85</v>
      </c>
      <c r="CX30" s="632">
        <v>0.85</v>
      </c>
      <c r="CY30" s="633">
        <v>0.85</v>
      </c>
      <c r="CZ30" s="634">
        <v>0</v>
      </c>
      <c r="DA30" s="635">
        <v>0</v>
      </c>
      <c r="DB30" s="635">
        <v>0</v>
      </c>
      <c r="DC30" s="635">
        <v>0</v>
      </c>
      <c r="DD30" s="635">
        <v>0</v>
      </c>
      <c r="DE30" s="635">
        <v>0</v>
      </c>
      <c r="DF30" s="635">
        <v>0</v>
      </c>
      <c r="DG30" s="635">
        <v>0</v>
      </c>
      <c r="DH30" s="635">
        <v>0</v>
      </c>
      <c r="DI30" s="635">
        <v>0</v>
      </c>
      <c r="DJ30" s="635">
        <v>0</v>
      </c>
      <c r="DK30" s="635">
        <v>0</v>
      </c>
      <c r="DL30" s="635">
        <v>0</v>
      </c>
      <c r="DM30" s="635">
        <v>0</v>
      </c>
      <c r="DN30" s="635">
        <v>0</v>
      </c>
      <c r="DO30" s="635">
        <v>0</v>
      </c>
      <c r="DP30" s="635">
        <v>0</v>
      </c>
      <c r="DQ30" s="635">
        <v>0</v>
      </c>
      <c r="DR30" s="635">
        <v>0</v>
      </c>
      <c r="DS30" s="635">
        <v>0</v>
      </c>
      <c r="DT30" s="635">
        <v>0</v>
      </c>
      <c r="DU30" s="635">
        <v>0</v>
      </c>
      <c r="DV30" s="635">
        <v>0</v>
      </c>
      <c r="DW30" s="636">
        <v>0</v>
      </c>
      <c r="DX30" s="673"/>
    </row>
    <row r="31" spans="2:128" x14ac:dyDescent="0.2">
      <c r="B31" s="658"/>
      <c r="C31" s="655"/>
      <c r="D31" s="650"/>
      <c r="E31" s="650"/>
      <c r="F31" s="650"/>
      <c r="G31" s="650"/>
      <c r="H31" s="650"/>
      <c r="I31" s="651"/>
      <c r="J31" s="651"/>
      <c r="K31" s="651"/>
      <c r="L31" s="651"/>
      <c r="M31" s="651"/>
      <c r="N31" s="651"/>
      <c r="O31" s="651"/>
      <c r="P31" s="651"/>
      <c r="Q31" s="651"/>
      <c r="R31" s="652"/>
      <c r="S31" s="651"/>
      <c r="T31" s="651"/>
      <c r="U31" s="642" t="s">
        <v>506</v>
      </c>
      <c r="V31" s="630" t="s">
        <v>124</v>
      </c>
      <c r="W31" s="653" t="s">
        <v>499</v>
      </c>
      <c r="X31" s="623">
        <v>0.47784799999999999</v>
      </c>
      <c r="Y31" s="623">
        <v>0.54611199999999993</v>
      </c>
      <c r="Z31" s="623">
        <v>0.68264000000000002</v>
      </c>
      <c r="AA31" s="623">
        <v>2.7305600000000001</v>
      </c>
      <c r="AB31" s="623">
        <v>2.3892399999999996</v>
      </c>
      <c r="AC31" s="623">
        <v>0</v>
      </c>
      <c r="AD31" s="623">
        <v>0</v>
      </c>
      <c r="AE31" s="623">
        <v>0</v>
      </c>
      <c r="AF31" s="623">
        <v>0</v>
      </c>
      <c r="AG31" s="623">
        <v>0</v>
      </c>
      <c r="AH31" s="623">
        <v>0</v>
      </c>
      <c r="AI31" s="623">
        <v>0</v>
      </c>
      <c r="AJ31" s="623">
        <v>0</v>
      </c>
      <c r="AK31" s="623">
        <v>0</v>
      </c>
      <c r="AL31" s="623">
        <v>0</v>
      </c>
      <c r="AM31" s="623">
        <v>0</v>
      </c>
      <c r="AN31" s="623">
        <v>0</v>
      </c>
      <c r="AO31" s="623">
        <v>0</v>
      </c>
      <c r="AP31" s="623">
        <v>0</v>
      </c>
      <c r="AQ31" s="623">
        <v>0</v>
      </c>
      <c r="AR31" s="623">
        <v>2.5690752688172044E-2</v>
      </c>
      <c r="AS31" s="623">
        <v>2.9360860215053762E-2</v>
      </c>
      <c r="AT31" s="623">
        <v>3.6701075268817204E-2</v>
      </c>
      <c r="AU31" s="623">
        <v>0.14680430107526882</v>
      </c>
      <c r="AV31" s="623">
        <v>0.12845376344086021</v>
      </c>
      <c r="AW31" s="623">
        <v>0</v>
      </c>
      <c r="AX31" s="623">
        <v>0</v>
      </c>
      <c r="AY31" s="623">
        <v>0</v>
      </c>
      <c r="AZ31" s="623">
        <v>0</v>
      </c>
      <c r="BA31" s="623">
        <v>0</v>
      </c>
      <c r="BB31" s="623">
        <v>0</v>
      </c>
      <c r="BC31" s="623">
        <v>0</v>
      </c>
      <c r="BD31" s="623">
        <v>0</v>
      </c>
      <c r="BE31" s="623">
        <v>0</v>
      </c>
      <c r="BF31" s="623">
        <v>0</v>
      </c>
      <c r="BG31" s="623">
        <v>0</v>
      </c>
      <c r="BH31" s="623">
        <v>0</v>
      </c>
      <c r="BI31" s="623">
        <v>0</v>
      </c>
      <c r="BJ31" s="623">
        <v>0</v>
      </c>
      <c r="BK31" s="623">
        <v>0</v>
      </c>
      <c r="BL31" s="623">
        <v>2.5690752688172044E-2</v>
      </c>
      <c r="BM31" s="623">
        <v>2.9360860215053762E-2</v>
      </c>
      <c r="BN31" s="623">
        <v>3.6701075268817204E-2</v>
      </c>
      <c r="BO31" s="623">
        <v>0.14680430107526882</v>
      </c>
      <c r="BP31" s="623">
        <v>0.12845376344086021</v>
      </c>
      <c r="BQ31" s="623">
        <v>0</v>
      </c>
      <c r="BR31" s="623">
        <v>0</v>
      </c>
      <c r="BS31" s="623">
        <v>0</v>
      </c>
      <c r="BT31" s="623">
        <v>0</v>
      </c>
      <c r="BU31" s="623">
        <v>0</v>
      </c>
      <c r="BV31" s="623">
        <v>0</v>
      </c>
      <c r="BW31" s="623">
        <v>0</v>
      </c>
      <c r="BX31" s="623">
        <v>0</v>
      </c>
      <c r="BY31" s="623">
        <v>0</v>
      </c>
      <c r="BZ31" s="623">
        <v>0</v>
      </c>
      <c r="CA31" s="623">
        <v>0</v>
      </c>
      <c r="CB31" s="623">
        <v>0</v>
      </c>
      <c r="CC31" s="623">
        <v>0</v>
      </c>
      <c r="CD31" s="623">
        <v>0</v>
      </c>
      <c r="CE31" s="632">
        <v>0</v>
      </c>
      <c r="CF31" s="632">
        <v>8.0925870967741925E-2</v>
      </c>
      <c r="CG31" s="632">
        <v>9.2486709677419343E-2</v>
      </c>
      <c r="CH31" s="632">
        <v>0.11560838709677419</v>
      </c>
      <c r="CI31" s="632">
        <v>0.46243354838709677</v>
      </c>
      <c r="CJ31" s="632">
        <v>0.40462935483870965</v>
      </c>
      <c r="CK31" s="632">
        <v>0</v>
      </c>
      <c r="CL31" s="632">
        <v>0</v>
      </c>
      <c r="CM31" s="632">
        <v>0</v>
      </c>
      <c r="CN31" s="632">
        <v>0</v>
      </c>
      <c r="CO31" s="632">
        <v>0</v>
      </c>
      <c r="CP31" s="632">
        <v>0</v>
      </c>
      <c r="CQ31" s="632">
        <v>0</v>
      </c>
      <c r="CR31" s="632">
        <v>0</v>
      </c>
      <c r="CS31" s="632">
        <v>0</v>
      </c>
      <c r="CT31" s="632">
        <v>0</v>
      </c>
      <c r="CU31" s="632">
        <v>0</v>
      </c>
      <c r="CV31" s="632">
        <v>0</v>
      </c>
      <c r="CW31" s="632">
        <v>0</v>
      </c>
      <c r="CX31" s="632">
        <v>0</v>
      </c>
      <c r="CY31" s="633">
        <v>0</v>
      </c>
      <c r="CZ31" s="634">
        <v>0</v>
      </c>
      <c r="DA31" s="635">
        <v>0</v>
      </c>
      <c r="DB31" s="635">
        <v>0</v>
      </c>
      <c r="DC31" s="635">
        <v>0</v>
      </c>
      <c r="DD31" s="635">
        <v>0</v>
      </c>
      <c r="DE31" s="635">
        <v>0</v>
      </c>
      <c r="DF31" s="635">
        <v>0</v>
      </c>
      <c r="DG31" s="635">
        <v>0</v>
      </c>
      <c r="DH31" s="635">
        <v>0</v>
      </c>
      <c r="DI31" s="635">
        <v>0</v>
      </c>
      <c r="DJ31" s="635">
        <v>0</v>
      </c>
      <c r="DK31" s="635">
        <v>0</v>
      </c>
      <c r="DL31" s="635">
        <v>0</v>
      </c>
      <c r="DM31" s="635">
        <v>0</v>
      </c>
      <c r="DN31" s="635">
        <v>0</v>
      </c>
      <c r="DO31" s="635">
        <v>0</v>
      </c>
      <c r="DP31" s="635">
        <v>0</v>
      </c>
      <c r="DQ31" s="635">
        <v>0</v>
      </c>
      <c r="DR31" s="635">
        <v>0</v>
      </c>
      <c r="DS31" s="635">
        <v>0</v>
      </c>
      <c r="DT31" s="635">
        <v>0</v>
      </c>
      <c r="DU31" s="635">
        <v>0</v>
      </c>
      <c r="DV31" s="635">
        <v>0</v>
      </c>
      <c r="DW31" s="636">
        <v>0</v>
      </c>
      <c r="DX31" s="673"/>
    </row>
    <row r="32" spans="2:128" x14ac:dyDescent="0.2">
      <c r="B32" s="658"/>
      <c r="C32" s="655"/>
      <c r="D32" s="650"/>
      <c r="E32" s="650"/>
      <c r="F32" s="650"/>
      <c r="G32" s="650"/>
      <c r="H32" s="650"/>
      <c r="I32" s="651"/>
      <c r="J32" s="651"/>
      <c r="K32" s="651"/>
      <c r="L32" s="651"/>
      <c r="M32" s="651"/>
      <c r="N32" s="651"/>
      <c r="O32" s="651"/>
      <c r="P32" s="651"/>
      <c r="Q32" s="651"/>
      <c r="R32" s="652"/>
      <c r="S32" s="651"/>
      <c r="T32" s="651"/>
      <c r="U32" s="642" t="s">
        <v>507</v>
      </c>
      <c r="V32" s="630" t="s">
        <v>124</v>
      </c>
      <c r="W32" s="653" t="s">
        <v>499</v>
      </c>
      <c r="X32" s="623">
        <v>0</v>
      </c>
      <c r="Y32" s="623">
        <v>0</v>
      </c>
      <c r="Z32" s="623">
        <v>0</v>
      </c>
      <c r="AA32" s="623">
        <v>0</v>
      </c>
      <c r="AB32" s="623">
        <v>0</v>
      </c>
      <c r="AC32" s="623">
        <v>11.948071828896897</v>
      </c>
      <c r="AD32" s="623">
        <v>11.068306532317781</v>
      </c>
      <c r="AE32" s="623">
        <v>10.519978507621421</v>
      </c>
      <c r="AF32" s="623">
        <v>10.33314539074847</v>
      </c>
      <c r="AG32" s="623">
        <v>9.6289566897955048</v>
      </c>
      <c r="AH32" s="623">
        <v>9.0896649267969707</v>
      </c>
      <c r="AI32" s="623">
        <v>8.5503731637984384</v>
      </c>
      <c r="AJ32" s="623">
        <v>8.0110814007999025</v>
      </c>
      <c r="AK32" s="623">
        <v>7.4717896378013711</v>
      </c>
      <c r="AL32" s="623">
        <v>6.932497874802837</v>
      </c>
      <c r="AM32" s="623">
        <v>6.3932061118043029</v>
      </c>
      <c r="AN32" s="623">
        <v>5.8539143488057679</v>
      </c>
      <c r="AO32" s="623">
        <v>5.3146225858072338</v>
      </c>
      <c r="AP32" s="623">
        <v>4.7753308228087024</v>
      </c>
      <c r="AQ32" s="623">
        <v>4.2360390598101683</v>
      </c>
      <c r="AR32" s="623">
        <v>3.6967472968116355</v>
      </c>
      <c r="AS32" s="623">
        <v>3.1574555338131018</v>
      </c>
      <c r="AT32" s="623">
        <v>2.6181637708145686</v>
      </c>
      <c r="AU32" s="623">
        <v>2.078872007816035</v>
      </c>
      <c r="AV32" s="623">
        <v>1.5395802448175016</v>
      </c>
      <c r="AW32" s="623">
        <v>1.5395802448175016</v>
      </c>
      <c r="AX32" s="623">
        <v>1.5395802448175016</v>
      </c>
      <c r="AY32" s="623">
        <v>1.5395802448175016</v>
      </c>
      <c r="AZ32" s="623">
        <v>1.5395802448175016</v>
      </c>
      <c r="BA32" s="623">
        <v>1.5395802448175016</v>
      </c>
      <c r="BB32" s="623">
        <v>1.5395802448175016</v>
      </c>
      <c r="BC32" s="623">
        <v>1.5395802448175016</v>
      </c>
      <c r="BD32" s="623">
        <v>1.5395802448175016</v>
      </c>
      <c r="BE32" s="623">
        <v>1.5395802448175016</v>
      </c>
      <c r="BF32" s="623">
        <v>1.5395802448175016</v>
      </c>
      <c r="BG32" s="623">
        <v>1.5395802448175016</v>
      </c>
      <c r="BH32" s="623">
        <v>1.5395802448175016</v>
      </c>
      <c r="BI32" s="623">
        <v>1.5395802448175016</v>
      </c>
      <c r="BJ32" s="623">
        <v>1.5395802448175016</v>
      </c>
      <c r="BK32" s="623">
        <v>1.5395802448175016</v>
      </c>
      <c r="BL32" s="623">
        <v>1.5395802448175016</v>
      </c>
      <c r="BM32" s="623">
        <v>1.5395802448175016</v>
      </c>
      <c r="BN32" s="623">
        <v>1.5395802448175016</v>
      </c>
      <c r="BO32" s="623">
        <v>1.5395802448175016</v>
      </c>
      <c r="BP32" s="623">
        <v>1.5395802448175016</v>
      </c>
      <c r="BQ32" s="623">
        <v>1.5395802448175016</v>
      </c>
      <c r="BR32" s="623">
        <v>1.5395802448175016</v>
      </c>
      <c r="BS32" s="623">
        <v>1.5395802448175016</v>
      </c>
      <c r="BT32" s="623">
        <v>1.5395802448175016</v>
      </c>
      <c r="BU32" s="623">
        <v>1.5395802448175016</v>
      </c>
      <c r="BV32" s="623">
        <v>1.5395802448175016</v>
      </c>
      <c r="BW32" s="623">
        <v>1.5395802448175016</v>
      </c>
      <c r="BX32" s="623">
        <v>1.5395802448175016</v>
      </c>
      <c r="BY32" s="623">
        <v>1.5395802448175016</v>
      </c>
      <c r="BZ32" s="623">
        <v>1.5395802448175016</v>
      </c>
      <c r="CA32" s="623">
        <v>1.5395802448175016</v>
      </c>
      <c r="CB32" s="623">
        <v>1.5395802448175016</v>
      </c>
      <c r="CC32" s="623">
        <v>1.5395802448175016</v>
      </c>
      <c r="CD32" s="623">
        <v>1.5395802448175016</v>
      </c>
      <c r="CE32" s="632">
        <v>1.5395802448175016</v>
      </c>
      <c r="CF32" s="632">
        <v>1.5395802448175016</v>
      </c>
      <c r="CG32" s="632">
        <v>1.5395802448175016</v>
      </c>
      <c r="CH32" s="632">
        <v>1.5395802448175016</v>
      </c>
      <c r="CI32" s="632">
        <v>1.5395802448175016</v>
      </c>
      <c r="CJ32" s="632">
        <v>1.5395802448175016</v>
      </c>
      <c r="CK32" s="632">
        <v>1.5395802448175016</v>
      </c>
      <c r="CL32" s="632">
        <v>1.5395802448175016</v>
      </c>
      <c r="CM32" s="632">
        <v>1.5395802448175016</v>
      </c>
      <c r="CN32" s="632">
        <v>1.5395802448175016</v>
      </c>
      <c r="CO32" s="632">
        <v>1.5395802448175016</v>
      </c>
      <c r="CP32" s="632">
        <v>1.5395802448175016</v>
      </c>
      <c r="CQ32" s="632">
        <v>1.5395802448175016</v>
      </c>
      <c r="CR32" s="632">
        <v>1.5395802448175016</v>
      </c>
      <c r="CS32" s="632">
        <v>1.5395802448175016</v>
      </c>
      <c r="CT32" s="632">
        <v>1.5395802448175016</v>
      </c>
      <c r="CU32" s="632">
        <v>1.5395802448175016</v>
      </c>
      <c r="CV32" s="632">
        <v>1.5395802448175016</v>
      </c>
      <c r="CW32" s="632">
        <v>1.5395802448175016</v>
      </c>
      <c r="CX32" s="632">
        <v>1.5395802448175016</v>
      </c>
      <c r="CY32" s="633">
        <v>1.5395802448175016</v>
      </c>
      <c r="CZ32" s="634">
        <v>0</v>
      </c>
      <c r="DA32" s="635">
        <v>0</v>
      </c>
      <c r="DB32" s="635">
        <v>0</v>
      </c>
      <c r="DC32" s="635">
        <v>0</v>
      </c>
      <c r="DD32" s="635">
        <v>0</v>
      </c>
      <c r="DE32" s="635">
        <v>0</v>
      </c>
      <c r="DF32" s="635">
        <v>0</v>
      </c>
      <c r="DG32" s="635">
        <v>0</v>
      </c>
      <c r="DH32" s="635">
        <v>0</v>
      </c>
      <c r="DI32" s="635">
        <v>0</v>
      </c>
      <c r="DJ32" s="635">
        <v>0</v>
      </c>
      <c r="DK32" s="635">
        <v>0</v>
      </c>
      <c r="DL32" s="635">
        <v>0</v>
      </c>
      <c r="DM32" s="635">
        <v>0</v>
      </c>
      <c r="DN32" s="635">
        <v>0</v>
      </c>
      <c r="DO32" s="635">
        <v>0</v>
      </c>
      <c r="DP32" s="635">
        <v>0</v>
      </c>
      <c r="DQ32" s="635">
        <v>0</v>
      </c>
      <c r="DR32" s="635">
        <v>0</v>
      </c>
      <c r="DS32" s="635">
        <v>0</v>
      </c>
      <c r="DT32" s="635">
        <v>0</v>
      </c>
      <c r="DU32" s="635">
        <v>0</v>
      </c>
      <c r="DV32" s="635">
        <v>0</v>
      </c>
      <c r="DW32" s="636">
        <v>0</v>
      </c>
      <c r="DX32" s="673"/>
    </row>
    <row r="33" spans="2:128" x14ac:dyDescent="0.2">
      <c r="B33" s="658"/>
      <c r="C33" s="655"/>
      <c r="D33" s="650"/>
      <c r="E33" s="650"/>
      <c r="F33" s="650"/>
      <c r="G33" s="650"/>
      <c r="H33" s="650"/>
      <c r="I33" s="651"/>
      <c r="J33" s="651"/>
      <c r="K33" s="651"/>
      <c r="L33" s="651"/>
      <c r="M33" s="651"/>
      <c r="N33" s="651"/>
      <c r="O33" s="651"/>
      <c r="P33" s="651"/>
      <c r="Q33" s="651"/>
      <c r="R33" s="652"/>
      <c r="S33" s="651"/>
      <c r="T33" s="651"/>
      <c r="U33" s="659" t="s">
        <v>508</v>
      </c>
      <c r="V33" s="630" t="s">
        <v>124</v>
      </c>
      <c r="W33" s="653" t="s">
        <v>499</v>
      </c>
      <c r="X33" s="623">
        <v>0</v>
      </c>
      <c r="Y33" s="623">
        <v>0</v>
      </c>
      <c r="Z33" s="623">
        <v>0</v>
      </c>
      <c r="AA33" s="623">
        <v>0</v>
      </c>
      <c r="AB33" s="623">
        <v>0</v>
      </c>
      <c r="AC33" s="623">
        <v>0</v>
      </c>
      <c r="AD33" s="623">
        <v>0</v>
      </c>
      <c r="AE33" s="623">
        <v>0</v>
      </c>
      <c r="AF33" s="623">
        <v>0</v>
      </c>
      <c r="AG33" s="623">
        <v>0</v>
      </c>
      <c r="AH33" s="623">
        <v>0</v>
      </c>
      <c r="AI33" s="623">
        <v>0</v>
      </c>
      <c r="AJ33" s="623">
        <v>0</v>
      </c>
      <c r="AK33" s="623">
        <v>0</v>
      </c>
      <c r="AL33" s="623">
        <v>0</v>
      </c>
      <c r="AM33" s="623">
        <v>0</v>
      </c>
      <c r="AN33" s="623">
        <v>0</v>
      </c>
      <c r="AO33" s="623">
        <v>0</v>
      </c>
      <c r="AP33" s="623">
        <v>0</v>
      </c>
      <c r="AQ33" s="623">
        <v>0</v>
      </c>
      <c r="AR33" s="623">
        <v>0</v>
      </c>
      <c r="AS33" s="623">
        <v>0</v>
      </c>
      <c r="AT33" s="623">
        <v>0</v>
      </c>
      <c r="AU33" s="623">
        <v>0</v>
      </c>
      <c r="AV33" s="623">
        <v>0</v>
      </c>
      <c r="AW33" s="623">
        <v>0</v>
      </c>
      <c r="AX33" s="623">
        <v>0</v>
      </c>
      <c r="AY33" s="623">
        <v>0</v>
      </c>
      <c r="AZ33" s="623">
        <v>0</v>
      </c>
      <c r="BA33" s="623">
        <v>0</v>
      </c>
      <c r="BB33" s="623">
        <v>0</v>
      </c>
      <c r="BC33" s="623">
        <v>0</v>
      </c>
      <c r="BD33" s="623">
        <v>0</v>
      </c>
      <c r="BE33" s="623">
        <v>0</v>
      </c>
      <c r="BF33" s="623">
        <v>0</v>
      </c>
      <c r="BG33" s="623">
        <v>0</v>
      </c>
      <c r="BH33" s="623">
        <v>0</v>
      </c>
      <c r="BI33" s="623">
        <v>0</v>
      </c>
      <c r="BJ33" s="623">
        <v>0</v>
      </c>
      <c r="BK33" s="623">
        <v>0</v>
      </c>
      <c r="BL33" s="623">
        <v>0</v>
      </c>
      <c r="BM33" s="623">
        <v>0</v>
      </c>
      <c r="BN33" s="623">
        <v>0</v>
      </c>
      <c r="BO33" s="623">
        <v>0</v>
      </c>
      <c r="BP33" s="623">
        <v>0</v>
      </c>
      <c r="BQ33" s="623">
        <v>0</v>
      </c>
      <c r="BR33" s="623">
        <v>0</v>
      </c>
      <c r="BS33" s="623">
        <v>0</v>
      </c>
      <c r="BT33" s="623">
        <v>0</v>
      </c>
      <c r="BU33" s="623">
        <v>0</v>
      </c>
      <c r="BV33" s="623">
        <v>0</v>
      </c>
      <c r="BW33" s="623">
        <v>0</v>
      </c>
      <c r="BX33" s="623">
        <v>0</v>
      </c>
      <c r="BY33" s="623">
        <v>0</v>
      </c>
      <c r="BZ33" s="623">
        <v>0</v>
      </c>
      <c r="CA33" s="623">
        <v>0</v>
      </c>
      <c r="CB33" s="623">
        <v>0</v>
      </c>
      <c r="CC33" s="623">
        <v>0</v>
      </c>
      <c r="CD33" s="623">
        <v>0</v>
      </c>
      <c r="CE33" s="623">
        <v>0</v>
      </c>
      <c r="CF33" s="623">
        <v>0</v>
      </c>
      <c r="CG33" s="623">
        <v>0</v>
      </c>
      <c r="CH33" s="623">
        <v>0</v>
      </c>
      <c r="CI33" s="623">
        <v>0</v>
      </c>
      <c r="CJ33" s="623">
        <v>0</v>
      </c>
      <c r="CK33" s="623">
        <v>0</v>
      </c>
      <c r="CL33" s="623">
        <v>0</v>
      </c>
      <c r="CM33" s="623">
        <v>0</v>
      </c>
      <c r="CN33" s="623">
        <v>0</v>
      </c>
      <c r="CO33" s="623">
        <v>0</v>
      </c>
      <c r="CP33" s="623">
        <v>0</v>
      </c>
      <c r="CQ33" s="623">
        <v>0</v>
      </c>
      <c r="CR33" s="623">
        <v>0</v>
      </c>
      <c r="CS33" s="623">
        <v>0</v>
      </c>
      <c r="CT33" s="623">
        <v>0</v>
      </c>
      <c r="CU33" s="623">
        <v>0</v>
      </c>
      <c r="CV33" s="623">
        <v>0</v>
      </c>
      <c r="CW33" s="623">
        <v>0</v>
      </c>
      <c r="CX33" s="623">
        <v>0</v>
      </c>
      <c r="CY33" s="623">
        <v>0</v>
      </c>
      <c r="CZ33" s="634">
        <v>0</v>
      </c>
      <c r="DA33" s="635">
        <v>0</v>
      </c>
      <c r="DB33" s="635">
        <v>0</v>
      </c>
      <c r="DC33" s="635">
        <v>0</v>
      </c>
      <c r="DD33" s="635">
        <v>0</v>
      </c>
      <c r="DE33" s="635">
        <v>0</v>
      </c>
      <c r="DF33" s="635">
        <v>0</v>
      </c>
      <c r="DG33" s="635">
        <v>0</v>
      </c>
      <c r="DH33" s="635">
        <v>0</v>
      </c>
      <c r="DI33" s="635">
        <v>0</v>
      </c>
      <c r="DJ33" s="635">
        <v>0</v>
      </c>
      <c r="DK33" s="635">
        <v>0</v>
      </c>
      <c r="DL33" s="635">
        <v>0</v>
      </c>
      <c r="DM33" s="635">
        <v>0</v>
      </c>
      <c r="DN33" s="635">
        <v>0</v>
      </c>
      <c r="DO33" s="635">
        <v>0</v>
      </c>
      <c r="DP33" s="635">
        <v>0</v>
      </c>
      <c r="DQ33" s="635">
        <v>0</v>
      </c>
      <c r="DR33" s="635">
        <v>0</v>
      </c>
      <c r="DS33" s="635">
        <v>0</v>
      </c>
      <c r="DT33" s="635">
        <v>0</v>
      </c>
      <c r="DU33" s="635">
        <v>0</v>
      </c>
      <c r="DV33" s="635">
        <v>0</v>
      </c>
      <c r="DW33" s="636">
        <v>0</v>
      </c>
      <c r="DX33" s="673"/>
    </row>
    <row r="34" spans="2:128" ht="15.75" thickBot="1" x14ac:dyDescent="0.25">
      <c r="B34" s="660"/>
      <c r="C34" s="661"/>
      <c r="D34" s="662"/>
      <c r="E34" s="662"/>
      <c r="F34" s="662"/>
      <c r="G34" s="662"/>
      <c r="H34" s="662"/>
      <c r="I34" s="663"/>
      <c r="J34" s="663"/>
      <c r="K34" s="663"/>
      <c r="L34" s="663"/>
      <c r="M34" s="663"/>
      <c r="N34" s="663"/>
      <c r="O34" s="663"/>
      <c r="P34" s="663"/>
      <c r="Q34" s="663"/>
      <c r="R34" s="664"/>
      <c r="S34" s="663"/>
      <c r="T34" s="663"/>
      <c r="U34" s="665" t="s">
        <v>127</v>
      </c>
      <c r="V34" s="666" t="s">
        <v>509</v>
      </c>
      <c r="W34" s="667" t="s">
        <v>499</v>
      </c>
      <c r="X34" s="668">
        <f>SUM(X23:X33)</f>
        <v>260.97444800000005</v>
      </c>
      <c r="Y34" s="668">
        <f t="shared" ref="Y34:CJ34" si="19">SUM(Y23:Y33)</f>
        <v>298.25651200000004</v>
      </c>
      <c r="Z34" s="668">
        <f t="shared" si="19"/>
        <v>372.82063999999997</v>
      </c>
      <c r="AA34" s="668">
        <f t="shared" si="19"/>
        <v>1491.2825599999999</v>
      </c>
      <c r="AB34" s="668">
        <f t="shared" si="19"/>
        <v>1304.8722399999999</v>
      </c>
      <c r="AC34" s="668">
        <f t="shared" si="19"/>
        <v>135.79807182889689</v>
      </c>
      <c r="AD34" s="668">
        <f t="shared" si="19"/>
        <v>134.91830653231779</v>
      </c>
      <c r="AE34" s="668">
        <f t="shared" si="19"/>
        <v>134.36997850762143</v>
      </c>
      <c r="AF34" s="668">
        <f t="shared" si="19"/>
        <v>134.18314539074845</v>
      </c>
      <c r="AG34" s="668">
        <f t="shared" si="19"/>
        <v>133.4789566897955</v>
      </c>
      <c r="AH34" s="668">
        <f t="shared" si="19"/>
        <v>132.93966492679698</v>
      </c>
      <c r="AI34" s="668">
        <f t="shared" si="19"/>
        <v>132.40037316379843</v>
      </c>
      <c r="AJ34" s="668">
        <f t="shared" si="19"/>
        <v>131.86108140079989</v>
      </c>
      <c r="AK34" s="668">
        <f t="shared" si="19"/>
        <v>131.32178963780137</v>
      </c>
      <c r="AL34" s="668">
        <f t="shared" si="19"/>
        <v>130.78249787480283</v>
      </c>
      <c r="AM34" s="668">
        <f t="shared" si="19"/>
        <v>130.24320611180428</v>
      </c>
      <c r="AN34" s="668">
        <f t="shared" si="19"/>
        <v>129.70391434880577</v>
      </c>
      <c r="AO34" s="668">
        <f t="shared" si="19"/>
        <v>129.16462258580722</v>
      </c>
      <c r="AP34" s="668">
        <f t="shared" si="19"/>
        <v>128.62533082280871</v>
      </c>
      <c r="AQ34" s="668">
        <f t="shared" si="19"/>
        <v>128.08603905981016</v>
      </c>
      <c r="AR34" s="668">
        <f t="shared" si="19"/>
        <v>141.57763159788689</v>
      </c>
      <c r="AS34" s="668">
        <f t="shared" si="19"/>
        <v>143.04275187789912</v>
      </c>
      <c r="AT34" s="668">
        <f t="shared" si="19"/>
        <v>146.51228420092207</v>
      </c>
      <c r="AU34" s="668">
        <f t="shared" si="19"/>
        <v>206.10535372824614</v>
      </c>
      <c r="AV34" s="668">
        <f t="shared" si="19"/>
        <v>195.54400175019384</v>
      </c>
      <c r="AW34" s="668">
        <f t="shared" si="19"/>
        <v>125.38958024481749</v>
      </c>
      <c r="AX34" s="668">
        <f t="shared" si="19"/>
        <v>125.38958024481749</v>
      </c>
      <c r="AY34" s="668">
        <f t="shared" si="19"/>
        <v>125.38958024481749</v>
      </c>
      <c r="AZ34" s="668">
        <f t="shared" si="19"/>
        <v>125.38958024481749</v>
      </c>
      <c r="BA34" s="668">
        <f t="shared" si="19"/>
        <v>125.38958024481749</v>
      </c>
      <c r="BB34" s="668">
        <f t="shared" si="19"/>
        <v>125.38958024481749</v>
      </c>
      <c r="BC34" s="668">
        <f t="shared" si="19"/>
        <v>125.38958024481749</v>
      </c>
      <c r="BD34" s="668">
        <f t="shared" si="19"/>
        <v>125.38958024481749</v>
      </c>
      <c r="BE34" s="668">
        <f t="shared" si="19"/>
        <v>125.38958024481749</v>
      </c>
      <c r="BF34" s="668">
        <f t="shared" si="19"/>
        <v>125.38958024481749</v>
      </c>
      <c r="BG34" s="668">
        <f t="shared" si="19"/>
        <v>125.38958024481749</v>
      </c>
      <c r="BH34" s="668">
        <f t="shared" si="19"/>
        <v>125.38958024481749</v>
      </c>
      <c r="BI34" s="668">
        <f t="shared" si="19"/>
        <v>125.38958024481749</v>
      </c>
      <c r="BJ34" s="668">
        <f t="shared" si="19"/>
        <v>125.38958024481749</v>
      </c>
      <c r="BK34" s="668">
        <f t="shared" si="19"/>
        <v>125.38958024481749</v>
      </c>
      <c r="BL34" s="668">
        <f t="shared" si="19"/>
        <v>139.42046454589277</v>
      </c>
      <c r="BM34" s="668">
        <f t="shared" si="19"/>
        <v>141.42487658890352</v>
      </c>
      <c r="BN34" s="668">
        <f t="shared" si="19"/>
        <v>145.43370067492501</v>
      </c>
      <c r="BO34" s="668">
        <f t="shared" si="19"/>
        <v>205.5660619652476</v>
      </c>
      <c r="BP34" s="668">
        <f t="shared" si="19"/>
        <v>195.54400175019384</v>
      </c>
      <c r="BQ34" s="668">
        <f t="shared" si="19"/>
        <v>125.38958024481749</v>
      </c>
      <c r="BR34" s="668">
        <f t="shared" si="19"/>
        <v>125.38958024481749</v>
      </c>
      <c r="BS34" s="668">
        <f t="shared" si="19"/>
        <v>125.38958024481749</v>
      </c>
      <c r="BT34" s="668">
        <f t="shared" si="19"/>
        <v>125.38958024481749</v>
      </c>
      <c r="BU34" s="668">
        <f t="shared" si="19"/>
        <v>125.38958024481749</v>
      </c>
      <c r="BV34" s="668">
        <f t="shared" si="19"/>
        <v>125.38958024481749</v>
      </c>
      <c r="BW34" s="668">
        <f t="shared" si="19"/>
        <v>125.38958024481749</v>
      </c>
      <c r="BX34" s="668">
        <f t="shared" si="19"/>
        <v>125.38958024481749</v>
      </c>
      <c r="BY34" s="668">
        <f t="shared" si="19"/>
        <v>125.38958024481749</v>
      </c>
      <c r="BZ34" s="668">
        <f t="shared" si="19"/>
        <v>125.38958024481749</v>
      </c>
      <c r="CA34" s="668">
        <f t="shared" si="19"/>
        <v>125.38958024481749</v>
      </c>
      <c r="CB34" s="668">
        <f t="shared" si="19"/>
        <v>125.38958024481749</v>
      </c>
      <c r="CC34" s="668">
        <f t="shared" si="19"/>
        <v>125.38958024481749</v>
      </c>
      <c r="CD34" s="668">
        <f t="shared" si="19"/>
        <v>125.38958024481749</v>
      </c>
      <c r="CE34" s="668">
        <f t="shared" si="19"/>
        <v>125.38958024481749</v>
      </c>
      <c r="CF34" s="668">
        <f t="shared" si="19"/>
        <v>169.58686579320462</v>
      </c>
      <c r="CG34" s="668">
        <f t="shared" si="19"/>
        <v>175.90076372868847</v>
      </c>
      <c r="CH34" s="668">
        <f t="shared" si="19"/>
        <v>188.52855959965621</v>
      </c>
      <c r="CI34" s="668">
        <f t="shared" si="19"/>
        <v>377.94549766417236</v>
      </c>
      <c r="CJ34" s="668">
        <f t="shared" si="19"/>
        <v>346.37600798675305</v>
      </c>
      <c r="CK34" s="668">
        <f t="shared" ref="CK34:DW34" si="20">SUM(CK23:CK33)</f>
        <v>125.38958024481749</v>
      </c>
      <c r="CL34" s="668">
        <f t="shared" si="20"/>
        <v>125.38958024481749</v>
      </c>
      <c r="CM34" s="668">
        <f t="shared" si="20"/>
        <v>125.38958024481749</v>
      </c>
      <c r="CN34" s="668">
        <f t="shared" si="20"/>
        <v>125.38958024481749</v>
      </c>
      <c r="CO34" s="668">
        <f t="shared" si="20"/>
        <v>125.38958024481749</v>
      </c>
      <c r="CP34" s="668">
        <f t="shared" si="20"/>
        <v>125.38958024481749</v>
      </c>
      <c r="CQ34" s="668">
        <f t="shared" si="20"/>
        <v>125.38958024481749</v>
      </c>
      <c r="CR34" s="668">
        <f t="shared" si="20"/>
        <v>125.38958024481749</v>
      </c>
      <c r="CS34" s="668">
        <f t="shared" si="20"/>
        <v>125.38958024481749</v>
      </c>
      <c r="CT34" s="668">
        <f t="shared" si="20"/>
        <v>125.38958024481749</v>
      </c>
      <c r="CU34" s="668">
        <f t="shared" si="20"/>
        <v>125.38958024481749</v>
      </c>
      <c r="CV34" s="668">
        <f t="shared" si="20"/>
        <v>125.38958024481749</v>
      </c>
      <c r="CW34" s="668">
        <f t="shared" si="20"/>
        <v>125.38958024481749</v>
      </c>
      <c r="CX34" s="668">
        <f t="shared" si="20"/>
        <v>125.38958024481749</v>
      </c>
      <c r="CY34" s="669">
        <f t="shared" si="20"/>
        <v>125.38958024481749</v>
      </c>
      <c r="CZ34" s="670">
        <f t="shared" si="20"/>
        <v>0</v>
      </c>
      <c r="DA34" s="671">
        <f t="shared" si="20"/>
        <v>0</v>
      </c>
      <c r="DB34" s="671">
        <f t="shared" si="20"/>
        <v>0</v>
      </c>
      <c r="DC34" s="671">
        <f t="shared" si="20"/>
        <v>0</v>
      </c>
      <c r="DD34" s="671">
        <f t="shared" si="20"/>
        <v>0</v>
      </c>
      <c r="DE34" s="671">
        <f t="shared" si="20"/>
        <v>0</v>
      </c>
      <c r="DF34" s="671">
        <f t="shared" si="20"/>
        <v>0</v>
      </c>
      <c r="DG34" s="671">
        <f t="shared" si="20"/>
        <v>0</v>
      </c>
      <c r="DH34" s="671">
        <f t="shared" si="20"/>
        <v>0</v>
      </c>
      <c r="DI34" s="671">
        <f t="shared" si="20"/>
        <v>0</v>
      </c>
      <c r="DJ34" s="671">
        <f t="shared" si="20"/>
        <v>0</v>
      </c>
      <c r="DK34" s="671">
        <f t="shared" si="20"/>
        <v>0</v>
      </c>
      <c r="DL34" s="671">
        <f t="shared" si="20"/>
        <v>0</v>
      </c>
      <c r="DM34" s="671">
        <f t="shared" si="20"/>
        <v>0</v>
      </c>
      <c r="DN34" s="671">
        <f t="shared" si="20"/>
        <v>0</v>
      </c>
      <c r="DO34" s="671">
        <f t="shared" si="20"/>
        <v>0</v>
      </c>
      <c r="DP34" s="671">
        <f t="shared" si="20"/>
        <v>0</v>
      </c>
      <c r="DQ34" s="671">
        <f t="shared" si="20"/>
        <v>0</v>
      </c>
      <c r="DR34" s="671">
        <f t="shared" si="20"/>
        <v>0</v>
      </c>
      <c r="DS34" s="671">
        <f t="shared" si="20"/>
        <v>0</v>
      </c>
      <c r="DT34" s="671">
        <f t="shared" si="20"/>
        <v>0</v>
      </c>
      <c r="DU34" s="671">
        <f t="shared" si="20"/>
        <v>0</v>
      </c>
      <c r="DV34" s="671">
        <f t="shared" si="20"/>
        <v>0</v>
      </c>
      <c r="DW34" s="672">
        <f t="shared" si="20"/>
        <v>0</v>
      </c>
      <c r="DX34" s="673"/>
    </row>
    <row r="35" spans="2:128" ht="25.5" x14ac:dyDescent="0.2">
      <c r="B35" s="619" t="s">
        <v>494</v>
      </c>
      <c r="C35" s="620" t="s">
        <v>795</v>
      </c>
      <c r="D35" s="621" t="s">
        <v>796</v>
      </c>
      <c r="E35" s="622" t="s">
        <v>557</v>
      </c>
      <c r="F35" s="623" t="s">
        <v>792</v>
      </c>
      <c r="G35" s="624" t="s">
        <v>59</v>
      </c>
      <c r="H35" s="625" t="s">
        <v>496</v>
      </c>
      <c r="I35" s="625">
        <f>MAX(X35:AV35)</f>
        <v>1</v>
      </c>
      <c r="J35" s="625">
        <f>SUMPRODUCT($X$2:$CY$2,$X35:$CY35)*365</f>
        <v>8707.7825048217092</v>
      </c>
      <c r="K35" s="625">
        <f>SUMPRODUCT($X$2:$CY$2,$X36:$CY36)+SUMPRODUCT($X$2:$CY$2,$X37:$CY37)+SUMPRODUCT($X$2:$CY$2,$X38:$CY38)</f>
        <v>410.98022690242544</v>
      </c>
      <c r="L35" s="625">
        <f>SUMPRODUCT($X$2:$CY$2,$X39:$CY39) +SUMPRODUCT($X$2:$CY$2,$X40:$CY40)</f>
        <v>500.9957057568655</v>
      </c>
      <c r="M35" s="625">
        <f>SUMPRODUCT($X$2:$CY$2,$X41:$CY41)</f>
        <v>0</v>
      </c>
      <c r="N35" s="625">
        <f>SUMPRODUCT($X$2:$CY$2,$X44:$CY44) +SUMPRODUCT($X$2:$CY$2,$X45:$CY45)</f>
        <v>25.914601411863387</v>
      </c>
      <c r="O35" s="625">
        <f>SUMPRODUCT($X$2:$CY$2,$X42:$CY42) +SUMPRODUCT($X$2:$CY$2,$X43:$CY43) +SUMPRODUCT($X$2:$CY$2,$X46:$CY46)</f>
        <v>5.3863926075938924</v>
      </c>
      <c r="P35" s="625">
        <f>SUM(K35:O35)</f>
        <v>943.27692667874817</v>
      </c>
      <c r="Q35" s="625">
        <f>(SUM(K35:M35)*100000)/(J35*1000)</f>
        <v>10.473113357554668</v>
      </c>
      <c r="R35" s="626">
        <f>(P35*100000)/(J35*1000)</f>
        <v>10.832573346387935</v>
      </c>
      <c r="S35" s="627">
        <v>3</v>
      </c>
      <c r="T35" s="628">
        <v>3</v>
      </c>
      <c r="U35" s="629" t="s">
        <v>497</v>
      </c>
      <c r="V35" s="630" t="s">
        <v>124</v>
      </c>
      <c r="W35" s="631" t="s">
        <v>75</v>
      </c>
      <c r="X35" s="623">
        <v>0</v>
      </c>
      <c r="Y35" s="623">
        <v>0</v>
      </c>
      <c r="Z35" s="623">
        <v>0</v>
      </c>
      <c r="AA35" s="623">
        <v>0</v>
      </c>
      <c r="AB35" s="623">
        <v>0</v>
      </c>
      <c r="AC35" s="623">
        <v>1</v>
      </c>
      <c r="AD35" s="623">
        <v>1</v>
      </c>
      <c r="AE35" s="623">
        <v>1</v>
      </c>
      <c r="AF35" s="623">
        <v>1</v>
      </c>
      <c r="AG35" s="623">
        <v>1</v>
      </c>
      <c r="AH35" s="623">
        <v>1</v>
      </c>
      <c r="AI35" s="623">
        <v>1</v>
      </c>
      <c r="AJ35" s="623">
        <v>1</v>
      </c>
      <c r="AK35" s="623">
        <v>1</v>
      </c>
      <c r="AL35" s="623">
        <v>1</v>
      </c>
      <c r="AM35" s="623">
        <v>1</v>
      </c>
      <c r="AN35" s="623">
        <v>1</v>
      </c>
      <c r="AO35" s="623">
        <v>1</v>
      </c>
      <c r="AP35" s="623">
        <v>1</v>
      </c>
      <c r="AQ35" s="623">
        <v>1</v>
      </c>
      <c r="AR35" s="623">
        <v>1</v>
      </c>
      <c r="AS35" s="623">
        <v>1</v>
      </c>
      <c r="AT35" s="623">
        <v>1</v>
      </c>
      <c r="AU35" s="623">
        <v>1</v>
      </c>
      <c r="AV35" s="623">
        <v>1</v>
      </c>
      <c r="AW35" s="623">
        <v>1</v>
      </c>
      <c r="AX35" s="623">
        <v>1</v>
      </c>
      <c r="AY35" s="623">
        <v>1</v>
      </c>
      <c r="AZ35" s="623">
        <v>1</v>
      </c>
      <c r="BA35" s="623">
        <v>1</v>
      </c>
      <c r="BB35" s="623">
        <v>1</v>
      </c>
      <c r="BC35" s="623">
        <v>1</v>
      </c>
      <c r="BD35" s="623">
        <v>1</v>
      </c>
      <c r="BE35" s="623">
        <v>1</v>
      </c>
      <c r="BF35" s="623">
        <v>1</v>
      </c>
      <c r="BG35" s="623">
        <v>1</v>
      </c>
      <c r="BH35" s="623">
        <v>1</v>
      </c>
      <c r="BI35" s="623">
        <v>1</v>
      </c>
      <c r="BJ35" s="623">
        <v>1</v>
      </c>
      <c r="BK35" s="623">
        <v>1</v>
      </c>
      <c r="BL35" s="623">
        <v>1</v>
      </c>
      <c r="BM35" s="623">
        <v>1</v>
      </c>
      <c r="BN35" s="623">
        <v>1</v>
      </c>
      <c r="BO35" s="623">
        <v>1</v>
      </c>
      <c r="BP35" s="623">
        <v>1</v>
      </c>
      <c r="BQ35" s="623">
        <v>1</v>
      </c>
      <c r="BR35" s="623">
        <v>1</v>
      </c>
      <c r="BS35" s="623">
        <v>1</v>
      </c>
      <c r="BT35" s="623">
        <v>1</v>
      </c>
      <c r="BU35" s="623">
        <v>1</v>
      </c>
      <c r="BV35" s="623">
        <v>1</v>
      </c>
      <c r="BW35" s="623">
        <v>1</v>
      </c>
      <c r="BX35" s="623">
        <v>1</v>
      </c>
      <c r="BY35" s="623">
        <v>1</v>
      </c>
      <c r="BZ35" s="623">
        <v>1</v>
      </c>
      <c r="CA35" s="623">
        <v>1</v>
      </c>
      <c r="CB35" s="623">
        <v>1</v>
      </c>
      <c r="CC35" s="623">
        <v>1</v>
      </c>
      <c r="CD35" s="623">
        <v>1</v>
      </c>
      <c r="CE35" s="632">
        <v>1</v>
      </c>
      <c r="CF35" s="632">
        <v>1</v>
      </c>
      <c r="CG35" s="632">
        <v>1</v>
      </c>
      <c r="CH35" s="632">
        <v>1</v>
      </c>
      <c r="CI35" s="632">
        <v>1</v>
      </c>
      <c r="CJ35" s="632">
        <v>1</v>
      </c>
      <c r="CK35" s="632">
        <v>1</v>
      </c>
      <c r="CL35" s="632">
        <v>1</v>
      </c>
      <c r="CM35" s="632">
        <v>1</v>
      </c>
      <c r="CN35" s="632">
        <v>1</v>
      </c>
      <c r="CO35" s="632">
        <v>1</v>
      </c>
      <c r="CP35" s="632">
        <v>1</v>
      </c>
      <c r="CQ35" s="632">
        <v>1</v>
      </c>
      <c r="CR35" s="632">
        <v>1</v>
      </c>
      <c r="CS35" s="632">
        <v>1</v>
      </c>
      <c r="CT35" s="632">
        <v>1</v>
      </c>
      <c r="CU35" s="632">
        <v>1</v>
      </c>
      <c r="CV35" s="632">
        <v>1</v>
      </c>
      <c r="CW35" s="632">
        <v>1</v>
      </c>
      <c r="CX35" s="632">
        <v>1</v>
      </c>
      <c r="CY35" s="633">
        <v>1</v>
      </c>
      <c r="CZ35" s="634">
        <v>0</v>
      </c>
      <c r="DA35" s="635">
        <v>0</v>
      </c>
      <c r="DB35" s="635">
        <v>0</v>
      </c>
      <c r="DC35" s="635">
        <v>0</v>
      </c>
      <c r="DD35" s="635">
        <v>0</v>
      </c>
      <c r="DE35" s="635">
        <v>0</v>
      </c>
      <c r="DF35" s="635">
        <v>0</v>
      </c>
      <c r="DG35" s="635">
        <v>0</v>
      </c>
      <c r="DH35" s="635">
        <v>0</v>
      </c>
      <c r="DI35" s="635">
        <v>0</v>
      </c>
      <c r="DJ35" s="635">
        <v>0</v>
      </c>
      <c r="DK35" s="635">
        <v>0</v>
      </c>
      <c r="DL35" s="635">
        <v>0</v>
      </c>
      <c r="DM35" s="635">
        <v>0</v>
      </c>
      <c r="DN35" s="635">
        <v>0</v>
      </c>
      <c r="DO35" s="635">
        <v>0</v>
      </c>
      <c r="DP35" s="635">
        <v>0</v>
      </c>
      <c r="DQ35" s="635">
        <v>0</v>
      </c>
      <c r="DR35" s="635">
        <v>0</v>
      </c>
      <c r="DS35" s="635">
        <v>0</v>
      </c>
      <c r="DT35" s="635">
        <v>0</v>
      </c>
      <c r="DU35" s="635">
        <v>0</v>
      </c>
      <c r="DV35" s="635">
        <v>0</v>
      </c>
      <c r="DW35" s="636">
        <v>0</v>
      </c>
      <c r="DX35" s="673"/>
    </row>
    <row r="36" spans="2:128" x14ac:dyDescent="0.2">
      <c r="B36" s="637"/>
      <c r="C36" s="638"/>
      <c r="D36" s="639"/>
      <c r="E36" s="640"/>
      <c r="F36" s="640"/>
      <c r="G36" s="639"/>
      <c r="H36" s="640"/>
      <c r="I36" s="640"/>
      <c r="J36" s="640"/>
      <c r="K36" s="640"/>
      <c r="L36" s="640"/>
      <c r="M36" s="640"/>
      <c r="N36" s="640"/>
      <c r="O36" s="640"/>
      <c r="P36" s="640"/>
      <c r="Q36" s="640"/>
      <c r="R36" s="641"/>
      <c r="S36" s="640"/>
      <c r="T36" s="640"/>
      <c r="U36" s="642" t="s">
        <v>498</v>
      </c>
      <c r="V36" s="630" t="s">
        <v>124</v>
      </c>
      <c r="W36" s="631" t="s">
        <v>499</v>
      </c>
      <c r="X36" s="623">
        <v>18.2</v>
      </c>
      <c r="Y36" s="623">
        <v>20.8</v>
      </c>
      <c r="Z36" s="623">
        <v>26</v>
      </c>
      <c r="AA36" s="623">
        <v>104</v>
      </c>
      <c r="AB36" s="623">
        <v>91</v>
      </c>
      <c r="AC36" s="623">
        <v>0</v>
      </c>
      <c r="AD36" s="623">
        <v>0</v>
      </c>
      <c r="AE36" s="623">
        <v>0</v>
      </c>
      <c r="AF36" s="623">
        <v>0</v>
      </c>
      <c r="AG36" s="623">
        <v>0</v>
      </c>
      <c r="AH36" s="623">
        <v>0</v>
      </c>
      <c r="AI36" s="623">
        <v>0</v>
      </c>
      <c r="AJ36" s="623">
        <v>0</v>
      </c>
      <c r="AK36" s="623">
        <v>0</v>
      </c>
      <c r="AL36" s="623">
        <v>0</v>
      </c>
      <c r="AM36" s="623">
        <v>0</v>
      </c>
      <c r="AN36" s="623">
        <v>0</v>
      </c>
      <c r="AO36" s="623">
        <v>0</v>
      </c>
      <c r="AP36" s="623">
        <v>0</v>
      </c>
      <c r="AQ36" s="623">
        <v>0</v>
      </c>
      <c r="AR36" s="623">
        <v>14</v>
      </c>
      <c r="AS36" s="623">
        <v>16</v>
      </c>
      <c r="AT36" s="623">
        <v>20</v>
      </c>
      <c r="AU36" s="623">
        <v>80</v>
      </c>
      <c r="AV36" s="623">
        <v>70</v>
      </c>
      <c r="AW36" s="623">
        <v>0</v>
      </c>
      <c r="AX36" s="623">
        <v>0</v>
      </c>
      <c r="AY36" s="623">
        <v>0</v>
      </c>
      <c r="AZ36" s="623">
        <v>0</v>
      </c>
      <c r="BA36" s="623">
        <v>0</v>
      </c>
      <c r="BB36" s="623">
        <v>0</v>
      </c>
      <c r="BC36" s="623">
        <v>0</v>
      </c>
      <c r="BD36" s="623">
        <v>0</v>
      </c>
      <c r="BE36" s="623">
        <v>0</v>
      </c>
      <c r="BF36" s="623">
        <v>0</v>
      </c>
      <c r="BG36" s="623">
        <v>0</v>
      </c>
      <c r="BH36" s="623">
        <v>0</v>
      </c>
      <c r="BI36" s="623">
        <v>0</v>
      </c>
      <c r="BJ36" s="623">
        <v>0</v>
      </c>
      <c r="BK36" s="623">
        <v>0</v>
      </c>
      <c r="BL36" s="623">
        <v>14</v>
      </c>
      <c r="BM36" s="623">
        <v>16</v>
      </c>
      <c r="BN36" s="623">
        <v>20</v>
      </c>
      <c r="BO36" s="623">
        <v>80</v>
      </c>
      <c r="BP36" s="623">
        <v>70</v>
      </c>
      <c r="BQ36" s="623">
        <v>0</v>
      </c>
      <c r="BR36" s="623">
        <v>0</v>
      </c>
      <c r="BS36" s="623">
        <v>0</v>
      </c>
      <c r="BT36" s="623">
        <v>0</v>
      </c>
      <c r="BU36" s="623">
        <v>0</v>
      </c>
      <c r="BV36" s="623">
        <v>0</v>
      </c>
      <c r="BW36" s="623">
        <v>0</v>
      </c>
      <c r="BX36" s="623">
        <v>0</v>
      </c>
      <c r="BY36" s="623">
        <v>0</v>
      </c>
      <c r="BZ36" s="623">
        <v>0</v>
      </c>
      <c r="CA36" s="623">
        <v>0</v>
      </c>
      <c r="CB36" s="623">
        <v>0</v>
      </c>
      <c r="CC36" s="623">
        <v>0</v>
      </c>
      <c r="CD36" s="623">
        <v>0</v>
      </c>
      <c r="CE36" s="632">
        <v>0</v>
      </c>
      <c r="CF36" s="632">
        <v>18.2</v>
      </c>
      <c r="CG36" s="632">
        <v>20.8</v>
      </c>
      <c r="CH36" s="632">
        <v>26</v>
      </c>
      <c r="CI36" s="632">
        <v>104</v>
      </c>
      <c r="CJ36" s="632">
        <v>91</v>
      </c>
      <c r="CK36" s="632">
        <v>0</v>
      </c>
      <c r="CL36" s="632">
        <v>0</v>
      </c>
      <c r="CM36" s="632">
        <v>0</v>
      </c>
      <c r="CN36" s="632">
        <v>0</v>
      </c>
      <c r="CO36" s="632">
        <v>0</v>
      </c>
      <c r="CP36" s="632">
        <v>0</v>
      </c>
      <c r="CQ36" s="632">
        <v>0</v>
      </c>
      <c r="CR36" s="632">
        <v>0</v>
      </c>
      <c r="CS36" s="632">
        <v>0</v>
      </c>
      <c r="CT36" s="632">
        <v>0</v>
      </c>
      <c r="CU36" s="632">
        <v>0</v>
      </c>
      <c r="CV36" s="632">
        <v>0</v>
      </c>
      <c r="CW36" s="632">
        <v>0</v>
      </c>
      <c r="CX36" s="632">
        <v>0</v>
      </c>
      <c r="CY36" s="633">
        <v>0</v>
      </c>
      <c r="CZ36" s="634">
        <v>0</v>
      </c>
      <c r="DA36" s="635">
        <v>0</v>
      </c>
      <c r="DB36" s="635">
        <v>0</v>
      </c>
      <c r="DC36" s="635">
        <v>0</v>
      </c>
      <c r="DD36" s="635">
        <v>0</v>
      </c>
      <c r="DE36" s="635">
        <v>0</v>
      </c>
      <c r="DF36" s="635">
        <v>0</v>
      </c>
      <c r="DG36" s="635">
        <v>0</v>
      </c>
      <c r="DH36" s="635">
        <v>0</v>
      </c>
      <c r="DI36" s="635">
        <v>0</v>
      </c>
      <c r="DJ36" s="635">
        <v>0</v>
      </c>
      <c r="DK36" s="635">
        <v>0</v>
      </c>
      <c r="DL36" s="635">
        <v>0</v>
      </c>
      <c r="DM36" s="635">
        <v>0</v>
      </c>
      <c r="DN36" s="635">
        <v>0</v>
      </c>
      <c r="DO36" s="635">
        <v>0</v>
      </c>
      <c r="DP36" s="635">
        <v>0</v>
      </c>
      <c r="DQ36" s="635">
        <v>0</v>
      </c>
      <c r="DR36" s="635">
        <v>0</v>
      </c>
      <c r="DS36" s="635">
        <v>0</v>
      </c>
      <c r="DT36" s="635">
        <v>0</v>
      </c>
      <c r="DU36" s="635">
        <v>0</v>
      </c>
      <c r="DV36" s="635">
        <v>0</v>
      </c>
      <c r="DW36" s="636">
        <v>0</v>
      </c>
      <c r="DX36" s="673"/>
    </row>
    <row r="37" spans="2:128" x14ac:dyDescent="0.2">
      <c r="B37" s="643"/>
      <c r="C37" s="644"/>
      <c r="D37" s="645"/>
      <c r="E37" s="645"/>
      <c r="F37" s="645"/>
      <c r="G37" s="645"/>
      <c r="H37" s="645"/>
      <c r="I37" s="646"/>
      <c r="J37" s="646"/>
      <c r="K37" s="646"/>
      <c r="L37" s="646"/>
      <c r="M37" s="646"/>
      <c r="N37" s="646"/>
      <c r="O37" s="646"/>
      <c r="P37" s="646"/>
      <c r="Q37" s="646"/>
      <c r="R37" s="647"/>
      <c r="S37" s="646"/>
      <c r="T37" s="646"/>
      <c r="U37" s="642" t="s">
        <v>500</v>
      </c>
      <c r="V37" s="630" t="s">
        <v>124</v>
      </c>
      <c r="W37" s="631" t="s">
        <v>499</v>
      </c>
      <c r="X37" s="623">
        <v>0</v>
      </c>
      <c r="Y37" s="623">
        <v>0</v>
      </c>
      <c r="Z37" s="623">
        <v>0</v>
      </c>
      <c r="AA37" s="623">
        <v>0</v>
      </c>
      <c r="AB37" s="623">
        <v>0</v>
      </c>
      <c r="AC37" s="623">
        <v>0</v>
      </c>
      <c r="AD37" s="623">
        <v>0</v>
      </c>
      <c r="AE37" s="623">
        <v>0</v>
      </c>
      <c r="AF37" s="623">
        <v>0</v>
      </c>
      <c r="AG37" s="623">
        <v>0</v>
      </c>
      <c r="AH37" s="623">
        <v>0</v>
      </c>
      <c r="AI37" s="623">
        <v>0</v>
      </c>
      <c r="AJ37" s="623">
        <v>0</v>
      </c>
      <c r="AK37" s="623">
        <v>0</v>
      </c>
      <c r="AL37" s="623">
        <v>0</v>
      </c>
      <c r="AM37" s="623">
        <v>0</v>
      </c>
      <c r="AN37" s="623">
        <v>0</v>
      </c>
      <c r="AO37" s="623">
        <v>0</v>
      </c>
      <c r="AP37" s="623">
        <v>0</v>
      </c>
      <c r="AQ37" s="623">
        <v>0</v>
      </c>
      <c r="AR37" s="623">
        <v>0</v>
      </c>
      <c r="AS37" s="623">
        <v>0</v>
      </c>
      <c r="AT37" s="623">
        <v>0</v>
      </c>
      <c r="AU37" s="623">
        <v>0</v>
      </c>
      <c r="AV37" s="623">
        <v>0</v>
      </c>
      <c r="AW37" s="623">
        <v>0</v>
      </c>
      <c r="AX37" s="623">
        <v>0</v>
      </c>
      <c r="AY37" s="623">
        <v>0</v>
      </c>
      <c r="AZ37" s="623">
        <v>0</v>
      </c>
      <c r="BA37" s="623">
        <v>0</v>
      </c>
      <c r="BB37" s="623">
        <v>0</v>
      </c>
      <c r="BC37" s="623">
        <v>0</v>
      </c>
      <c r="BD37" s="623">
        <v>0</v>
      </c>
      <c r="BE37" s="623">
        <v>0</v>
      </c>
      <c r="BF37" s="623">
        <v>0</v>
      </c>
      <c r="BG37" s="623">
        <v>0</v>
      </c>
      <c r="BH37" s="623">
        <v>0</v>
      </c>
      <c r="BI37" s="623">
        <v>0</v>
      </c>
      <c r="BJ37" s="623">
        <v>0</v>
      </c>
      <c r="BK37" s="623">
        <v>0</v>
      </c>
      <c r="BL37" s="623">
        <v>0</v>
      </c>
      <c r="BM37" s="623">
        <v>0</v>
      </c>
      <c r="BN37" s="623">
        <v>0</v>
      </c>
      <c r="BO37" s="623">
        <v>0</v>
      </c>
      <c r="BP37" s="623">
        <v>0</v>
      </c>
      <c r="BQ37" s="623">
        <v>0</v>
      </c>
      <c r="BR37" s="623">
        <v>0</v>
      </c>
      <c r="BS37" s="623">
        <v>0</v>
      </c>
      <c r="BT37" s="623">
        <v>0</v>
      </c>
      <c r="BU37" s="623">
        <v>0</v>
      </c>
      <c r="BV37" s="623">
        <v>0</v>
      </c>
      <c r="BW37" s="623">
        <v>0</v>
      </c>
      <c r="BX37" s="623">
        <v>0</v>
      </c>
      <c r="BY37" s="623">
        <v>0</v>
      </c>
      <c r="BZ37" s="623">
        <v>0</v>
      </c>
      <c r="CA37" s="623">
        <v>0</v>
      </c>
      <c r="CB37" s="623">
        <v>0</v>
      </c>
      <c r="CC37" s="623">
        <v>0</v>
      </c>
      <c r="CD37" s="623">
        <v>0</v>
      </c>
      <c r="CE37" s="632">
        <v>0</v>
      </c>
      <c r="CF37" s="632">
        <v>0</v>
      </c>
      <c r="CG37" s="632">
        <v>0</v>
      </c>
      <c r="CH37" s="632">
        <v>0</v>
      </c>
      <c r="CI37" s="632">
        <v>0</v>
      </c>
      <c r="CJ37" s="632">
        <v>0</v>
      </c>
      <c r="CK37" s="632">
        <v>0</v>
      </c>
      <c r="CL37" s="632">
        <v>0</v>
      </c>
      <c r="CM37" s="632">
        <v>0</v>
      </c>
      <c r="CN37" s="632">
        <v>0</v>
      </c>
      <c r="CO37" s="632">
        <v>0</v>
      </c>
      <c r="CP37" s="632">
        <v>0</v>
      </c>
      <c r="CQ37" s="632">
        <v>0</v>
      </c>
      <c r="CR37" s="632">
        <v>0</v>
      </c>
      <c r="CS37" s="632">
        <v>0</v>
      </c>
      <c r="CT37" s="632">
        <v>0</v>
      </c>
      <c r="CU37" s="632">
        <v>0</v>
      </c>
      <c r="CV37" s="632">
        <v>0</v>
      </c>
      <c r="CW37" s="632">
        <v>0</v>
      </c>
      <c r="CX37" s="632">
        <v>0</v>
      </c>
      <c r="CY37" s="633">
        <v>0</v>
      </c>
      <c r="CZ37" s="634">
        <v>0</v>
      </c>
      <c r="DA37" s="635">
        <v>0</v>
      </c>
      <c r="DB37" s="635">
        <v>0</v>
      </c>
      <c r="DC37" s="635">
        <v>0</v>
      </c>
      <c r="DD37" s="635">
        <v>0</v>
      </c>
      <c r="DE37" s="635">
        <v>0</v>
      </c>
      <c r="DF37" s="635">
        <v>0</v>
      </c>
      <c r="DG37" s="635">
        <v>0</v>
      </c>
      <c r="DH37" s="635">
        <v>0</v>
      </c>
      <c r="DI37" s="635">
        <v>0</v>
      </c>
      <c r="DJ37" s="635">
        <v>0</v>
      </c>
      <c r="DK37" s="635">
        <v>0</v>
      </c>
      <c r="DL37" s="635">
        <v>0</v>
      </c>
      <c r="DM37" s="635">
        <v>0</v>
      </c>
      <c r="DN37" s="635">
        <v>0</v>
      </c>
      <c r="DO37" s="635">
        <v>0</v>
      </c>
      <c r="DP37" s="635">
        <v>0</v>
      </c>
      <c r="DQ37" s="635">
        <v>0</v>
      </c>
      <c r="DR37" s="635">
        <v>0</v>
      </c>
      <c r="DS37" s="635">
        <v>0</v>
      </c>
      <c r="DT37" s="635">
        <v>0</v>
      </c>
      <c r="DU37" s="635">
        <v>0</v>
      </c>
      <c r="DV37" s="635">
        <v>0</v>
      </c>
      <c r="DW37" s="636">
        <v>0</v>
      </c>
      <c r="DX37" s="673"/>
    </row>
    <row r="38" spans="2:128" x14ac:dyDescent="0.2">
      <c r="B38" s="643"/>
      <c r="C38" s="644"/>
      <c r="D38" s="645"/>
      <c r="E38" s="645"/>
      <c r="F38" s="645"/>
      <c r="G38" s="645"/>
      <c r="H38" s="645"/>
      <c r="I38" s="646"/>
      <c r="J38" s="646"/>
      <c r="K38" s="646"/>
      <c r="L38" s="646"/>
      <c r="M38" s="646"/>
      <c r="N38" s="646"/>
      <c r="O38" s="646"/>
      <c r="P38" s="646"/>
      <c r="Q38" s="646"/>
      <c r="R38" s="647"/>
      <c r="S38" s="646"/>
      <c r="T38" s="646"/>
      <c r="U38" s="642" t="s">
        <v>797</v>
      </c>
      <c r="V38" s="630" t="s">
        <v>124</v>
      </c>
      <c r="W38" s="631" t="s">
        <v>499</v>
      </c>
      <c r="X38" s="623">
        <v>0</v>
      </c>
      <c r="Y38" s="623">
        <v>0</v>
      </c>
      <c r="Z38" s="623">
        <v>0</v>
      </c>
      <c r="AA38" s="623">
        <v>0</v>
      </c>
      <c r="AB38" s="623">
        <v>0</v>
      </c>
      <c r="AC38" s="623">
        <v>0</v>
      </c>
      <c r="AD38" s="623">
        <v>0</v>
      </c>
      <c r="AE38" s="623">
        <v>0</v>
      </c>
      <c r="AF38" s="623">
        <v>0</v>
      </c>
      <c r="AG38" s="623">
        <v>0</v>
      </c>
      <c r="AH38" s="623">
        <v>0</v>
      </c>
      <c r="AI38" s="623">
        <v>0</v>
      </c>
      <c r="AJ38" s="623">
        <v>0</v>
      </c>
      <c r="AK38" s="623">
        <v>0</v>
      </c>
      <c r="AL38" s="623">
        <v>0</v>
      </c>
      <c r="AM38" s="623">
        <v>0</v>
      </c>
      <c r="AN38" s="623">
        <v>0</v>
      </c>
      <c r="AO38" s="623">
        <v>0</v>
      </c>
      <c r="AP38" s="623">
        <v>0</v>
      </c>
      <c r="AQ38" s="623">
        <v>0</v>
      </c>
      <c r="AR38" s="623">
        <v>0</v>
      </c>
      <c r="AS38" s="623">
        <v>0</v>
      </c>
      <c r="AT38" s="623">
        <v>0</v>
      </c>
      <c r="AU38" s="623">
        <v>0</v>
      </c>
      <c r="AV38" s="623">
        <v>0</v>
      </c>
      <c r="AW38" s="623">
        <v>0</v>
      </c>
      <c r="AX38" s="623">
        <v>0</v>
      </c>
      <c r="AY38" s="623">
        <v>0</v>
      </c>
      <c r="AZ38" s="623">
        <v>0</v>
      </c>
      <c r="BA38" s="623">
        <v>0</v>
      </c>
      <c r="BB38" s="623">
        <v>0</v>
      </c>
      <c r="BC38" s="623">
        <v>0</v>
      </c>
      <c r="BD38" s="623">
        <v>0</v>
      </c>
      <c r="BE38" s="623">
        <v>0</v>
      </c>
      <c r="BF38" s="623">
        <v>0</v>
      </c>
      <c r="BG38" s="623">
        <v>0</v>
      </c>
      <c r="BH38" s="623">
        <v>0</v>
      </c>
      <c r="BI38" s="623">
        <v>0</v>
      </c>
      <c r="BJ38" s="623">
        <v>0</v>
      </c>
      <c r="BK38" s="623">
        <v>0</v>
      </c>
      <c r="BL38" s="623">
        <v>0</v>
      </c>
      <c r="BM38" s="623">
        <v>0</v>
      </c>
      <c r="BN38" s="623">
        <v>0</v>
      </c>
      <c r="BO38" s="623">
        <v>0</v>
      </c>
      <c r="BP38" s="623">
        <v>0</v>
      </c>
      <c r="BQ38" s="623">
        <v>0</v>
      </c>
      <c r="BR38" s="623">
        <v>0</v>
      </c>
      <c r="BS38" s="623">
        <v>0</v>
      </c>
      <c r="BT38" s="623">
        <v>0</v>
      </c>
      <c r="BU38" s="623">
        <v>0</v>
      </c>
      <c r="BV38" s="623">
        <v>0</v>
      </c>
      <c r="BW38" s="623">
        <v>0</v>
      </c>
      <c r="BX38" s="623">
        <v>0</v>
      </c>
      <c r="BY38" s="623">
        <v>0</v>
      </c>
      <c r="BZ38" s="623">
        <v>0</v>
      </c>
      <c r="CA38" s="623">
        <v>0</v>
      </c>
      <c r="CB38" s="623">
        <v>0</v>
      </c>
      <c r="CC38" s="623">
        <v>0</v>
      </c>
      <c r="CD38" s="623">
        <v>0</v>
      </c>
      <c r="CE38" s="623">
        <v>0</v>
      </c>
      <c r="CF38" s="623">
        <v>0</v>
      </c>
      <c r="CG38" s="623">
        <v>0</v>
      </c>
      <c r="CH38" s="623">
        <v>0</v>
      </c>
      <c r="CI38" s="623">
        <v>0</v>
      </c>
      <c r="CJ38" s="623">
        <v>0</v>
      </c>
      <c r="CK38" s="623">
        <v>0</v>
      </c>
      <c r="CL38" s="623">
        <v>0</v>
      </c>
      <c r="CM38" s="623">
        <v>0</v>
      </c>
      <c r="CN38" s="623">
        <v>0</v>
      </c>
      <c r="CO38" s="623">
        <v>0</v>
      </c>
      <c r="CP38" s="623">
        <v>0</v>
      </c>
      <c r="CQ38" s="623">
        <v>0</v>
      </c>
      <c r="CR38" s="623">
        <v>0</v>
      </c>
      <c r="CS38" s="623">
        <v>0</v>
      </c>
      <c r="CT38" s="623">
        <v>0</v>
      </c>
      <c r="CU38" s="623">
        <v>0</v>
      </c>
      <c r="CV38" s="623">
        <v>0</v>
      </c>
      <c r="CW38" s="623">
        <v>0</v>
      </c>
      <c r="CX38" s="623">
        <v>0</v>
      </c>
      <c r="CY38" s="623">
        <v>0</v>
      </c>
      <c r="CZ38" s="634">
        <v>0</v>
      </c>
      <c r="DA38" s="635">
        <v>0</v>
      </c>
      <c r="DB38" s="635">
        <v>0</v>
      </c>
      <c r="DC38" s="635">
        <v>0</v>
      </c>
      <c r="DD38" s="635">
        <v>0</v>
      </c>
      <c r="DE38" s="635">
        <v>0</v>
      </c>
      <c r="DF38" s="635">
        <v>0</v>
      </c>
      <c r="DG38" s="635">
        <v>0</v>
      </c>
      <c r="DH38" s="635">
        <v>0</v>
      </c>
      <c r="DI38" s="635">
        <v>0</v>
      </c>
      <c r="DJ38" s="635">
        <v>0</v>
      </c>
      <c r="DK38" s="635">
        <v>0</v>
      </c>
      <c r="DL38" s="635">
        <v>0</v>
      </c>
      <c r="DM38" s="635">
        <v>0</v>
      </c>
      <c r="DN38" s="635">
        <v>0</v>
      </c>
      <c r="DO38" s="635">
        <v>0</v>
      </c>
      <c r="DP38" s="635">
        <v>0</v>
      </c>
      <c r="DQ38" s="635">
        <v>0</v>
      </c>
      <c r="DR38" s="635">
        <v>0</v>
      </c>
      <c r="DS38" s="635">
        <v>0</v>
      </c>
      <c r="DT38" s="635">
        <v>0</v>
      </c>
      <c r="DU38" s="635">
        <v>0</v>
      </c>
      <c r="DV38" s="635">
        <v>0</v>
      </c>
      <c r="DW38" s="636">
        <v>0</v>
      </c>
      <c r="DX38" s="673"/>
    </row>
    <row r="39" spans="2:128" x14ac:dyDescent="0.2">
      <c r="B39" s="648"/>
      <c r="C39" s="649"/>
      <c r="D39" s="650"/>
      <c r="E39" s="650"/>
      <c r="F39" s="650"/>
      <c r="G39" s="650"/>
      <c r="H39" s="650"/>
      <c r="I39" s="651"/>
      <c r="J39" s="651"/>
      <c r="K39" s="651"/>
      <c r="L39" s="651"/>
      <c r="M39" s="651"/>
      <c r="N39" s="651"/>
      <c r="O39" s="651"/>
      <c r="P39" s="651"/>
      <c r="Q39" s="651"/>
      <c r="R39" s="652"/>
      <c r="S39" s="651"/>
      <c r="T39" s="651"/>
      <c r="U39" s="642" t="s">
        <v>501</v>
      </c>
      <c r="V39" s="630" t="s">
        <v>124</v>
      </c>
      <c r="W39" s="653" t="s">
        <v>499</v>
      </c>
      <c r="X39" s="623">
        <v>0</v>
      </c>
      <c r="Y39" s="623">
        <v>0</v>
      </c>
      <c r="Z39" s="623">
        <v>0</v>
      </c>
      <c r="AA39" s="623">
        <v>0</v>
      </c>
      <c r="AB39" s="623">
        <v>0</v>
      </c>
      <c r="AC39" s="623">
        <v>9.0000000000000018</v>
      </c>
      <c r="AD39" s="623">
        <v>9.0000000000000018</v>
      </c>
      <c r="AE39" s="623">
        <v>9.0000000000000018</v>
      </c>
      <c r="AF39" s="623">
        <v>9.0000000000000018</v>
      </c>
      <c r="AG39" s="623">
        <v>9.0000000000000018</v>
      </c>
      <c r="AH39" s="623">
        <v>9.0000000000000018</v>
      </c>
      <c r="AI39" s="623">
        <v>9.0000000000000018</v>
      </c>
      <c r="AJ39" s="623">
        <v>9.0000000000000018</v>
      </c>
      <c r="AK39" s="623">
        <v>9.0000000000000018</v>
      </c>
      <c r="AL39" s="623">
        <v>9.0000000000000018</v>
      </c>
      <c r="AM39" s="623">
        <v>9.0000000000000018</v>
      </c>
      <c r="AN39" s="623">
        <v>9.0000000000000018</v>
      </c>
      <c r="AO39" s="623">
        <v>9.0000000000000018</v>
      </c>
      <c r="AP39" s="623">
        <v>9.0000000000000018</v>
      </c>
      <c r="AQ39" s="623">
        <v>9.0000000000000018</v>
      </c>
      <c r="AR39" s="623">
        <v>9.0000000000000018</v>
      </c>
      <c r="AS39" s="623">
        <v>9.0000000000000018</v>
      </c>
      <c r="AT39" s="623">
        <v>9.0000000000000018</v>
      </c>
      <c r="AU39" s="623">
        <v>9.0000000000000018</v>
      </c>
      <c r="AV39" s="623">
        <v>9.0000000000000018</v>
      </c>
      <c r="AW39" s="623">
        <v>9.0000000000000018</v>
      </c>
      <c r="AX39" s="623">
        <v>9.0000000000000018</v>
      </c>
      <c r="AY39" s="623">
        <v>9.0000000000000018</v>
      </c>
      <c r="AZ39" s="623">
        <v>9.0000000000000018</v>
      </c>
      <c r="BA39" s="623">
        <v>9.0000000000000018</v>
      </c>
      <c r="BB39" s="623">
        <v>9.0000000000000018</v>
      </c>
      <c r="BC39" s="623">
        <v>9.0000000000000018</v>
      </c>
      <c r="BD39" s="623">
        <v>9.0000000000000018</v>
      </c>
      <c r="BE39" s="623">
        <v>9.0000000000000018</v>
      </c>
      <c r="BF39" s="623">
        <v>9.0000000000000018</v>
      </c>
      <c r="BG39" s="623">
        <v>9.0000000000000018</v>
      </c>
      <c r="BH39" s="623">
        <v>9.0000000000000018</v>
      </c>
      <c r="BI39" s="623">
        <v>9.0000000000000018</v>
      </c>
      <c r="BJ39" s="623">
        <v>9.0000000000000018</v>
      </c>
      <c r="BK39" s="623">
        <v>9.0000000000000018</v>
      </c>
      <c r="BL39" s="623">
        <v>9.0000000000000018</v>
      </c>
      <c r="BM39" s="623">
        <v>9.0000000000000018</v>
      </c>
      <c r="BN39" s="623">
        <v>9.0000000000000018</v>
      </c>
      <c r="BO39" s="623">
        <v>9.0000000000000018</v>
      </c>
      <c r="BP39" s="623">
        <v>9.0000000000000018</v>
      </c>
      <c r="BQ39" s="623">
        <v>9.0000000000000018</v>
      </c>
      <c r="BR39" s="623">
        <v>9.0000000000000018</v>
      </c>
      <c r="BS39" s="623">
        <v>9.0000000000000018</v>
      </c>
      <c r="BT39" s="623">
        <v>9.0000000000000018</v>
      </c>
      <c r="BU39" s="623">
        <v>9.0000000000000018</v>
      </c>
      <c r="BV39" s="623">
        <v>9.0000000000000018</v>
      </c>
      <c r="BW39" s="623">
        <v>9.0000000000000018</v>
      </c>
      <c r="BX39" s="623">
        <v>9.0000000000000018</v>
      </c>
      <c r="BY39" s="623">
        <v>9.0000000000000018</v>
      </c>
      <c r="BZ39" s="623">
        <v>9.0000000000000018</v>
      </c>
      <c r="CA39" s="623">
        <v>9.0000000000000018</v>
      </c>
      <c r="CB39" s="623">
        <v>9.0000000000000018</v>
      </c>
      <c r="CC39" s="623">
        <v>9.0000000000000018</v>
      </c>
      <c r="CD39" s="623">
        <v>9.0000000000000018</v>
      </c>
      <c r="CE39" s="632">
        <v>9.0000000000000018</v>
      </c>
      <c r="CF39" s="632">
        <v>9.0000000000000018</v>
      </c>
      <c r="CG39" s="632">
        <v>9.0000000000000018</v>
      </c>
      <c r="CH39" s="632">
        <v>9.0000000000000018</v>
      </c>
      <c r="CI39" s="632">
        <v>9.0000000000000018</v>
      </c>
      <c r="CJ39" s="632">
        <v>9.0000000000000018</v>
      </c>
      <c r="CK39" s="632">
        <v>9.0000000000000018</v>
      </c>
      <c r="CL39" s="632">
        <v>9.0000000000000018</v>
      </c>
      <c r="CM39" s="632">
        <v>9.0000000000000018</v>
      </c>
      <c r="CN39" s="632">
        <v>9.0000000000000018</v>
      </c>
      <c r="CO39" s="632">
        <v>9.0000000000000018</v>
      </c>
      <c r="CP39" s="632">
        <v>9.0000000000000018</v>
      </c>
      <c r="CQ39" s="632">
        <v>9.0000000000000018</v>
      </c>
      <c r="CR39" s="632">
        <v>9.0000000000000018</v>
      </c>
      <c r="CS39" s="632">
        <v>9.0000000000000018</v>
      </c>
      <c r="CT39" s="632">
        <v>9.0000000000000018</v>
      </c>
      <c r="CU39" s="632">
        <v>9.0000000000000018</v>
      </c>
      <c r="CV39" s="632">
        <v>9.0000000000000018</v>
      </c>
      <c r="CW39" s="632">
        <v>9.0000000000000018</v>
      </c>
      <c r="CX39" s="632">
        <v>9.0000000000000018</v>
      </c>
      <c r="CY39" s="633">
        <v>9.0000000000000018</v>
      </c>
      <c r="CZ39" s="634">
        <v>0</v>
      </c>
      <c r="DA39" s="635">
        <v>0</v>
      </c>
      <c r="DB39" s="635">
        <v>0</v>
      </c>
      <c r="DC39" s="635">
        <v>0</v>
      </c>
      <c r="DD39" s="635">
        <v>0</v>
      </c>
      <c r="DE39" s="635">
        <v>0</v>
      </c>
      <c r="DF39" s="635">
        <v>0</v>
      </c>
      <c r="DG39" s="635">
        <v>0</v>
      </c>
      <c r="DH39" s="635">
        <v>0</v>
      </c>
      <c r="DI39" s="635">
        <v>0</v>
      </c>
      <c r="DJ39" s="635">
        <v>0</v>
      </c>
      <c r="DK39" s="635">
        <v>0</v>
      </c>
      <c r="DL39" s="635">
        <v>0</v>
      </c>
      <c r="DM39" s="635">
        <v>0</v>
      </c>
      <c r="DN39" s="635">
        <v>0</v>
      </c>
      <c r="DO39" s="635">
        <v>0</v>
      </c>
      <c r="DP39" s="635">
        <v>0</v>
      </c>
      <c r="DQ39" s="635">
        <v>0</v>
      </c>
      <c r="DR39" s="635">
        <v>0</v>
      </c>
      <c r="DS39" s="635">
        <v>0</v>
      </c>
      <c r="DT39" s="635">
        <v>0</v>
      </c>
      <c r="DU39" s="635">
        <v>0</v>
      </c>
      <c r="DV39" s="635">
        <v>0</v>
      </c>
      <c r="DW39" s="636">
        <v>0</v>
      </c>
      <c r="DX39" s="673"/>
    </row>
    <row r="40" spans="2:128" x14ac:dyDescent="0.2">
      <c r="B40" s="654"/>
      <c r="C40" s="655"/>
      <c r="D40" s="650"/>
      <c r="E40" s="650"/>
      <c r="F40" s="650"/>
      <c r="G40" s="650"/>
      <c r="H40" s="650"/>
      <c r="I40" s="651"/>
      <c r="J40" s="651"/>
      <c r="K40" s="651"/>
      <c r="L40" s="651"/>
      <c r="M40" s="651"/>
      <c r="N40" s="651"/>
      <c r="O40" s="651"/>
      <c r="P40" s="651"/>
      <c r="Q40" s="651"/>
      <c r="R40" s="652"/>
      <c r="S40" s="651"/>
      <c r="T40" s="651"/>
      <c r="U40" s="642" t="s">
        <v>502</v>
      </c>
      <c r="V40" s="630" t="s">
        <v>124</v>
      </c>
      <c r="W40" s="653" t="s">
        <v>499</v>
      </c>
      <c r="X40" s="623">
        <v>0</v>
      </c>
      <c r="Y40" s="623">
        <v>0</v>
      </c>
      <c r="Z40" s="623">
        <v>0</v>
      </c>
      <c r="AA40" s="623">
        <v>0</v>
      </c>
      <c r="AB40" s="623">
        <v>0</v>
      </c>
      <c r="AC40" s="623">
        <v>12</v>
      </c>
      <c r="AD40" s="623">
        <v>12</v>
      </c>
      <c r="AE40" s="623">
        <v>12</v>
      </c>
      <c r="AF40" s="623">
        <v>12</v>
      </c>
      <c r="AG40" s="623">
        <v>12</v>
      </c>
      <c r="AH40" s="623">
        <v>12</v>
      </c>
      <c r="AI40" s="623">
        <v>12</v>
      </c>
      <c r="AJ40" s="623">
        <v>12</v>
      </c>
      <c r="AK40" s="623">
        <v>12</v>
      </c>
      <c r="AL40" s="623">
        <v>12</v>
      </c>
      <c r="AM40" s="623">
        <v>12</v>
      </c>
      <c r="AN40" s="623">
        <v>12</v>
      </c>
      <c r="AO40" s="623">
        <v>12</v>
      </c>
      <c r="AP40" s="623">
        <v>12</v>
      </c>
      <c r="AQ40" s="623">
        <v>12</v>
      </c>
      <c r="AR40" s="623">
        <v>12</v>
      </c>
      <c r="AS40" s="623">
        <v>12</v>
      </c>
      <c r="AT40" s="623">
        <v>12</v>
      </c>
      <c r="AU40" s="623">
        <v>12</v>
      </c>
      <c r="AV40" s="623">
        <v>12</v>
      </c>
      <c r="AW40" s="623">
        <v>12</v>
      </c>
      <c r="AX40" s="623">
        <v>12</v>
      </c>
      <c r="AY40" s="623">
        <v>12</v>
      </c>
      <c r="AZ40" s="623">
        <v>12</v>
      </c>
      <c r="BA40" s="623">
        <v>12</v>
      </c>
      <c r="BB40" s="623">
        <v>12</v>
      </c>
      <c r="BC40" s="623">
        <v>12</v>
      </c>
      <c r="BD40" s="623">
        <v>12</v>
      </c>
      <c r="BE40" s="623">
        <v>12</v>
      </c>
      <c r="BF40" s="623">
        <v>12</v>
      </c>
      <c r="BG40" s="623">
        <v>12</v>
      </c>
      <c r="BH40" s="623">
        <v>12</v>
      </c>
      <c r="BI40" s="623">
        <v>12</v>
      </c>
      <c r="BJ40" s="623">
        <v>12</v>
      </c>
      <c r="BK40" s="623">
        <v>12</v>
      </c>
      <c r="BL40" s="623">
        <v>12</v>
      </c>
      <c r="BM40" s="623">
        <v>12</v>
      </c>
      <c r="BN40" s="623">
        <v>12</v>
      </c>
      <c r="BO40" s="623">
        <v>12</v>
      </c>
      <c r="BP40" s="623">
        <v>12</v>
      </c>
      <c r="BQ40" s="623">
        <v>12</v>
      </c>
      <c r="BR40" s="623">
        <v>12</v>
      </c>
      <c r="BS40" s="623">
        <v>12</v>
      </c>
      <c r="BT40" s="623">
        <v>12</v>
      </c>
      <c r="BU40" s="623">
        <v>12</v>
      </c>
      <c r="BV40" s="623">
        <v>12</v>
      </c>
      <c r="BW40" s="623">
        <v>12</v>
      </c>
      <c r="BX40" s="623">
        <v>12</v>
      </c>
      <c r="BY40" s="623">
        <v>12</v>
      </c>
      <c r="BZ40" s="623">
        <v>12</v>
      </c>
      <c r="CA40" s="623">
        <v>12</v>
      </c>
      <c r="CB40" s="623">
        <v>12</v>
      </c>
      <c r="CC40" s="623">
        <v>12</v>
      </c>
      <c r="CD40" s="623">
        <v>12</v>
      </c>
      <c r="CE40" s="632">
        <v>12</v>
      </c>
      <c r="CF40" s="632">
        <v>12</v>
      </c>
      <c r="CG40" s="632">
        <v>12</v>
      </c>
      <c r="CH40" s="632">
        <v>12</v>
      </c>
      <c r="CI40" s="632">
        <v>12</v>
      </c>
      <c r="CJ40" s="632">
        <v>12</v>
      </c>
      <c r="CK40" s="632">
        <v>12</v>
      </c>
      <c r="CL40" s="632">
        <v>12</v>
      </c>
      <c r="CM40" s="632">
        <v>12</v>
      </c>
      <c r="CN40" s="632">
        <v>12</v>
      </c>
      <c r="CO40" s="632">
        <v>12</v>
      </c>
      <c r="CP40" s="632">
        <v>12</v>
      </c>
      <c r="CQ40" s="632">
        <v>12</v>
      </c>
      <c r="CR40" s="632">
        <v>12</v>
      </c>
      <c r="CS40" s="632">
        <v>12</v>
      </c>
      <c r="CT40" s="632">
        <v>12</v>
      </c>
      <c r="CU40" s="632">
        <v>12</v>
      </c>
      <c r="CV40" s="632">
        <v>12</v>
      </c>
      <c r="CW40" s="632">
        <v>12</v>
      </c>
      <c r="CX40" s="632">
        <v>12</v>
      </c>
      <c r="CY40" s="633">
        <v>12</v>
      </c>
      <c r="CZ40" s="634">
        <v>0</v>
      </c>
      <c r="DA40" s="635">
        <v>0</v>
      </c>
      <c r="DB40" s="635">
        <v>0</v>
      </c>
      <c r="DC40" s="635">
        <v>0</v>
      </c>
      <c r="DD40" s="635">
        <v>0</v>
      </c>
      <c r="DE40" s="635">
        <v>0</v>
      </c>
      <c r="DF40" s="635">
        <v>0</v>
      </c>
      <c r="DG40" s="635">
        <v>0</v>
      </c>
      <c r="DH40" s="635">
        <v>0</v>
      </c>
      <c r="DI40" s="635">
        <v>0</v>
      </c>
      <c r="DJ40" s="635">
        <v>0</v>
      </c>
      <c r="DK40" s="635">
        <v>0</v>
      </c>
      <c r="DL40" s="635">
        <v>0</v>
      </c>
      <c r="DM40" s="635">
        <v>0</v>
      </c>
      <c r="DN40" s="635">
        <v>0</v>
      </c>
      <c r="DO40" s="635">
        <v>0</v>
      </c>
      <c r="DP40" s="635">
        <v>0</v>
      </c>
      <c r="DQ40" s="635">
        <v>0</v>
      </c>
      <c r="DR40" s="635">
        <v>0</v>
      </c>
      <c r="DS40" s="635">
        <v>0</v>
      </c>
      <c r="DT40" s="635">
        <v>0</v>
      </c>
      <c r="DU40" s="635">
        <v>0</v>
      </c>
      <c r="DV40" s="635">
        <v>0</v>
      </c>
      <c r="DW40" s="636">
        <v>0</v>
      </c>
      <c r="DX40" s="673"/>
    </row>
    <row r="41" spans="2:128" x14ac:dyDescent="0.2">
      <c r="B41" s="654"/>
      <c r="C41" s="655"/>
      <c r="D41" s="650"/>
      <c r="E41" s="650"/>
      <c r="F41" s="650"/>
      <c r="G41" s="650"/>
      <c r="H41" s="650"/>
      <c r="I41" s="651"/>
      <c r="J41" s="651"/>
      <c r="K41" s="651"/>
      <c r="L41" s="651"/>
      <c r="M41" s="651"/>
      <c r="N41" s="651"/>
      <c r="O41" s="651"/>
      <c r="P41" s="651"/>
      <c r="Q41" s="651"/>
      <c r="R41" s="652"/>
      <c r="S41" s="651"/>
      <c r="T41" s="651"/>
      <c r="U41" s="656" t="s">
        <v>503</v>
      </c>
      <c r="V41" s="657" t="s">
        <v>124</v>
      </c>
      <c r="W41" s="653" t="s">
        <v>499</v>
      </c>
      <c r="X41" s="623">
        <v>0</v>
      </c>
      <c r="Y41" s="623">
        <v>0</v>
      </c>
      <c r="Z41" s="623">
        <v>0</v>
      </c>
      <c r="AA41" s="623">
        <v>0</v>
      </c>
      <c r="AB41" s="623">
        <v>0</v>
      </c>
      <c r="AC41" s="623">
        <v>0</v>
      </c>
      <c r="AD41" s="623">
        <v>0</v>
      </c>
      <c r="AE41" s="623">
        <v>0</v>
      </c>
      <c r="AF41" s="623">
        <v>0</v>
      </c>
      <c r="AG41" s="623">
        <v>0</v>
      </c>
      <c r="AH41" s="623">
        <v>0</v>
      </c>
      <c r="AI41" s="623">
        <v>0</v>
      </c>
      <c r="AJ41" s="623">
        <v>0</v>
      </c>
      <c r="AK41" s="623">
        <v>0</v>
      </c>
      <c r="AL41" s="623">
        <v>0</v>
      </c>
      <c r="AM41" s="623">
        <v>0</v>
      </c>
      <c r="AN41" s="623">
        <v>0</v>
      </c>
      <c r="AO41" s="623">
        <v>0</v>
      </c>
      <c r="AP41" s="623">
        <v>0</v>
      </c>
      <c r="AQ41" s="623">
        <v>0</v>
      </c>
      <c r="AR41" s="623">
        <v>0</v>
      </c>
      <c r="AS41" s="623">
        <v>0</v>
      </c>
      <c r="AT41" s="623">
        <v>0</v>
      </c>
      <c r="AU41" s="623">
        <v>0</v>
      </c>
      <c r="AV41" s="623">
        <v>0</v>
      </c>
      <c r="AW41" s="623">
        <v>0</v>
      </c>
      <c r="AX41" s="623">
        <v>0</v>
      </c>
      <c r="AY41" s="623">
        <v>0</v>
      </c>
      <c r="AZ41" s="623">
        <v>0</v>
      </c>
      <c r="BA41" s="623">
        <v>0</v>
      </c>
      <c r="BB41" s="623">
        <v>0</v>
      </c>
      <c r="BC41" s="623">
        <v>0</v>
      </c>
      <c r="BD41" s="623">
        <v>0</v>
      </c>
      <c r="BE41" s="623">
        <v>0</v>
      </c>
      <c r="BF41" s="623">
        <v>0</v>
      </c>
      <c r="BG41" s="623">
        <v>0</v>
      </c>
      <c r="BH41" s="623">
        <v>0</v>
      </c>
      <c r="BI41" s="623">
        <v>0</v>
      </c>
      <c r="BJ41" s="623">
        <v>0</v>
      </c>
      <c r="BK41" s="623">
        <v>0</v>
      </c>
      <c r="BL41" s="623">
        <v>0</v>
      </c>
      <c r="BM41" s="623">
        <v>0</v>
      </c>
      <c r="BN41" s="623">
        <v>0</v>
      </c>
      <c r="BO41" s="623">
        <v>0</v>
      </c>
      <c r="BP41" s="623">
        <v>0</v>
      </c>
      <c r="BQ41" s="623">
        <v>0</v>
      </c>
      <c r="BR41" s="623">
        <v>0</v>
      </c>
      <c r="BS41" s="623">
        <v>0</v>
      </c>
      <c r="BT41" s="623">
        <v>0</v>
      </c>
      <c r="BU41" s="623">
        <v>0</v>
      </c>
      <c r="BV41" s="623">
        <v>0</v>
      </c>
      <c r="BW41" s="623">
        <v>0</v>
      </c>
      <c r="BX41" s="623">
        <v>0</v>
      </c>
      <c r="BY41" s="623">
        <v>0</v>
      </c>
      <c r="BZ41" s="623">
        <v>0</v>
      </c>
      <c r="CA41" s="623">
        <v>0</v>
      </c>
      <c r="CB41" s="623">
        <v>0</v>
      </c>
      <c r="CC41" s="623">
        <v>0</v>
      </c>
      <c r="CD41" s="623">
        <v>0</v>
      </c>
      <c r="CE41" s="632">
        <v>0</v>
      </c>
      <c r="CF41" s="632">
        <v>0</v>
      </c>
      <c r="CG41" s="632">
        <v>0</v>
      </c>
      <c r="CH41" s="632">
        <v>0</v>
      </c>
      <c r="CI41" s="632">
        <v>0</v>
      </c>
      <c r="CJ41" s="632">
        <v>0</v>
      </c>
      <c r="CK41" s="632">
        <v>0</v>
      </c>
      <c r="CL41" s="632">
        <v>0</v>
      </c>
      <c r="CM41" s="632">
        <v>0</v>
      </c>
      <c r="CN41" s="632">
        <v>0</v>
      </c>
      <c r="CO41" s="632">
        <v>0</v>
      </c>
      <c r="CP41" s="632">
        <v>0</v>
      </c>
      <c r="CQ41" s="632">
        <v>0</v>
      </c>
      <c r="CR41" s="632">
        <v>0</v>
      </c>
      <c r="CS41" s="632">
        <v>0</v>
      </c>
      <c r="CT41" s="632">
        <v>0</v>
      </c>
      <c r="CU41" s="632">
        <v>0</v>
      </c>
      <c r="CV41" s="632">
        <v>0</v>
      </c>
      <c r="CW41" s="632">
        <v>0</v>
      </c>
      <c r="CX41" s="632">
        <v>0</v>
      </c>
      <c r="CY41" s="633">
        <v>0</v>
      </c>
      <c r="CZ41" s="634">
        <v>0</v>
      </c>
      <c r="DA41" s="635">
        <v>0</v>
      </c>
      <c r="DB41" s="635">
        <v>0</v>
      </c>
      <c r="DC41" s="635">
        <v>0</v>
      </c>
      <c r="DD41" s="635">
        <v>0</v>
      </c>
      <c r="DE41" s="635">
        <v>0</v>
      </c>
      <c r="DF41" s="635">
        <v>0</v>
      </c>
      <c r="DG41" s="635">
        <v>0</v>
      </c>
      <c r="DH41" s="635">
        <v>0</v>
      </c>
      <c r="DI41" s="635">
        <v>0</v>
      </c>
      <c r="DJ41" s="635">
        <v>0</v>
      </c>
      <c r="DK41" s="635">
        <v>0</v>
      </c>
      <c r="DL41" s="635">
        <v>0</v>
      </c>
      <c r="DM41" s="635">
        <v>0</v>
      </c>
      <c r="DN41" s="635">
        <v>0</v>
      </c>
      <c r="DO41" s="635">
        <v>0</v>
      </c>
      <c r="DP41" s="635">
        <v>0</v>
      </c>
      <c r="DQ41" s="635">
        <v>0</v>
      </c>
      <c r="DR41" s="635">
        <v>0</v>
      </c>
      <c r="DS41" s="635">
        <v>0</v>
      </c>
      <c r="DT41" s="635">
        <v>0</v>
      </c>
      <c r="DU41" s="635">
        <v>0</v>
      </c>
      <c r="DV41" s="635">
        <v>0</v>
      </c>
      <c r="DW41" s="636">
        <v>0</v>
      </c>
      <c r="DX41" s="673"/>
    </row>
    <row r="42" spans="2:128" x14ac:dyDescent="0.2">
      <c r="B42" s="654"/>
      <c r="C42" s="655"/>
      <c r="D42" s="650"/>
      <c r="E42" s="650"/>
      <c r="F42" s="650"/>
      <c r="G42" s="650"/>
      <c r="H42" s="650"/>
      <c r="I42" s="651"/>
      <c r="J42" s="651"/>
      <c r="K42" s="651"/>
      <c r="L42" s="651"/>
      <c r="M42" s="651"/>
      <c r="N42" s="651"/>
      <c r="O42" s="651"/>
      <c r="P42" s="651"/>
      <c r="Q42" s="651"/>
      <c r="R42" s="652"/>
      <c r="S42" s="651"/>
      <c r="T42" s="651"/>
      <c r="U42" s="642" t="s">
        <v>504</v>
      </c>
      <c r="V42" s="630" t="s">
        <v>124</v>
      </c>
      <c r="W42" s="653" t="s">
        <v>499</v>
      </c>
      <c r="X42" s="623">
        <v>3.7800000000000007E-2</v>
      </c>
      <c r="Y42" s="623">
        <v>4.3200000000000002E-2</v>
      </c>
      <c r="Z42" s="623">
        <v>5.3999999999999999E-2</v>
      </c>
      <c r="AA42" s="623">
        <v>0.216</v>
      </c>
      <c r="AB42" s="623">
        <v>0.189</v>
      </c>
      <c r="AC42" s="623">
        <v>0</v>
      </c>
      <c r="AD42" s="623">
        <v>0</v>
      </c>
      <c r="AE42" s="623">
        <v>0</v>
      </c>
      <c r="AF42" s="623">
        <v>0</v>
      </c>
      <c r="AG42" s="623">
        <v>0</v>
      </c>
      <c r="AH42" s="623">
        <v>0</v>
      </c>
      <c r="AI42" s="623">
        <v>0</v>
      </c>
      <c r="AJ42" s="623">
        <v>0</v>
      </c>
      <c r="AK42" s="623">
        <v>0</v>
      </c>
      <c r="AL42" s="623">
        <v>0</v>
      </c>
      <c r="AM42" s="623">
        <v>0</v>
      </c>
      <c r="AN42" s="623">
        <v>0</v>
      </c>
      <c r="AO42" s="623">
        <v>0</v>
      </c>
      <c r="AP42" s="623">
        <v>0</v>
      </c>
      <c r="AQ42" s="623">
        <v>0</v>
      </c>
      <c r="AR42" s="623">
        <v>2.907692307692308E-2</v>
      </c>
      <c r="AS42" s="623">
        <v>3.323076923076923E-2</v>
      </c>
      <c r="AT42" s="623">
        <v>4.1538461538461538E-2</v>
      </c>
      <c r="AU42" s="623">
        <v>0.16615384615384615</v>
      </c>
      <c r="AV42" s="623">
        <v>0.14538461538461539</v>
      </c>
      <c r="AW42" s="623">
        <v>0</v>
      </c>
      <c r="AX42" s="623">
        <v>0</v>
      </c>
      <c r="AY42" s="623">
        <v>0</v>
      </c>
      <c r="AZ42" s="623">
        <v>0</v>
      </c>
      <c r="BA42" s="623">
        <v>0</v>
      </c>
      <c r="BB42" s="623">
        <v>0</v>
      </c>
      <c r="BC42" s="623">
        <v>0</v>
      </c>
      <c r="BD42" s="623">
        <v>0</v>
      </c>
      <c r="BE42" s="623">
        <v>0</v>
      </c>
      <c r="BF42" s="623">
        <v>0</v>
      </c>
      <c r="BG42" s="623">
        <v>0</v>
      </c>
      <c r="BH42" s="623">
        <v>0</v>
      </c>
      <c r="BI42" s="623">
        <v>0</v>
      </c>
      <c r="BJ42" s="623">
        <v>0</v>
      </c>
      <c r="BK42" s="623">
        <v>0</v>
      </c>
      <c r="BL42" s="623">
        <v>2.907692307692308E-2</v>
      </c>
      <c r="BM42" s="623">
        <v>3.323076923076923E-2</v>
      </c>
      <c r="BN42" s="623">
        <v>4.1538461538461538E-2</v>
      </c>
      <c r="BO42" s="623">
        <v>0.16615384615384615</v>
      </c>
      <c r="BP42" s="623">
        <v>0.14538461538461539</v>
      </c>
      <c r="BQ42" s="623">
        <v>0</v>
      </c>
      <c r="BR42" s="623">
        <v>0</v>
      </c>
      <c r="BS42" s="623">
        <v>0</v>
      </c>
      <c r="BT42" s="623">
        <v>0</v>
      </c>
      <c r="BU42" s="623">
        <v>0</v>
      </c>
      <c r="BV42" s="623">
        <v>0</v>
      </c>
      <c r="BW42" s="623">
        <v>0</v>
      </c>
      <c r="BX42" s="623">
        <v>0</v>
      </c>
      <c r="BY42" s="623">
        <v>0</v>
      </c>
      <c r="BZ42" s="623">
        <v>0</v>
      </c>
      <c r="CA42" s="623">
        <v>0</v>
      </c>
      <c r="CB42" s="623">
        <v>0</v>
      </c>
      <c r="CC42" s="623">
        <v>0</v>
      </c>
      <c r="CD42" s="623">
        <v>0</v>
      </c>
      <c r="CE42" s="632">
        <v>0</v>
      </c>
      <c r="CF42" s="632">
        <v>3.7800000000000007E-2</v>
      </c>
      <c r="CG42" s="632">
        <v>4.3200000000000002E-2</v>
      </c>
      <c r="CH42" s="632">
        <v>5.3999999999999999E-2</v>
      </c>
      <c r="CI42" s="632">
        <v>0.216</v>
      </c>
      <c r="CJ42" s="632">
        <v>0.189</v>
      </c>
      <c r="CK42" s="632">
        <v>0</v>
      </c>
      <c r="CL42" s="632">
        <v>0</v>
      </c>
      <c r="CM42" s="632">
        <v>0</v>
      </c>
      <c r="CN42" s="632">
        <v>0</v>
      </c>
      <c r="CO42" s="632">
        <v>0</v>
      </c>
      <c r="CP42" s="632">
        <v>0</v>
      </c>
      <c r="CQ42" s="632">
        <v>0</v>
      </c>
      <c r="CR42" s="632">
        <v>0</v>
      </c>
      <c r="CS42" s="632">
        <v>0</v>
      </c>
      <c r="CT42" s="632">
        <v>0</v>
      </c>
      <c r="CU42" s="632">
        <v>0</v>
      </c>
      <c r="CV42" s="632">
        <v>0</v>
      </c>
      <c r="CW42" s="632">
        <v>0</v>
      </c>
      <c r="CX42" s="632">
        <v>0</v>
      </c>
      <c r="CY42" s="633">
        <v>0</v>
      </c>
      <c r="CZ42" s="634">
        <v>0</v>
      </c>
      <c r="DA42" s="635">
        <v>0</v>
      </c>
      <c r="DB42" s="635">
        <v>0</v>
      </c>
      <c r="DC42" s="635">
        <v>0</v>
      </c>
      <c r="DD42" s="635">
        <v>0</v>
      </c>
      <c r="DE42" s="635">
        <v>0</v>
      </c>
      <c r="DF42" s="635">
        <v>0</v>
      </c>
      <c r="DG42" s="635">
        <v>0</v>
      </c>
      <c r="DH42" s="635">
        <v>0</v>
      </c>
      <c r="DI42" s="635">
        <v>0</v>
      </c>
      <c r="DJ42" s="635">
        <v>0</v>
      </c>
      <c r="DK42" s="635">
        <v>0</v>
      </c>
      <c r="DL42" s="635">
        <v>0</v>
      </c>
      <c r="DM42" s="635">
        <v>0</v>
      </c>
      <c r="DN42" s="635">
        <v>0</v>
      </c>
      <c r="DO42" s="635">
        <v>0</v>
      </c>
      <c r="DP42" s="635">
        <v>0</v>
      </c>
      <c r="DQ42" s="635">
        <v>0</v>
      </c>
      <c r="DR42" s="635">
        <v>0</v>
      </c>
      <c r="DS42" s="635">
        <v>0</v>
      </c>
      <c r="DT42" s="635">
        <v>0</v>
      </c>
      <c r="DU42" s="635">
        <v>0</v>
      </c>
      <c r="DV42" s="635">
        <v>0</v>
      </c>
      <c r="DW42" s="636">
        <v>0</v>
      </c>
      <c r="DX42" s="673"/>
    </row>
    <row r="43" spans="2:128" x14ac:dyDescent="0.2">
      <c r="B43" s="658"/>
      <c r="C43" s="655"/>
      <c r="D43" s="650"/>
      <c r="E43" s="650"/>
      <c r="F43" s="650"/>
      <c r="G43" s="650"/>
      <c r="H43" s="650"/>
      <c r="I43" s="651"/>
      <c r="J43" s="651"/>
      <c r="K43" s="651"/>
      <c r="L43" s="651"/>
      <c r="M43" s="651"/>
      <c r="N43" s="651"/>
      <c r="O43" s="651"/>
      <c r="P43" s="651"/>
      <c r="Q43" s="651"/>
      <c r="R43" s="652"/>
      <c r="S43" s="651"/>
      <c r="T43" s="651"/>
      <c r="U43" s="642" t="s">
        <v>505</v>
      </c>
      <c r="V43" s="630" t="s">
        <v>124</v>
      </c>
      <c r="W43" s="653" t="s">
        <v>499</v>
      </c>
      <c r="X43" s="623">
        <v>0</v>
      </c>
      <c r="Y43" s="623">
        <v>0</v>
      </c>
      <c r="Z43" s="623">
        <v>0</v>
      </c>
      <c r="AA43" s="623">
        <v>0</v>
      </c>
      <c r="AB43" s="623">
        <v>0</v>
      </c>
      <c r="AC43" s="623">
        <v>0.19</v>
      </c>
      <c r="AD43" s="623">
        <v>0.19</v>
      </c>
      <c r="AE43" s="623">
        <v>0.19</v>
      </c>
      <c r="AF43" s="623">
        <v>0.19</v>
      </c>
      <c r="AG43" s="623">
        <v>0.19</v>
      </c>
      <c r="AH43" s="623">
        <v>0.19</v>
      </c>
      <c r="AI43" s="623">
        <v>0.19</v>
      </c>
      <c r="AJ43" s="623">
        <v>0.19</v>
      </c>
      <c r="AK43" s="623">
        <v>0.19</v>
      </c>
      <c r="AL43" s="623">
        <v>0.19</v>
      </c>
      <c r="AM43" s="623">
        <v>0.19</v>
      </c>
      <c r="AN43" s="623">
        <v>0.19</v>
      </c>
      <c r="AO43" s="623">
        <v>0.19</v>
      </c>
      <c r="AP43" s="623">
        <v>0.19</v>
      </c>
      <c r="AQ43" s="623">
        <v>0.19</v>
      </c>
      <c r="AR43" s="623">
        <v>0.19</v>
      </c>
      <c r="AS43" s="623">
        <v>0.19</v>
      </c>
      <c r="AT43" s="623">
        <v>0.19</v>
      </c>
      <c r="AU43" s="623">
        <v>0.19</v>
      </c>
      <c r="AV43" s="623">
        <v>0.19</v>
      </c>
      <c r="AW43" s="623">
        <v>0.19</v>
      </c>
      <c r="AX43" s="623">
        <v>0.19</v>
      </c>
      <c r="AY43" s="623">
        <v>0.19</v>
      </c>
      <c r="AZ43" s="623">
        <v>0.19</v>
      </c>
      <c r="BA43" s="623">
        <v>0.19</v>
      </c>
      <c r="BB43" s="623">
        <v>0.19</v>
      </c>
      <c r="BC43" s="623">
        <v>0.19</v>
      </c>
      <c r="BD43" s="623">
        <v>0.19</v>
      </c>
      <c r="BE43" s="623">
        <v>0.19</v>
      </c>
      <c r="BF43" s="623">
        <v>0.19</v>
      </c>
      <c r="BG43" s="623">
        <v>0.19</v>
      </c>
      <c r="BH43" s="623">
        <v>0.19</v>
      </c>
      <c r="BI43" s="623">
        <v>0.19</v>
      </c>
      <c r="BJ43" s="623">
        <v>0.19</v>
      </c>
      <c r="BK43" s="623">
        <v>0.19</v>
      </c>
      <c r="BL43" s="623">
        <v>0.19</v>
      </c>
      <c r="BM43" s="623">
        <v>0.19</v>
      </c>
      <c r="BN43" s="623">
        <v>0.19</v>
      </c>
      <c r="BO43" s="623">
        <v>0.19</v>
      </c>
      <c r="BP43" s="623">
        <v>0.19</v>
      </c>
      <c r="BQ43" s="623">
        <v>0.19</v>
      </c>
      <c r="BR43" s="623">
        <v>0.19</v>
      </c>
      <c r="BS43" s="623">
        <v>0.19</v>
      </c>
      <c r="BT43" s="623">
        <v>0.19</v>
      </c>
      <c r="BU43" s="623">
        <v>0.19</v>
      </c>
      <c r="BV43" s="623">
        <v>0.19</v>
      </c>
      <c r="BW43" s="623">
        <v>0.19</v>
      </c>
      <c r="BX43" s="623">
        <v>0.19</v>
      </c>
      <c r="BY43" s="623">
        <v>0.19</v>
      </c>
      <c r="BZ43" s="623">
        <v>0.19</v>
      </c>
      <c r="CA43" s="623">
        <v>0.19</v>
      </c>
      <c r="CB43" s="623">
        <v>0.19</v>
      </c>
      <c r="CC43" s="623">
        <v>0.19</v>
      </c>
      <c r="CD43" s="623">
        <v>0.19</v>
      </c>
      <c r="CE43" s="632">
        <v>0.19</v>
      </c>
      <c r="CF43" s="632">
        <v>0.19</v>
      </c>
      <c r="CG43" s="632">
        <v>0.19</v>
      </c>
      <c r="CH43" s="632">
        <v>0.19</v>
      </c>
      <c r="CI43" s="632">
        <v>0.19</v>
      </c>
      <c r="CJ43" s="632">
        <v>0.19</v>
      </c>
      <c r="CK43" s="632">
        <v>0.19</v>
      </c>
      <c r="CL43" s="632">
        <v>0.19</v>
      </c>
      <c r="CM43" s="632">
        <v>0.19</v>
      </c>
      <c r="CN43" s="632">
        <v>0.19</v>
      </c>
      <c r="CO43" s="632">
        <v>0.19</v>
      </c>
      <c r="CP43" s="632">
        <v>0.19</v>
      </c>
      <c r="CQ43" s="632">
        <v>0.19</v>
      </c>
      <c r="CR43" s="632">
        <v>0.19</v>
      </c>
      <c r="CS43" s="632">
        <v>0.19</v>
      </c>
      <c r="CT43" s="632">
        <v>0.19</v>
      </c>
      <c r="CU43" s="632">
        <v>0.19</v>
      </c>
      <c r="CV43" s="632">
        <v>0.19</v>
      </c>
      <c r="CW43" s="632">
        <v>0.19</v>
      </c>
      <c r="CX43" s="632">
        <v>0.19</v>
      </c>
      <c r="CY43" s="633">
        <v>0.19</v>
      </c>
      <c r="CZ43" s="634">
        <v>0</v>
      </c>
      <c r="DA43" s="635">
        <v>0</v>
      </c>
      <c r="DB43" s="635">
        <v>0</v>
      </c>
      <c r="DC43" s="635">
        <v>0</v>
      </c>
      <c r="DD43" s="635">
        <v>0</v>
      </c>
      <c r="DE43" s="635">
        <v>0</v>
      </c>
      <c r="DF43" s="635">
        <v>0</v>
      </c>
      <c r="DG43" s="635">
        <v>0</v>
      </c>
      <c r="DH43" s="635">
        <v>0</v>
      </c>
      <c r="DI43" s="635">
        <v>0</v>
      </c>
      <c r="DJ43" s="635">
        <v>0</v>
      </c>
      <c r="DK43" s="635">
        <v>0</v>
      </c>
      <c r="DL43" s="635">
        <v>0</v>
      </c>
      <c r="DM43" s="635">
        <v>0</v>
      </c>
      <c r="DN43" s="635">
        <v>0</v>
      </c>
      <c r="DO43" s="635">
        <v>0</v>
      </c>
      <c r="DP43" s="635">
        <v>0</v>
      </c>
      <c r="DQ43" s="635">
        <v>0</v>
      </c>
      <c r="DR43" s="635">
        <v>0</v>
      </c>
      <c r="DS43" s="635">
        <v>0</v>
      </c>
      <c r="DT43" s="635">
        <v>0</v>
      </c>
      <c r="DU43" s="635">
        <v>0</v>
      </c>
      <c r="DV43" s="635">
        <v>0</v>
      </c>
      <c r="DW43" s="636">
        <v>0</v>
      </c>
      <c r="DX43" s="673"/>
    </row>
    <row r="44" spans="2:128" x14ac:dyDescent="0.2">
      <c r="B44" s="658"/>
      <c r="C44" s="655"/>
      <c r="D44" s="650"/>
      <c r="E44" s="650"/>
      <c r="F44" s="650"/>
      <c r="G44" s="650"/>
      <c r="H44" s="650"/>
      <c r="I44" s="651"/>
      <c r="J44" s="651"/>
      <c r="K44" s="651"/>
      <c r="L44" s="651"/>
      <c r="M44" s="651"/>
      <c r="N44" s="651"/>
      <c r="O44" s="651"/>
      <c r="P44" s="651"/>
      <c r="Q44" s="651"/>
      <c r="R44" s="652"/>
      <c r="S44" s="651"/>
      <c r="T44" s="651"/>
      <c r="U44" s="642" t="s">
        <v>506</v>
      </c>
      <c r="V44" s="630" t="s">
        <v>124</v>
      </c>
      <c r="W44" s="653" t="s">
        <v>499</v>
      </c>
      <c r="X44" s="623">
        <v>0.44371600000000005</v>
      </c>
      <c r="Y44" s="623">
        <v>0.507104</v>
      </c>
      <c r="Z44" s="623">
        <v>0.63388000000000011</v>
      </c>
      <c r="AA44" s="623">
        <v>2.5355200000000004</v>
      </c>
      <c r="AB44" s="623">
        <v>2.2185799999999998</v>
      </c>
      <c r="AC44" s="623">
        <v>0</v>
      </c>
      <c r="AD44" s="623">
        <v>0</v>
      </c>
      <c r="AE44" s="623">
        <v>0</v>
      </c>
      <c r="AF44" s="623">
        <v>0</v>
      </c>
      <c r="AG44" s="623">
        <v>0</v>
      </c>
      <c r="AH44" s="623">
        <v>0</v>
      </c>
      <c r="AI44" s="623">
        <v>0</v>
      </c>
      <c r="AJ44" s="623">
        <v>0</v>
      </c>
      <c r="AK44" s="623">
        <v>0</v>
      </c>
      <c r="AL44" s="623">
        <v>0</v>
      </c>
      <c r="AM44" s="623">
        <v>0</v>
      </c>
      <c r="AN44" s="623">
        <v>0</v>
      </c>
      <c r="AO44" s="623">
        <v>0</v>
      </c>
      <c r="AP44" s="623">
        <v>0</v>
      </c>
      <c r="AQ44" s="623">
        <v>0</v>
      </c>
      <c r="AR44" s="623">
        <v>0.34132000000000007</v>
      </c>
      <c r="AS44" s="623">
        <v>0.39008000000000004</v>
      </c>
      <c r="AT44" s="623">
        <v>0.48760000000000003</v>
      </c>
      <c r="AU44" s="623">
        <v>1.9504000000000001</v>
      </c>
      <c r="AV44" s="623">
        <v>1.7065999999999999</v>
      </c>
      <c r="AW44" s="623">
        <v>0</v>
      </c>
      <c r="AX44" s="623">
        <v>0</v>
      </c>
      <c r="AY44" s="623">
        <v>0</v>
      </c>
      <c r="AZ44" s="623">
        <v>0</v>
      </c>
      <c r="BA44" s="623">
        <v>0</v>
      </c>
      <c r="BB44" s="623">
        <v>0</v>
      </c>
      <c r="BC44" s="623">
        <v>0</v>
      </c>
      <c r="BD44" s="623">
        <v>0</v>
      </c>
      <c r="BE44" s="623">
        <v>0</v>
      </c>
      <c r="BF44" s="623">
        <v>0</v>
      </c>
      <c r="BG44" s="623">
        <v>0</v>
      </c>
      <c r="BH44" s="623">
        <v>0</v>
      </c>
      <c r="BI44" s="623">
        <v>0</v>
      </c>
      <c r="BJ44" s="623">
        <v>0</v>
      </c>
      <c r="BK44" s="623">
        <v>0</v>
      </c>
      <c r="BL44" s="623">
        <v>0.34132000000000007</v>
      </c>
      <c r="BM44" s="623">
        <v>0.39008000000000004</v>
      </c>
      <c r="BN44" s="623">
        <v>0.48760000000000003</v>
      </c>
      <c r="BO44" s="623">
        <v>1.9504000000000001</v>
      </c>
      <c r="BP44" s="623">
        <v>1.7065999999999999</v>
      </c>
      <c r="BQ44" s="623">
        <v>0</v>
      </c>
      <c r="BR44" s="623">
        <v>0</v>
      </c>
      <c r="BS44" s="623">
        <v>0</v>
      </c>
      <c r="BT44" s="623">
        <v>0</v>
      </c>
      <c r="BU44" s="623">
        <v>0</v>
      </c>
      <c r="BV44" s="623">
        <v>0</v>
      </c>
      <c r="BW44" s="623">
        <v>0</v>
      </c>
      <c r="BX44" s="623">
        <v>0</v>
      </c>
      <c r="BY44" s="623">
        <v>0</v>
      </c>
      <c r="BZ44" s="623">
        <v>0</v>
      </c>
      <c r="CA44" s="623">
        <v>0</v>
      </c>
      <c r="CB44" s="623">
        <v>0</v>
      </c>
      <c r="CC44" s="623">
        <v>0</v>
      </c>
      <c r="CD44" s="623">
        <v>0</v>
      </c>
      <c r="CE44" s="632">
        <v>0</v>
      </c>
      <c r="CF44" s="632">
        <v>0.44371600000000005</v>
      </c>
      <c r="CG44" s="632">
        <v>0.507104</v>
      </c>
      <c r="CH44" s="632">
        <v>0.63388000000000011</v>
      </c>
      <c r="CI44" s="632">
        <v>2.5355200000000004</v>
      </c>
      <c r="CJ44" s="632">
        <v>2.2185799999999998</v>
      </c>
      <c r="CK44" s="632">
        <v>0</v>
      </c>
      <c r="CL44" s="632">
        <v>0</v>
      </c>
      <c r="CM44" s="632">
        <v>0</v>
      </c>
      <c r="CN44" s="632">
        <v>0</v>
      </c>
      <c r="CO44" s="632">
        <v>0</v>
      </c>
      <c r="CP44" s="632">
        <v>0</v>
      </c>
      <c r="CQ44" s="632">
        <v>0</v>
      </c>
      <c r="CR44" s="632">
        <v>0</v>
      </c>
      <c r="CS44" s="632">
        <v>0</v>
      </c>
      <c r="CT44" s="632">
        <v>0</v>
      </c>
      <c r="CU44" s="632">
        <v>0</v>
      </c>
      <c r="CV44" s="632">
        <v>0</v>
      </c>
      <c r="CW44" s="632">
        <v>0</v>
      </c>
      <c r="CX44" s="632">
        <v>0</v>
      </c>
      <c r="CY44" s="633">
        <v>0</v>
      </c>
      <c r="CZ44" s="634">
        <v>0</v>
      </c>
      <c r="DA44" s="635">
        <v>0</v>
      </c>
      <c r="DB44" s="635">
        <v>0</v>
      </c>
      <c r="DC44" s="635">
        <v>0</v>
      </c>
      <c r="DD44" s="635">
        <v>0</v>
      </c>
      <c r="DE44" s="635">
        <v>0</v>
      </c>
      <c r="DF44" s="635">
        <v>0</v>
      </c>
      <c r="DG44" s="635">
        <v>0</v>
      </c>
      <c r="DH44" s="635">
        <v>0</v>
      </c>
      <c r="DI44" s="635">
        <v>0</v>
      </c>
      <c r="DJ44" s="635">
        <v>0</v>
      </c>
      <c r="DK44" s="635">
        <v>0</v>
      </c>
      <c r="DL44" s="635">
        <v>0</v>
      </c>
      <c r="DM44" s="635">
        <v>0</v>
      </c>
      <c r="DN44" s="635">
        <v>0</v>
      </c>
      <c r="DO44" s="635">
        <v>0</v>
      </c>
      <c r="DP44" s="635">
        <v>0</v>
      </c>
      <c r="DQ44" s="635">
        <v>0</v>
      </c>
      <c r="DR44" s="635">
        <v>0</v>
      </c>
      <c r="DS44" s="635">
        <v>0</v>
      </c>
      <c r="DT44" s="635">
        <v>0</v>
      </c>
      <c r="DU44" s="635">
        <v>0</v>
      </c>
      <c r="DV44" s="635">
        <v>0</v>
      </c>
      <c r="DW44" s="636">
        <v>0</v>
      </c>
      <c r="DX44" s="673"/>
    </row>
    <row r="45" spans="2:128" x14ac:dyDescent="0.2">
      <c r="B45" s="658"/>
      <c r="C45" s="655"/>
      <c r="D45" s="650"/>
      <c r="E45" s="650"/>
      <c r="F45" s="650"/>
      <c r="G45" s="650"/>
      <c r="H45" s="650"/>
      <c r="I45" s="651"/>
      <c r="J45" s="651"/>
      <c r="K45" s="651"/>
      <c r="L45" s="651"/>
      <c r="M45" s="651"/>
      <c r="N45" s="651"/>
      <c r="O45" s="651"/>
      <c r="P45" s="651"/>
      <c r="Q45" s="651"/>
      <c r="R45" s="652"/>
      <c r="S45" s="651"/>
      <c r="T45" s="651"/>
      <c r="U45" s="642" t="s">
        <v>507</v>
      </c>
      <c r="V45" s="630" t="s">
        <v>124</v>
      </c>
      <c r="W45" s="653" t="s">
        <v>499</v>
      </c>
      <c r="X45" s="623">
        <v>0</v>
      </c>
      <c r="Y45" s="623">
        <v>0</v>
      </c>
      <c r="Z45" s="623">
        <v>0</v>
      </c>
      <c r="AA45" s="623">
        <v>0</v>
      </c>
      <c r="AB45" s="623">
        <v>0</v>
      </c>
      <c r="AC45" s="623">
        <v>1.7628302698372469</v>
      </c>
      <c r="AD45" s="623">
        <v>1.6330288326370499</v>
      </c>
      <c r="AE45" s="623">
        <v>1.5521279765343081</v>
      </c>
      <c r="AF45" s="623">
        <v>1.5245624347005942</v>
      </c>
      <c r="AG45" s="623">
        <v>1.4206657411173695</v>
      </c>
      <c r="AH45" s="623">
        <v>1.3410981039536514</v>
      </c>
      <c r="AI45" s="623">
        <v>1.2615304667899334</v>
      </c>
      <c r="AJ45" s="623">
        <v>1.1819628296262155</v>
      </c>
      <c r="AK45" s="623">
        <v>1.1023951924624973</v>
      </c>
      <c r="AL45" s="623">
        <v>1.0228275552987793</v>
      </c>
      <c r="AM45" s="623">
        <v>0.94325991813506116</v>
      </c>
      <c r="AN45" s="623">
        <v>0.86369228097134287</v>
      </c>
      <c r="AO45" s="623">
        <v>0.7841246438076247</v>
      </c>
      <c r="AP45" s="623">
        <v>0.70455700664390686</v>
      </c>
      <c r="AQ45" s="623">
        <v>0.62498936948018879</v>
      </c>
      <c r="AR45" s="623">
        <v>0.54542173231647073</v>
      </c>
      <c r="AS45" s="623">
        <v>0.46585409515275272</v>
      </c>
      <c r="AT45" s="623">
        <v>0.38628645798903466</v>
      </c>
      <c r="AU45" s="623">
        <v>0.30671882082531665</v>
      </c>
      <c r="AV45" s="623">
        <v>0.22715118366159859</v>
      </c>
      <c r="AW45" s="623">
        <v>0.22715118366159859</v>
      </c>
      <c r="AX45" s="623">
        <v>0.22715118366159859</v>
      </c>
      <c r="AY45" s="623">
        <v>0.22715118366159859</v>
      </c>
      <c r="AZ45" s="623">
        <v>0.22715118366159859</v>
      </c>
      <c r="BA45" s="623">
        <v>0.22715118366159859</v>
      </c>
      <c r="BB45" s="623">
        <v>0.22715118366159859</v>
      </c>
      <c r="BC45" s="623">
        <v>0.22715118366159859</v>
      </c>
      <c r="BD45" s="623">
        <v>0.22715118366159859</v>
      </c>
      <c r="BE45" s="623">
        <v>0.22715118366159859</v>
      </c>
      <c r="BF45" s="623">
        <v>0.22715118366159859</v>
      </c>
      <c r="BG45" s="623">
        <v>0.22715118366159859</v>
      </c>
      <c r="BH45" s="623">
        <v>0.22715118366159859</v>
      </c>
      <c r="BI45" s="623">
        <v>0.22715118366159859</v>
      </c>
      <c r="BJ45" s="623">
        <v>0.22715118366159859</v>
      </c>
      <c r="BK45" s="623">
        <v>0.22715118366159859</v>
      </c>
      <c r="BL45" s="623">
        <v>0.22715118366159859</v>
      </c>
      <c r="BM45" s="623">
        <v>0.22715118366159859</v>
      </c>
      <c r="BN45" s="623">
        <v>0.22715118366159859</v>
      </c>
      <c r="BO45" s="623">
        <v>0.22715118366159859</v>
      </c>
      <c r="BP45" s="623">
        <v>0.22715118366159859</v>
      </c>
      <c r="BQ45" s="623">
        <v>0.22715118366159859</v>
      </c>
      <c r="BR45" s="623">
        <v>0.22715118366159859</v>
      </c>
      <c r="BS45" s="623">
        <v>0.22715118366159859</v>
      </c>
      <c r="BT45" s="623">
        <v>0.22715118366159859</v>
      </c>
      <c r="BU45" s="623">
        <v>0.22715118366159859</v>
      </c>
      <c r="BV45" s="623">
        <v>0.22715118366159859</v>
      </c>
      <c r="BW45" s="623">
        <v>0.22715118366159859</v>
      </c>
      <c r="BX45" s="623">
        <v>0.22715118366159859</v>
      </c>
      <c r="BY45" s="623">
        <v>0.22715118366159859</v>
      </c>
      <c r="BZ45" s="623">
        <v>0.22715118366159859</v>
      </c>
      <c r="CA45" s="623">
        <v>0.22715118366159859</v>
      </c>
      <c r="CB45" s="623">
        <v>0.22715118366159859</v>
      </c>
      <c r="CC45" s="623">
        <v>0.22715118366159859</v>
      </c>
      <c r="CD45" s="623">
        <v>0.22715118366159859</v>
      </c>
      <c r="CE45" s="632">
        <v>0.22715118366159859</v>
      </c>
      <c r="CF45" s="632">
        <v>0.22715118366159859</v>
      </c>
      <c r="CG45" s="632">
        <v>0.22715118366159859</v>
      </c>
      <c r="CH45" s="632">
        <v>0.22715118366159859</v>
      </c>
      <c r="CI45" s="632">
        <v>0.22715118366159859</v>
      </c>
      <c r="CJ45" s="632">
        <v>0.22715118366159859</v>
      </c>
      <c r="CK45" s="632">
        <v>0.22715118366159859</v>
      </c>
      <c r="CL45" s="632">
        <v>0.22715118366159859</v>
      </c>
      <c r="CM45" s="632">
        <v>0.22715118366159859</v>
      </c>
      <c r="CN45" s="632">
        <v>0.22715118366159859</v>
      </c>
      <c r="CO45" s="632">
        <v>0.22715118366159859</v>
      </c>
      <c r="CP45" s="632">
        <v>0.22715118366159859</v>
      </c>
      <c r="CQ45" s="632">
        <v>0.22715118366159859</v>
      </c>
      <c r="CR45" s="632">
        <v>0.22715118366159859</v>
      </c>
      <c r="CS45" s="632">
        <v>0.22715118366159859</v>
      </c>
      <c r="CT45" s="632">
        <v>0.22715118366159859</v>
      </c>
      <c r="CU45" s="632">
        <v>0.22715118366159859</v>
      </c>
      <c r="CV45" s="632">
        <v>0.22715118366159859</v>
      </c>
      <c r="CW45" s="632">
        <v>0.22715118366159859</v>
      </c>
      <c r="CX45" s="632">
        <v>0.22715118366159859</v>
      </c>
      <c r="CY45" s="633">
        <v>0.22715118366159859</v>
      </c>
      <c r="CZ45" s="634">
        <v>0</v>
      </c>
      <c r="DA45" s="635">
        <v>0</v>
      </c>
      <c r="DB45" s="635">
        <v>0</v>
      </c>
      <c r="DC45" s="635">
        <v>0</v>
      </c>
      <c r="DD45" s="635">
        <v>0</v>
      </c>
      <c r="DE45" s="635">
        <v>0</v>
      </c>
      <c r="DF45" s="635">
        <v>0</v>
      </c>
      <c r="DG45" s="635">
        <v>0</v>
      </c>
      <c r="DH45" s="635">
        <v>0</v>
      </c>
      <c r="DI45" s="635">
        <v>0</v>
      </c>
      <c r="DJ45" s="635">
        <v>0</v>
      </c>
      <c r="DK45" s="635">
        <v>0</v>
      </c>
      <c r="DL45" s="635">
        <v>0</v>
      </c>
      <c r="DM45" s="635">
        <v>0</v>
      </c>
      <c r="DN45" s="635">
        <v>0</v>
      </c>
      <c r="DO45" s="635">
        <v>0</v>
      </c>
      <c r="DP45" s="635">
        <v>0</v>
      </c>
      <c r="DQ45" s="635">
        <v>0</v>
      </c>
      <c r="DR45" s="635">
        <v>0</v>
      </c>
      <c r="DS45" s="635">
        <v>0</v>
      </c>
      <c r="DT45" s="635">
        <v>0</v>
      </c>
      <c r="DU45" s="635">
        <v>0</v>
      </c>
      <c r="DV45" s="635">
        <v>0</v>
      </c>
      <c r="DW45" s="636">
        <v>0</v>
      </c>
      <c r="DX45" s="673"/>
    </row>
    <row r="46" spans="2:128" x14ac:dyDescent="0.2">
      <c r="B46" s="658"/>
      <c r="C46" s="655"/>
      <c r="D46" s="650"/>
      <c r="E46" s="650"/>
      <c r="F46" s="650"/>
      <c r="G46" s="650"/>
      <c r="H46" s="650"/>
      <c r="I46" s="651"/>
      <c r="J46" s="651"/>
      <c r="K46" s="651"/>
      <c r="L46" s="651"/>
      <c r="M46" s="651"/>
      <c r="N46" s="651"/>
      <c r="O46" s="651"/>
      <c r="P46" s="651"/>
      <c r="Q46" s="651"/>
      <c r="R46" s="652"/>
      <c r="S46" s="651"/>
      <c r="T46" s="651"/>
      <c r="U46" s="659" t="s">
        <v>508</v>
      </c>
      <c r="V46" s="630" t="s">
        <v>124</v>
      </c>
      <c r="W46" s="653" t="s">
        <v>499</v>
      </c>
      <c r="X46" s="623">
        <v>0</v>
      </c>
      <c r="Y46" s="623">
        <v>0</v>
      </c>
      <c r="Z46" s="623">
        <v>0</v>
      </c>
      <c r="AA46" s="623">
        <v>0</v>
      </c>
      <c r="AB46" s="623">
        <v>0</v>
      </c>
      <c r="AC46" s="623">
        <v>0</v>
      </c>
      <c r="AD46" s="623">
        <v>0</v>
      </c>
      <c r="AE46" s="623">
        <v>0</v>
      </c>
      <c r="AF46" s="623">
        <v>0</v>
      </c>
      <c r="AG46" s="623">
        <v>0</v>
      </c>
      <c r="AH46" s="623">
        <v>0</v>
      </c>
      <c r="AI46" s="623">
        <v>0</v>
      </c>
      <c r="AJ46" s="623">
        <v>0</v>
      </c>
      <c r="AK46" s="623">
        <v>0</v>
      </c>
      <c r="AL46" s="623">
        <v>0</v>
      </c>
      <c r="AM46" s="623">
        <v>0</v>
      </c>
      <c r="AN46" s="623">
        <v>0</v>
      </c>
      <c r="AO46" s="623">
        <v>0</v>
      </c>
      <c r="AP46" s="623">
        <v>0</v>
      </c>
      <c r="AQ46" s="623">
        <v>0</v>
      </c>
      <c r="AR46" s="623">
        <v>0</v>
      </c>
      <c r="AS46" s="623">
        <v>0</v>
      </c>
      <c r="AT46" s="623">
        <v>0</v>
      </c>
      <c r="AU46" s="623">
        <v>0</v>
      </c>
      <c r="AV46" s="623">
        <v>0</v>
      </c>
      <c r="AW46" s="623">
        <v>0</v>
      </c>
      <c r="AX46" s="623">
        <v>0</v>
      </c>
      <c r="AY46" s="623">
        <v>0</v>
      </c>
      <c r="AZ46" s="623">
        <v>0</v>
      </c>
      <c r="BA46" s="623">
        <v>0</v>
      </c>
      <c r="BB46" s="623">
        <v>0</v>
      </c>
      <c r="BC46" s="623">
        <v>0</v>
      </c>
      <c r="BD46" s="623">
        <v>0</v>
      </c>
      <c r="BE46" s="623">
        <v>0</v>
      </c>
      <c r="BF46" s="623">
        <v>0</v>
      </c>
      <c r="BG46" s="623">
        <v>0</v>
      </c>
      <c r="BH46" s="623">
        <v>0</v>
      </c>
      <c r="BI46" s="623">
        <v>0</v>
      </c>
      <c r="BJ46" s="623">
        <v>0</v>
      </c>
      <c r="BK46" s="623">
        <v>0</v>
      </c>
      <c r="BL46" s="623">
        <v>0</v>
      </c>
      <c r="BM46" s="623">
        <v>0</v>
      </c>
      <c r="BN46" s="623">
        <v>0</v>
      </c>
      <c r="BO46" s="623">
        <v>0</v>
      </c>
      <c r="BP46" s="623">
        <v>0</v>
      </c>
      <c r="BQ46" s="623">
        <v>0</v>
      </c>
      <c r="BR46" s="623">
        <v>0</v>
      </c>
      <c r="BS46" s="623">
        <v>0</v>
      </c>
      <c r="BT46" s="623">
        <v>0</v>
      </c>
      <c r="BU46" s="623">
        <v>0</v>
      </c>
      <c r="BV46" s="623">
        <v>0</v>
      </c>
      <c r="BW46" s="623">
        <v>0</v>
      </c>
      <c r="BX46" s="623">
        <v>0</v>
      </c>
      <c r="BY46" s="623">
        <v>0</v>
      </c>
      <c r="BZ46" s="623">
        <v>0</v>
      </c>
      <c r="CA46" s="623">
        <v>0</v>
      </c>
      <c r="CB46" s="623">
        <v>0</v>
      </c>
      <c r="CC46" s="623">
        <v>0</v>
      </c>
      <c r="CD46" s="623">
        <v>0</v>
      </c>
      <c r="CE46" s="623">
        <v>0</v>
      </c>
      <c r="CF46" s="623">
        <v>0</v>
      </c>
      <c r="CG46" s="623">
        <v>0</v>
      </c>
      <c r="CH46" s="623">
        <v>0</v>
      </c>
      <c r="CI46" s="623">
        <v>0</v>
      </c>
      <c r="CJ46" s="623">
        <v>0</v>
      </c>
      <c r="CK46" s="623">
        <v>0</v>
      </c>
      <c r="CL46" s="623">
        <v>0</v>
      </c>
      <c r="CM46" s="623">
        <v>0</v>
      </c>
      <c r="CN46" s="623">
        <v>0</v>
      </c>
      <c r="CO46" s="623">
        <v>0</v>
      </c>
      <c r="CP46" s="623">
        <v>0</v>
      </c>
      <c r="CQ46" s="623">
        <v>0</v>
      </c>
      <c r="CR46" s="623">
        <v>0</v>
      </c>
      <c r="CS46" s="623">
        <v>0</v>
      </c>
      <c r="CT46" s="623">
        <v>0</v>
      </c>
      <c r="CU46" s="623">
        <v>0</v>
      </c>
      <c r="CV46" s="623">
        <v>0</v>
      </c>
      <c r="CW46" s="623">
        <v>0</v>
      </c>
      <c r="CX46" s="623">
        <v>0</v>
      </c>
      <c r="CY46" s="623">
        <v>0</v>
      </c>
      <c r="CZ46" s="634">
        <v>0</v>
      </c>
      <c r="DA46" s="635">
        <v>0</v>
      </c>
      <c r="DB46" s="635">
        <v>0</v>
      </c>
      <c r="DC46" s="635">
        <v>0</v>
      </c>
      <c r="DD46" s="635">
        <v>0</v>
      </c>
      <c r="DE46" s="635">
        <v>0</v>
      </c>
      <c r="DF46" s="635">
        <v>0</v>
      </c>
      <c r="DG46" s="635">
        <v>0</v>
      </c>
      <c r="DH46" s="635">
        <v>0</v>
      </c>
      <c r="DI46" s="635">
        <v>0</v>
      </c>
      <c r="DJ46" s="635">
        <v>0</v>
      </c>
      <c r="DK46" s="635">
        <v>0</v>
      </c>
      <c r="DL46" s="635">
        <v>0</v>
      </c>
      <c r="DM46" s="635">
        <v>0</v>
      </c>
      <c r="DN46" s="635">
        <v>0</v>
      </c>
      <c r="DO46" s="635">
        <v>0</v>
      </c>
      <c r="DP46" s="635">
        <v>0</v>
      </c>
      <c r="DQ46" s="635">
        <v>0</v>
      </c>
      <c r="DR46" s="635">
        <v>0</v>
      </c>
      <c r="DS46" s="635">
        <v>0</v>
      </c>
      <c r="DT46" s="635">
        <v>0</v>
      </c>
      <c r="DU46" s="635">
        <v>0</v>
      </c>
      <c r="DV46" s="635">
        <v>0</v>
      </c>
      <c r="DW46" s="636">
        <v>0</v>
      </c>
      <c r="DX46" s="673"/>
    </row>
    <row r="47" spans="2:128" ht="15.75" thickBot="1" x14ac:dyDescent="0.25">
      <c r="B47" s="660"/>
      <c r="C47" s="661"/>
      <c r="D47" s="662"/>
      <c r="E47" s="662"/>
      <c r="F47" s="662"/>
      <c r="G47" s="662"/>
      <c r="H47" s="662"/>
      <c r="I47" s="663"/>
      <c r="J47" s="663"/>
      <c r="K47" s="663"/>
      <c r="L47" s="663"/>
      <c r="M47" s="663"/>
      <c r="N47" s="663"/>
      <c r="O47" s="663"/>
      <c r="P47" s="663"/>
      <c r="Q47" s="663"/>
      <c r="R47" s="664"/>
      <c r="S47" s="663"/>
      <c r="T47" s="663"/>
      <c r="U47" s="665" t="s">
        <v>127</v>
      </c>
      <c r="V47" s="666" t="s">
        <v>509</v>
      </c>
      <c r="W47" s="667" t="s">
        <v>499</v>
      </c>
      <c r="X47" s="668">
        <f>SUM(X36:X46)</f>
        <v>18.681515999999998</v>
      </c>
      <c r="Y47" s="668">
        <f t="shared" ref="Y47:CJ47" si="21">SUM(Y36:Y46)</f>
        <v>21.350304000000001</v>
      </c>
      <c r="Z47" s="668">
        <f t="shared" si="21"/>
        <v>26.68788</v>
      </c>
      <c r="AA47" s="668">
        <f t="shared" si="21"/>
        <v>106.75152</v>
      </c>
      <c r="AB47" s="668">
        <f t="shared" si="21"/>
        <v>93.407579999999996</v>
      </c>
      <c r="AC47" s="668">
        <f t="shared" si="21"/>
        <v>22.95283026983725</v>
      </c>
      <c r="AD47" s="668">
        <f t="shared" si="21"/>
        <v>22.82302883263705</v>
      </c>
      <c r="AE47" s="668">
        <f t="shared" si="21"/>
        <v>22.742127976534309</v>
      </c>
      <c r="AF47" s="668">
        <f t="shared" si="21"/>
        <v>22.714562434700596</v>
      </c>
      <c r="AG47" s="668">
        <f t="shared" si="21"/>
        <v>22.610665741117369</v>
      </c>
      <c r="AH47" s="668">
        <f t="shared" si="21"/>
        <v>22.531098103953653</v>
      </c>
      <c r="AI47" s="668">
        <f t="shared" si="21"/>
        <v>22.451530466789933</v>
      </c>
      <c r="AJ47" s="668">
        <f t="shared" si="21"/>
        <v>22.371962829626217</v>
      </c>
      <c r="AK47" s="668">
        <f t="shared" si="21"/>
        <v>22.2923951924625</v>
      </c>
      <c r="AL47" s="668">
        <f t="shared" si="21"/>
        <v>22.21282755529878</v>
      </c>
      <c r="AM47" s="668">
        <f t="shared" si="21"/>
        <v>22.133259918135064</v>
      </c>
      <c r="AN47" s="668">
        <f t="shared" si="21"/>
        <v>22.053692280971344</v>
      </c>
      <c r="AO47" s="668">
        <f t="shared" si="21"/>
        <v>21.974124643807627</v>
      </c>
      <c r="AP47" s="668">
        <f t="shared" si="21"/>
        <v>21.894557006643907</v>
      </c>
      <c r="AQ47" s="668">
        <f t="shared" si="21"/>
        <v>21.814989369480191</v>
      </c>
      <c r="AR47" s="668">
        <f t="shared" si="21"/>
        <v>36.105818655393392</v>
      </c>
      <c r="AS47" s="668">
        <f t="shared" si="21"/>
        <v>38.079164864383515</v>
      </c>
      <c r="AT47" s="668">
        <f t="shared" si="21"/>
        <v>42.105424919527493</v>
      </c>
      <c r="AU47" s="668">
        <f t="shared" si="21"/>
        <v>103.61327266697916</v>
      </c>
      <c r="AV47" s="668">
        <f t="shared" si="21"/>
        <v>93.269135799046211</v>
      </c>
      <c r="AW47" s="668">
        <f t="shared" si="21"/>
        <v>21.417151183661598</v>
      </c>
      <c r="AX47" s="668">
        <f t="shared" si="21"/>
        <v>21.417151183661598</v>
      </c>
      <c r="AY47" s="668">
        <f t="shared" si="21"/>
        <v>21.417151183661598</v>
      </c>
      <c r="AZ47" s="668">
        <f t="shared" si="21"/>
        <v>21.417151183661598</v>
      </c>
      <c r="BA47" s="668">
        <f t="shared" si="21"/>
        <v>21.417151183661598</v>
      </c>
      <c r="BB47" s="668">
        <f t="shared" si="21"/>
        <v>21.417151183661598</v>
      </c>
      <c r="BC47" s="668">
        <f t="shared" si="21"/>
        <v>21.417151183661598</v>
      </c>
      <c r="BD47" s="668">
        <f t="shared" si="21"/>
        <v>21.417151183661598</v>
      </c>
      <c r="BE47" s="668">
        <f t="shared" si="21"/>
        <v>21.417151183661598</v>
      </c>
      <c r="BF47" s="668">
        <f t="shared" si="21"/>
        <v>21.417151183661598</v>
      </c>
      <c r="BG47" s="668">
        <f t="shared" si="21"/>
        <v>21.417151183661598</v>
      </c>
      <c r="BH47" s="668">
        <f t="shared" si="21"/>
        <v>21.417151183661598</v>
      </c>
      <c r="BI47" s="668">
        <f t="shared" si="21"/>
        <v>21.417151183661598</v>
      </c>
      <c r="BJ47" s="668">
        <f t="shared" si="21"/>
        <v>21.417151183661598</v>
      </c>
      <c r="BK47" s="668">
        <f t="shared" si="21"/>
        <v>21.417151183661598</v>
      </c>
      <c r="BL47" s="668">
        <f t="shared" si="21"/>
        <v>35.787548106738519</v>
      </c>
      <c r="BM47" s="668">
        <f t="shared" si="21"/>
        <v>37.840461952892362</v>
      </c>
      <c r="BN47" s="668">
        <f t="shared" si="21"/>
        <v>41.946289645200054</v>
      </c>
      <c r="BO47" s="668">
        <f t="shared" si="21"/>
        <v>103.53370502981545</v>
      </c>
      <c r="BP47" s="668">
        <f t="shared" si="21"/>
        <v>93.269135799046211</v>
      </c>
      <c r="BQ47" s="668">
        <f t="shared" si="21"/>
        <v>21.417151183661598</v>
      </c>
      <c r="BR47" s="668">
        <f t="shared" si="21"/>
        <v>21.417151183661598</v>
      </c>
      <c r="BS47" s="668">
        <f t="shared" si="21"/>
        <v>21.417151183661598</v>
      </c>
      <c r="BT47" s="668">
        <f t="shared" si="21"/>
        <v>21.417151183661598</v>
      </c>
      <c r="BU47" s="668">
        <f t="shared" si="21"/>
        <v>21.417151183661598</v>
      </c>
      <c r="BV47" s="668">
        <f t="shared" si="21"/>
        <v>21.417151183661598</v>
      </c>
      <c r="BW47" s="668">
        <f t="shared" si="21"/>
        <v>21.417151183661598</v>
      </c>
      <c r="BX47" s="668">
        <f t="shared" si="21"/>
        <v>21.417151183661598</v>
      </c>
      <c r="BY47" s="668">
        <f t="shared" si="21"/>
        <v>21.417151183661598</v>
      </c>
      <c r="BZ47" s="668">
        <f t="shared" si="21"/>
        <v>21.417151183661598</v>
      </c>
      <c r="CA47" s="668">
        <f t="shared" si="21"/>
        <v>21.417151183661598</v>
      </c>
      <c r="CB47" s="668">
        <f t="shared" si="21"/>
        <v>21.417151183661598</v>
      </c>
      <c r="CC47" s="668">
        <f t="shared" si="21"/>
        <v>21.417151183661598</v>
      </c>
      <c r="CD47" s="668">
        <f t="shared" si="21"/>
        <v>21.417151183661598</v>
      </c>
      <c r="CE47" s="668">
        <f t="shared" si="21"/>
        <v>21.417151183661598</v>
      </c>
      <c r="CF47" s="668">
        <f t="shared" si="21"/>
        <v>40.098667183661597</v>
      </c>
      <c r="CG47" s="668">
        <f t="shared" si="21"/>
        <v>42.767455183661596</v>
      </c>
      <c r="CH47" s="668">
        <f t="shared" si="21"/>
        <v>48.105031183661595</v>
      </c>
      <c r="CI47" s="668">
        <f t="shared" si="21"/>
        <v>128.16867118366159</v>
      </c>
      <c r="CJ47" s="668">
        <f t="shared" si="21"/>
        <v>114.8247311836616</v>
      </c>
      <c r="CK47" s="668">
        <f t="shared" ref="CK47:DW47" si="22">SUM(CK36:CK46)</f>
        <v>21.417151183661598</v>
      </c>
      <c r="CL47" s="668">
        <f t="shared" si="22"/>
        <v>21.417151183661598</v>
      </c>
      <c r="CM47" s="668">
        <f t="shared" si="22"/>
        <v>21.417151183661598</v>
      </c>
      <c r="CN47" s="668">
        <f t="shared" si="22"/>
        <v>21.417151183661598</v>
      </c>
      <c r="CO47" s="668">
        <f t="shared" si="22"/>
        <v>21.417151183661598</v>
      </c>
      <c r="CP47" s="668">
        <f t="shared" si="22"/>
        <v>21.417151183661598</v>
      </c>
      <c r="CQ47" s="668">
        <f t="shared" si="22"/>
        <v>21.417151183661598</v>
      </c>
      <c r="CR47" s="668">
        <f t="shared" si="22"/>
        <v>21.417151183661598</v>
      </c>
      <c r="CS47" s="668">
        <f t="shared" si="22"/>
        <v>21.417151183661598</v>
      </c>
      <c r="CT47" s="668">
        <f t="shared" si="22"/>
        <v>21.417151183661598</v>
      </c>
      <c r="CU47" s="668">
        <f t="shared" si="22"/>
        <v>21.417151183661598</v>
      </c>
      <c r="CV47" s="668">
        <f t="shared" si="22"/>
        <v>21.417151183661598</v>
      </c>
      <c r="CW47" s="668">
        <f t="shared" si="22"/>
        <v>21.417151183661598</v>
      </c>
      <c r="CX47" s="668">
        <f t="shared" si="22"/>
        <v>21.417151183661598</v>
      </c>
      <c r="CY47" s="669">
        <f t="shared" si="22"/>
        <v>21.417151183661598</v>
      </c>
      <c r="CZ47" s="670">
        <f t="shared" si="22"/>
        <v>0</v>
      </c>
      <c r="DA47" s="671">
        <f t="shared" si="22"/>
        <v>0</v>
      </c>
      <c r="DB47" s="671">
        <f t="shared" si="22"/>
        <v>0</v>
      </c>
      <c r="DC47" s="671">
        <f t="shared" si="22"/>
        <v>0</v>
      </c>
      <c r="DD47" s="671">
        <f t="shared" si="22"/>
        <v>0</v>
      </c>
      <c r="DE47" s="671">
        <f t="shared" si="22"/>
        <v>0</v>
      </c>
      <c r="DF47" s="671">
        <f t="shared" si="22"/>
        <v>0</v>
      </c>
      <c r="DG47" s="671">
        <f t="shared" si="22"/>
        <v>0</v>
      </c>
      <c r="DH47" s="671">
        <f t="shared" si="22"/>
        <v>0</v>
      </c>
      <c r="DI47" s="671">
        <f t="shared" si="22"/>
        <v>0</v>
      </c>
      <c r="DJ47" s="671">
        <f t="shared" si="22"/>
        <v>0</v>
      </c>
      <c r="DK47" s="671">
        <f t="shared" si="22"/>
        <v>0</v>
      </c>
      <c r="DL47" s="671">
        <f t="shared" si="22"/>
        <v>0</v>
      </c>
      <c r="DM47" s="671">
        <f t="shared" si="22"/>
        <v>0</v>
      </c>
      <c r="DN47" s="671">
        <f t="shared" si="22"/>
        <v>0</v>
      </c>
      <c r="DO47" s="671">
        <f t="shared" si="22"/>
        <v>0</v>
      </c>
      <c r="DP47" s="671">
        <f t="shared" si="22"/>
        <v>0</v>
      </c>
      <c r="DQ47" s="671">
        <f t="shared" si="22"/>
        <v>0</v>
      </c>
      <c r="DR47" s="671">
        <f t="shared" si="22"/>
        <v>0</v>
      </c>
      <c r="DS47" s="671">
        <f t="shared" si="22"/>
        <v>0</v>
      </c>
      <c r="DT47" s="671">
        <f t="shared" si="22"/>
        <v>0</v>
      </c>
      <c r="DU47" s="671">
        <f t="shared" si="22"/>
        <v>0</v>
      </c>
      <c r="DV47" s="671">
        <f t="shared" si="22"/>
        <v>0</v>
      </c>
      <c r="DW47" s="672">
        <f t="shared" si="22"/>
        <v>0</v>
      </c>
      <c r="DX47" s="673"/>
    </row>
    <row r="48" spans="2:128" x14ac:dyDescent="0.2">
      <c r="B48" s="607" t="s">
        <v>514</v>
      </c>
      <c r="C48" s="608" t="s">
        <v>824</v>
      </c>
      <c r="D48" s="600"/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603"/>
      <c r="S48" s="617"/>
      <c r="T48" s="603"/>
      <c r="U48" s="617"/>
      <c r="V48" s="601"/>
      <c r="W48" s="601"/>
      <c r="X48" s="599">
        <f t="shared" ref="X48:BC48" si="23">SUMIF($C:$C,"58.4x",X:X)</f>
        <v>0</v>
      </c>
      <c r="Y48" s="599">
        <f t="shared" si="23"/>
        <v>0</v>
      </c>
      <c r="Z48" s="599">
        <f t="shared" si="23"/>
        <v>0</v>
      </c>
      <c r="AA48" s="599">
        <f t="shared" si="23"/>
        <v>0</v>
      </c>
      <c r="AB48" s="599">
        <f t="shared" si="23"/>
        <v>0</v>
      </c>
      <c r="AC48" s="599">
        <f t="shared" si="23"/>
        <v>0</v>
      </c>
      <c r="AD48" s="599">
        <f t="shared" si="23"/>
        <v>0</v>
      </c>
      <c r="AE48" s="599">
        <f t="shared" si="23"/>
        <v>0</v>
      </c>
      <c r="AF48" s="599">
        <f t="shared" si="23"/>
        <v>0</v>
      </c>
      <c r="AG48" s="599">
        <f t="shared" si="23"/>
        <v>0</v>
      </c>
      <c r="AH48" s="599">
        <f t="shared" si="23"/>
        <v>0</v>
      </c>
      <c r="AI48" s="599">
        <f t="shared" si="23"/>
        <v>0</v>
      </c>
      <c r="AJ48" s="599">
        <f t="shared" si="23"/>
        <v>0</v>
      </c>
      <c r="AK48" s="599">
        <f t="shared" si="23"/>
        <v>0</v>
      </c>
      <c r="AL48" s="599">
        <f t="shared" si="23"/>
        <v>0</v>
      </c>
      <c r="AM48" s="599">
        <f t="shared" si="23"/>
        <v>0</v>
      </c>
      <c r="AN48" s="599">
        <f t="shared" si="23"/>
        <v>0</v>
      </c>
      <c r="AO48" s="599">
        <f t="shared" si="23"/>
        <v>0</v>
      </c>
      <c r="AP48" s="599">
        <f t="shared" si="23"/>
        <v>0</v>
      </c>
      <c r="AQ48" s="599">
        <f t="shared" si="23"/>
        <v>0</v>
      </c>
      <c r="AR48" s="599">
        <f t="shared" si="23"/>
        <v>0</v>
      </c>
      <c r="AS48" s="599">
        <f t="shared" si="23"/>
        <v>0</v>
      </c>
      <c r="AT48" s="599">
        <f t="shared" si="23"/>
        <v>0</v>
      </c>
      <c r="AU48" s="599">
        <f t="shared" si="23"/>
        <v>0</v>
      </c>
      <c r="AV48" s="599">
        <f t="shared" si="23"/>
        <v>0</v>
      </c>
      <c r="AW48" s="599">
        <f t="shared" si="23"/>
        <v>0</v>
      </c>
      <c r="AX48" s="599">
        <f t="shared" si="23"/>
        <v>0</v>
      </c>
      <c r="AY48" s="599">
        <f t="shared" si="23"/>
        <v>0</v>
      </c>
      <c r="AZ48" s="599">
        <f t="shared" si="23"/>
        <v>0</v>
      </c>
      <c r="BA48" s="599">
        <f t="shared" si="23"/>
        <v>0</v>
      </c>
      <c r="BB48" s="599">
        <f t="shared" si="23"/>
        <v>0</v>
      </c>
      <c r="BC48" s="599">
        <f t="shared" si="23"/>
        <v>0</v>
      </c>
      <c r="BD48" s="599">
        <f t="shared" ref="BD48:CI48" si="24">SUMIF($C:$C,"58.4x",BD:BD)</f>
        <v>0</v>
      </c>
      <c r="BE48" s="599">
        <f t="shared" si="24"/>
        <v>0</v>
      </c>
      <c r="BF48" s="599">
        <f t="shared" si="24"/>
        <v>0</v>
      </c>
      <c r="BG48" s="599">
        <f t="shared" si="24"/>
        <v>0</v>
      </c>
      <c r="BH48" s="599">
        <f t="shared" si="24"/>
        <v>0</v>
      </c>
      <c r="BI48" s="599">
        <f t="shared" si="24"/>
        <v>0</v>
      </c>
      <c r="BJ48" s="599">
        <f t="shared" si="24"/>
        <v>0</v>
      </c>
      <c r="BK48" s="599">
        <f t="shared" si="24"/>
        <v>0</v>
      </c>
      <c r="BL48" s="599">
        <f t="shared" si="24"/>
        <v>0</v>
      </c>
      <c r="BM48" s="599">
        <f t="shared" si="24"/>
        <v>0</v>
      </c>
      <c r="BN48" s="599">
        <f t="shared" si="24"/>
        <v>0</v>
      </c>
      <c r="BO48" s="599">
        <f t="shared" si="24"/>
        <v>0</v>
      </c>
      <c r="BP48" s="599">
        <f t="shared" si="24"/>
        <v>0</v>
      </c>
      <c r="BQ48" s="599">
        <f t="shared" si="24"/>
        <v>0</v>
      </c>
      <c r="BR48" s="599">
        <f t="shared" si="24"/>
        <v>0</v>
      </c>
      <c r="BS48" s="599">
        <f t="shared" si="24"/>
        <v>0</v>
      </c>
      <c r="BT48" s="599">
        <f t="shared" si="24"/>
        <v>0</v>
      </c>
      <c r="BU48" s="599">
        <f t="shared" si="24"/>
        <v>0</v>
      </c>
      <c r="BV48" s="599">
        <f t="shared" si="24"/>
        <v>0</v>
      </c>
      <c r="BW48" s="599">
        <f t="shared" si="24"/>
        <v>0</v>
      </c>
      <c r="BX48" s="599">
        <f t="shared" si="24"/>
        <v>0</v>
      </c>
      <c r="BY48" s="599">
        <f t="shared" si="24"/>
        <v>0</v>
      </c>
      <c r="BZ48" s="599">
        <f t="shared" si="24"/>
        <v>0</v>
      </c>
      <c r="CA48" s="599">
        <f t="shared" si="24"/>
        <v>0</v>
      </c>
      <c r="CB48" s="599">
        <f t="shared" si="24"/>
        <v>0</v>
      </c>
      <c r="CC48" s="599">
        <f t="shared" si="24"/>
        <v>0</v>
      </c>
      <c r="CD48" s="599">
        <f t="shared" si="24"/>
        <v>0</v>
      </c>
      <c r="CE48" s="599">
        <f t="shared" si="24"/>
        <v>0</v>
      </c>
      <c r="CF48" s="599">
        <f t="shared" si="24"/>
        <v>0</v>
      </c>
      <c r="CG48" s="599">
        <f t="shared" si="24"/>
        <v>0</v>
      </c>
      <c r="CH48" s="599">
        <f t="shared" si="24"/>
        <v>0</v>
      </c>
      <c r="CI48" s="599">
        <f t="shared" si="24"/>
        <v>0</v>
      </c>
      <c r="CJ48" s="599">
        <f t="shared" ref="CJ48:DO48" si="25">SUMIF($C:$C,"58.4x",CJ:CJ)</f>
        <v>0</v>
      </c>
      <c r="CK48" s="599">
        <f t="shared" si="25"/>
        <v>0</v>
      </c>
      <c r="CL48" s="599">
        <f t="shared" si="25"/>
        <v>0</v>
      </c>
      <c r="CM48" s="599">
        <f t="shared" si="25"/>
        <v>0</v>
      </c>
      <c r="CN48" s="599">
        <f t="shared" si="25"/>
        <v>0</v>
      </c>
      <c r="CO48" s="599">
        <f t="shared" si="25"/>
        <v>0</v>
      </c>
      <c r="CP48" s="599">
        <f t="shared" si="25"/>
        <v>0</v>
      </c>
      <c r="CQ48" s="599">
        <f t="shared" si="25"/>
        <v>0</v>
      </c>
      <c r="CR48" s="599">
        <f t="shared" si="25"/>
        <v>0</v>
      </c>
      <c r="CS48" s="599">
        <f t="shared" si="25"/>
        <v>0</v>
      </c>
      <c r="CT48" s="599">
        <f t="shared" si="25"/>
        <v>0</v>
      </c>
      <c r="CU48" s="599">
        <f t="shared" si="25"/>
        <v>0</v>
      </c>
      <c r="CV48" s="599">
        <f t="shared" si="25"/>
        <v>0</v>
      </c>
      <c r="CW48" s="599">
        <f t="shared" si="25"/>
        <v>0</v>
      </c>
      <c r="CX48" s="599">
        <f t="shared" si="25"/>
        <v>0</v>
      </c>
      <c r="CY48" s="614">
        <f t="shared" si="25"/>
        <v>0</v>
      </c>
      <c r="CZ48" s="615">
        <f t="shared" si="25"/>
        <v>0</v>
      </c>
      <c r="DA48" s="615">
        <f t="shared" si="25"/>
        <v>0</v>
      </c>
      <c r="DB48" s="615">
        <f t="shared" si="25"/>
        <v>0</v>
      </c>
      <c r="DC48" s="615">
        <f t="shared" si="25"/>
        <v>0</v>
      </c>
      <c r="DD48" s="615">
        <f t="shared" si="25"/>
        <v>0</v>
      </c>
      <c r="DE48" s="615">
        <f t="shared" si="25"/>
        <v>0</v>
      </c>
      <c r="DF48" s="615">
        <f t="shared" si="25"/>
        <v>0</v>
      </c>
      <c r="DG48" s="615">
        <f t="shared" si="25"/>
        <v>0</v>
      </c>
      <c r="DH48" s="615">
        <f t="shared" si="25"/>
        <v>0</v>
      </c>
      <c r="DI48" s="615">
        <f t="shared" si="25"/>
        <v>0</v>
      </c>
      <c r="DJ48" s="615">
        <f t="shared" si="25"/>
        <v>0</v>
      </c>
      <c r="DK48" s="615">
        <f t="shared" si="25"/>
        <v>0</v>
      </c>
      <c r="DL48" s="615">
        <f t="shared" si="25"/>
        <v>0</v>
      </c>
      <c r="DM48" s="615">
        <f t="shared" si="25"/>
        <v>0</v>
      </c>
      <c r="DN48" s="615">
        <f t="shared" si="25"/>
        <v>0</v>
      </c>
      <c r="DO48" s="615">
        <f t="shared" si="25"/>
        <v>0</v>
      </c>
      <c r="DP48" s="615">
        <f t="shared" ref="DP48:DW48" si="26">SUMIF($C:$C,"58.4x",DP:DP)</f>
        <v>0</v>
      </c>
      <c r="DQ48" s="615">
        <f t="shared" si="26"/>
        <v>0</v>
      </c>
      <c r="DR48" s="615">
        <f t="shared" si="26"/>
        <v>0</v>
      </c>
      <c r="DS48" s="615">
        <f t="shared" si="26"/>
        <v>0</v>
      </c>
      <c r="DT48" s="615">
        <f t="shared" si="26"/>
        <v>0</v>
      </c>
      <c r="DU48" s="615">
        <f t="shared" si="26"/>
        <v>0</v>
      </c>
      <c r="DV48" s="615">
        <f t="shared" si="26"/>
        <v>0</v>
      </c>
      <c r="DW48" s="618">
        <f t="shared" si="26"/>
        <v>0</v>
      </c>
      <c r="DX48" s="673"/>
    </row>
    <row r="49" spans="2:128" x14ac:dyDescent="0.2">
      <c r="B49" s="607" t="s">
        <v>515</v>
      </c>
      <c r="C49" s="608" t="s">
        <v>516</v>
      </c>
      <c r="D49" s="600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601"/>
      <c r="P49" s="601"/>
      <c r="Q49" s="601"/>
      <c r="R49" s="603"/>
      <c r="S49" s="617"/>
      <c r="T49" s="603"/>
      <c r="U49" s="617"/>
      <c r="V49" s="601"/>
      <c r="W49" s="601"/>
      <c r="X49" s="599">
        <f t="shared" ref="X49:BC49" si="27">SUMIF($C:$C,"58.5x",X:X)</f>
        <v>0</v>
      </c>
      <c r="Y49" s="599">
        <f t="shared" si="27"/>
        <v>0</v>
      </c>
      <c r="Z49" s="599">
        <f t="shared" si="27"/>
        <v>0</v>
      </c>
      <c r="AA49" s="599">
        <f t="shared" si="27"/>
        <v>0</v>
      </c>
      <c r="AB49" s="599">
        <f t="shared" si="27"/>
        <v>0</v>
      </c>
      <c r="AC49" s="599">
        <f t="shared" si="27"/>
        <v>0</v>
      </c>
      <c r="AD49" s="599">
        <f t="shared" si="27"/>
        <v>0</v>
      </c>
      <c r="AE49" s="599">
        <f t="shared" si="27"/>
        <v>0</v>
      </c>
      <c r="AF49" s="599">
        <f t="shared" si="27"/>
        <v>0</v>
      </c>
      <c r="AG49" s="599">
        <f t="shared" si="27"/>
        <v>0</v>
      </c>
      <c r="AH49" s="599">
        <f t="shared" si="27"/>
        <v>0</v>
      </c>
      <c r="AI49" s="599">
        <f t="shared" si="27"/>
        <v>0</v>
      </c>
      <c r="AJ49" s="599">
        <f t="shared" si="27"/>
        <v>0</v>
      </c>
      <c r="AK49" s="599">
        <f t="shared" si="27"/>
        <v>0</v>
      </c>
      <c r="AL49" s="599">
        <f t="shared" si="27"/>
        <v>0</v>
      </c>
      <c r="AM49" s="599">
        <f t="shared" si="27"/>
        <v>0</v>
      </c>
      <c r="AN49" s="599">
        <f t="shared" si="27"/>
        <v>0</v>
      </c>
      <c r="AO49" s="599">
        <f t="shared" si="27"/>
        <v>0</v>
      </c>
      <c r="AP49" s="599">
        <f t="shared" si="27"/>
        <v>0</v>
      </c>
      <c r="AQ49" s="599">
        <f t="shared" si="27"/>
        <v>0</v>
      </c>
      <c r="AR49" s="599">
        <f t="shared" si="27"/>
        <v>0</v>
      </c>
      <c r="AS49" s="599">
        <f t="shared" si="27"/>
        <v>0</v>
      </c>
      <c r="AT49" s="599">
        <f t="shared" si="27"/>
        <v>0</v>
      </c>
      <c r="AU49" s="599">
        <f t="shared" si="27"/>
        <v>0</v>
      </c>
      <c r="AV49" s="599">
        <f t="shared" si="27"/>
        <v>0</v>
      </c>
      <c r="AW49" s="599">
        <f t="shared" si="27"/>
        <v>0</v>
      </c>
      <c r="AX49" s="599">
        <f t="shared" si="27"/>
        <v>0</v>
      </c>
      <c r="AY49" s="599">
        <f t="shared" si="27"/>
        <v>0</v>
      </c>
      <c r="AZ49" s="599">
        <f t="shared" si="27"/>
        <v>0</v>
      </c>
      <c r="BA49" s="599">
        <f t="shared" si="27"/>
        <v>0</v>
      </c>
      <c r="BB49" s="599">
        <f t="shared" si="27"/>
        <v>0</v>
      </c>
      <c r="BC49" s="599">
        <f t="shared" si="27"/>
        <v>0</v>
      </c>
      <c r="BD49" s="599">
        <f t="shared" ref="BD49:CI49" si="28">SUMIF($C:$C,"58.5x",BD:BD)</f>
        <v>0</v>
      </c>
      <c r="BE49" s="599">
        <f t="shared" si="28"/>
        <v>0</v>
      </c>
      <c r="BF49" s="599">
        <f t="shared" si="28"/>
        <v>0</v>
      </c>
      <c r="BG49" s="599">
        <f t="shared" si="28"/>
        <v>0</v>
      </c>
      <c r="BH49" s="599">
        <f t="shared" si="28"/>
        <v>0</v>
      </c>
      <c r="BI49" s="599">
        <f t="shared" si="28"/>
        <v>0</v>
      </c>
      <c r="BJ49" s="599">
        <f t="shared" si="28"/>
        <v>0</v>
      </c>
      <c r="BK49" s="599">
        <f t="shared" si="28"/>
        <v>0</v>
      </c>
      <c r="BL49" s="599">
        <f t="shared" si="28"/>
        <v>0</v>
      </c>
      <c r="BM49" s="599">
        <f t="shared" si="28"/>
        <v>0</v>
      </c>
      <c r="BN49" s="599">
        <f t="shared" si="28"/>
        <v>0</v>
      </c>
      <c r="BO49" s="599">
        <f t="shared" si="28"/>
        <v>0</v>
      </c>
      <c r="BP49" s="599">
        <f t="shared" si="28"/>
        <v>0</v>
      </c>
      <c r="BQ49" s="599">
        <f t="shared" si="28"/>
        <v>0</v>
      </c>
      <c r="BR49" s="599">
        <f t="shared" si="28"/>
        <v>0</v>
      </c>
      <c r="BS49" s="599">
        <f t="shared" si="28"/>
        <v>0</v>
      </c>
      <c r="BT49" s="599">
        <f t="shared" si="28"/>
        <v>0</v>
      </c>
      <c r="BU49" s="599">
        <f t="shared" si="28"/>
        <v>0</v>
      </c>
      <c r="BV49" s="599">
        <f t="shared" si="28"/>
        <v>0</v>
      </c>
      <c r="BW49" s="599">
        <f t="shared" si="28"/>
        <v>0</v>
      </c>
      <c r="BX49" s="599">
        <f t="shared" si="28"/>
        <v>0</v>
      </c>
      <c r="BY49" s="599">
        <f t="shared" si="28"/>
        <v>0</v>
      </c>
      <c r="BZ49" s="599">
        <f t="shared" si="28"/>
        <v>0</v>
      </c>
      <c r="CA49" s="599">
        <f t="shared" si="28"/>
        <v>0</v>
      </c>
      <c r="CB49" s="599">
        <f t="shared" si="28"/>
        <v>0</v>
      </c>
      <c r="CC49" s="599">
        <f t="shared" si="28"/>
        <v>0</v>
      </c>
      <c r="CD49" s="599">
        <f t="shared" si="28"/>
        <v>0</v>
      </c>
      <c r="CE49" s="599">
        <f t="shared" si="28"/>
        <v>0</v>
      </c>
      <c r="CF49" s="599">
        <f t="shared" si="28"/>
        <v>0</v>
      </c>
      <c r="CG49" s="599">
        <f t="shared" si="28"/>
        <v>0</v>
      </c>
      <c r="CH49" s="599">
        <f t="shared" si="28"/>
        <v>0</v>
      </c>
      <c r="CI49" s="599">
        <f t="shared" si="28"/>
        <v>0</v>
      </c>
      <c r="CJ49" s="599">
        <f t="shared" ref="CJ49:DO49" si="29">SUMIF($C:$C,"58.5x",CJ:CJ)</f>
        <v>0</v>
      </c>
      <c r="CK49" s="599">
        <f t="shared" si="29"/>
        <v>0</v>
      </c>
      <c r="CL49" s="599">
        <f t="shared" si="29"/>
        <v>0</v>
      </c>
      <c r="CM49" s="599">
        <f t="shared" si="29"/>
        <v>0</v>
      </c>
      <c r="CN49" s="599">
        <f t="shared" si="29"/>
        <v>0</v>
      </c>
      <c r="CO49" s="599">
        <f t="shared" si="29"/>
        <v>0</v>
      </c>
      <c r="CP49" s="599">
        <f t="shared" si="29"/>
        <v>0</v>
      </c>
      <c r="CQ49" s="599">
        <f t="shared" si="29"/>
        <v>0</v>
      </c>
      <c r="CR49" s="599">
        <f t="shared" si="29"/>
        <v>0</v>
      </c>
      <c r="CS49" s="599">
        <f t="shared" si="29"/>
        <v>0</v>
      </c>
      <c r="CT49" s="599">
        <f t="shared" si="29"/>
        <v>0</v>
      </c>
      <c r="CU49" s="599">
        <f t="shared" si="29"/>
        <v>0</v>
      </c>
      <c r="CV49" s="599">
        <f t="shared" si="29"/>
        <v>0</v>
      </c>
      <c r="CW49" s="599">
        <f t="shared" si="29"/>
        <v>0</v>
      </c>
      <c r="CX49" s="599">
        <f t="shared" si="29"/>
        <v>0</v>
      </c>
      <c r="CY49" s="614">
        <f t="shared" si="29"/>
        <v>0</v>
      </c>
      <c r="CZ49" s="615">
        <f t="shared" si="29"/>
        <v>0</v>
      </c>
      <c r="DA49" s="615">
        <f t="shared" si="29"/>
        <v>0</v>
      </c>
      <c r="DB49" s="615">
        <f t="shared" si="29"/>
        <v>0</v>
      </c>
      <c r="DC49" s="615">
        <f t="shared" si="29"/>
        <v>0</v>
      </c>
      <c r="DD49" s="615">
        <f t="shared" si="29"/>
        <v>0</v>
      </c>
      <c r="DE49" s="615">
        <f t="shared" si="29"/>
        <v>0</v>
      </c>
      <c r="DF49" s="615">
        <f t="shared" si="29"/>
        <v>0</v>
      </c>
      <c r="DG49" s="615">
        <f t="shared" si="29"/>
        <v>0</v>
      </c>
      <c r="DH49" s="615">
        <f t="shared" si="29"/>
        <v>0</v>
      </c>
      <c r="DI49" s="615">
        <f t="shared" si="29"/>
        <v>0</v>
      </c>
      <c r="DJ49" s="615">
        <f t="shared" si="29"/>
        <v>0</v>
      </c>
      <c r="DK49" s="615">
        <f t="shared" si="29"/>
        <v>0</v>
      </c>
      <c r="DL49" s="615">
        <f t="shared" si="29"/>
        <v>0</v>
      </c>
      <c r="DM49" s="615">
        <f t="shared" si="29"/>
        <v>0</v>
      </c>
      <c r="DN49" s="615">
        <f t="shared" si="29"/>
        <v>0</v>
      </c>
      <c r="DO49" s="615">
        <f t="shared" si="29"/>
        <v>0</v>
      </c>
      <c r="DP49" s="615">
        <f t="shared" ref="DP49:DW49" si="30">SUMIF($C:$C,"58.5x",DP:DP)</f>
        <v>0</v>
      </c>
      <c r="DQ49" s="615">
        <f t="shared" si="30"/>
        <v>0</v>
      </c>
      <c r="DR49" s="615">
        <f t="shared" si="30"/>
        <v>0</v>
      </c>
      <c r="DS49" s="615">
        <f t="shared" si="30"/>
        <v>0</v>
      </c>
      <c r="DT49" s="615">
        <f t="shared" si="30"/>
        <v>0</v>
      </c>
      <c r="DU49" s="615">
        <f t="shared" si="30"/>
        <v>0</v>
      </c>
      <c r="DV49" s="615">
        <f t="shared" si="30"/>
        <v>0</v>
      </c>
      <c r="DW49" s="618">
        <f t="shared" si="30"/>
        <v>0</v>
      </c>
      <c r="DX49" s="673"/>
    </row>
    <row r="50" spans="2:128" x14ac:dyDescent="0.2">
      <c r="B50" s="607" t="s">
        <v>517</v>
      </c>
      <c r="C50" s="608" t="s">
        <v>518</v>
      </c>
      <c r="D50" s="600"/>
      <c r="E50" s="601"/>
      <c r="F50" s="601"/>
      <c r="G50" s="601"/>
      <c r="H50" s="601"/>
      <c r="I50" s="601"/>
      <c r="J50" s="601"/>
      <c r="K50" s="601"/>
      <c r="L50" s="601"/>
      <c r="M50" s="601"/>
      <c r="N50" s="601"/>
      <c r="O50" s="601"/>
      <c r="P50" s="601"/>
      <c r="Q50" s="601"/>
      <c r="R50" s="603"/>
      <c r="S50" s="617"/>
      <c r="T50" s="603"/>
      <c r="U50" s="617"/>
      <c r="V50" s="601"/>
      <c r="W50" s="601"/>
      <c r="X50" s="599">
        <f t="shared" ref="X50:BC50" si="31">SUMIF($C:$C,"58.6x",X:X)</f>
        <v>0</v>
      </c>
      <c r="Y50" s="599">
        <f t="shared" si="31"/>
        <v>0</v>
      </c>
      <c r="Z50" s="599">
        <f t="shared" si="31"/>
        <v>0</v>
      </c>
      <c r="AA50" s="599">
        <f t="shared" si="31"/>
        <v>0</v>
      </c>
      <c r="AB50" s="599">
        <f t="shared" si="31"/>
        <v>0</v>
      </c>
      <c r="AC50" s="599">
        <f t="shared" si="31"/>
        <v>0</v>
      </c>
      <c r="AD50" s="599">
        <f t="shared" si="31"/>
        <v>0</v>
      </c>
      <c r="AE50" s="599">
        <f t="shared" si="31"/>
        <v>0</v>
      </c>
      <c r="AF50" s="599">
        <f t="shared" si="31"/>
        <v>0</v>
      </c>
      <c r="AG50" s="599">
        <f t="shared" si="31"/>
        <v>0</v>
      </c>
      <c r="AH50" s="599">
        <f t="shared" si="31"/>
        <v>0</v>
      </c>
      <c r="AI50" s="599">
        <f t="shared" si="31"/>
        <v>0</v>
      </c>
      <c r="AJ50" s="599">
        <f t="shared" si="31"/>
        <v>0</v>
      </c>
      <c r="AK50" s="599">
        <f t="shared" si="31"/>
        <v>0</v>
      </c>
      <c r="AL50" s="599">
        <f t="shared" si="31"/>
        <v>0</v>
      </c>
      <c r="AM50" s="599">
        <f t="shared" si="31"/>
        <v>0</v>
      </c>
      <c r="AN50" s="599">
        <f t="shared" si="31"/>
        <v>0</v>
      </c>
      <c r="AO50" s="599">
        <f t="shared" si="31"/>
        <v>0</v>
      </c>
      <c r="AP50" s="599">
        <f t="shared" si="31"/>
        <v>0</v>
      </c>
      <c r="AQ50" s="599">
        <f t="shared" si="31"/>
        <v>0</v>
      </c>
      <c r="AR50" s="599">
        <f t="shared" si="31"/>
        <v>0</v>
      </c>
      <c r="AS50" s="599">
        <f t="shared" si="31"/>
        <v>0</v>
      </c>
      <c r="AT50" s="599">
        <f t="shared" si="31"/>
        <v>0</v>
      </c>
      <c r="AU50" s="599">
        <f t="shared" si="31"/>
        <v>0</v>
      </c>
      <c r="AV50" s="599">
        <f t="shared" si="31"/>
        <v>0</v>
      </c>
      <c r="AW50" s="599">
        <f t="shared" si="31"/>
        <v>0</v>
      </c>
      <c r="AX50" s="599">
        <f t="shared" si="31"/>
        <v>0</v>
      </c>
      <c r="AY50" s="599">
        <f t="shared" si="31"/>
        <v>0</v>
      </c>
      <c r="AZ50" s="599">
        <f t="shared" si="31"/>
        <v>0</v>
      </c>
      <c r="BA50" s="599">
        <f t="shared" si="31"/>
        <v>0</v>
      </c>
      <c r="BB50" s="599">
        <f t="shared" si="31"/>
        <v>0</v>
      </c>
      <c r="BC50" s="599">
        <f t="shared" si="31"/>
        <v>0</v>
      </c>
      <c r="BD50" s="599">
        <f t="shared" ref="BD50:CI50" si="32">SUMIF($C:$C,"58.6x",BD:BD)</f>
        <v>0</v>
      </c>
      <c r="BE50" s="599">
        <f t="shared" si="32"/>
        <v>0</v>
      </c>
      <c r="BF50" s="599">
        <f t="shared" si="32"/>
        <v>0</v>
      </c>
      <c r="BG50" s="599">
        <f t="shared" si="32"/>
        <v>0</v>
      </c>
      <c r="BH50" s="599">
        <f t="shared" si="32"/>
        <v>0</v>
      </c>
      <c r="BI50" s="599">
        <f t="shared" si="32"/>
        <v>0</v>
      </c>
      <c r="BJ50" s="599">
        <f t="shared" si="32"/>
        <v>0</v>
      </c>
      <c r="BK50" s="599">
        <f t="shared" si="32"/>
        <v>0</v>
      </c>
      <c r="BL50" s="599">
        <f t="shared" si="32"/>
        <v>0</v>
      </c>
      <c r="BM50" s="599">
        <f t="shared" si="32"/>
        <v>0</v>
      </c>
      <c r="BN50" s="599">
        <f t="shared" si="32"/>
        <v>0</v>
      </c>
      <c r="BO50" s="599">
        <f t="shared" si="32"/>
        <v>0</v>
      </c>
      <c r="BP50" s="599">
        <f t="shared" si="32"/>
        <v>0</v>
      </c>
      <c r="BQ50" s="599">
        <f t="shared" si="32"/>
        <v>0</v>
      </c>
      <c r="BR50" s="599">
        <f t="shared" si="32"/>
        <v>0</v>
      </c>
      <c r="BS50" s="599">
        <f t="shared" si="32"/>
        <v>0</v>
      </c>
      <c r="BT50" s="599">
        <f t="shared" si="32"/>
        <v>0</v>
      </c>
      <c r="BU50" s="599">
        <f t="shared" si="32"/>
        <v>0</v>
      </c>
      <c r="BV50" s="599">
        <f t="shared" si="32"/>
        <v>0</v>
      </c>
      <c r="BW50" s="599">
        <f t="shared" si="32"/>
        <v>0</v>
      </c>
      <c r="BX50" s="599">
        <f t="shared" si="32"/>
        <v>0</v>
      </c>
      <c r="BY50" s="599">
        <f t="shared" si="32"/>
        <v>0</v>
      </c>
      <c r="BZ50" s="599">
        <f t="shared" si="32"/>
        <v>0</v>
      </c>
      <c r="CA50" s="599">
        <f t="shared" si="32"/>
        <v>0</v>
      </c>
      <c r="CB50" s="599">
        <f t="shared" si="32"/>
        <v>0</v>
      </c>
      <c r="CC50" s="599">
        <f t="shared" si="32"/>
        <v>0</v>
      </c>
      <c r="CD50" s="599">
        <f t="shared" si="32"/>
        <v>0</v>
      </c>
      <c r="CE50" s="599">
        <f t="shared" si="32"/>
        <v>0</v>
      </c>
      <c r="CF50" s="599">
        <f t="shared" si="32"/>
        <v>0</v>
      </c>
      <c r="CG50" s="599">
        <f t="shared" si="32"/>
        <v>0</v>
      </c>
      <c r="CH50" s="599">
        <f t="shared" si="32"/>
        <v>0</v>
      </c>
      <c r="CI50" s="599">
        <f t="shared" si="32"/>
        <v>0</v>
      </c>
      <c r="CJ50" s="599">
        <f t="shared" ref="CJ50:DO50" si="33">SUMIF($C:$C,"58.6x",CJ:CJ)</f>
        <v>0</v>
      </c>
      <c r="CK50" s="599">
        <f t="shared" si="33"/>
        <v>0</v>
      </c>
      <c r="CL50" s="599">
        <f t="shared" si="33"/>
        <v>0</v>
      </c>
      <c r="CM50" s="599">
        <f t="shared" si="33"/>
        <v>0</v>
      </c>
      <c r="CN50" s="599">
        <f t="shared" si="33"/>
        <v>0</v>
      </c>
      <c r="CO50" s="599">
        <f t="shared" si="33"/>
        <v>0</v>
      </c>
      <c r="CP50" s="599">
        <f t="shared" si="33"/>
        <v>0</v>
      </c>
      <c r="CQ50" s="599">
        <f t="shared" si="33"/>
        <v>0</v>
      </c>
      <c r="CR50" s="599">
        <f t="shared" si="33"/>
        <v>0</v>
      </c>
      <c r="CS50" s="599">
        <f t="shared" si="33"/>
        <v>0</v>
      </c>
      <c r="CT50" s="599">
        <f t="shared" si="33"/>
        <v>0</v>
      </c>
      <c r="CU50" s="599">
        <f t="shared" si="33"/>
        <v>0</v>
      </c>
      <c r="CV50" s="599">
        <f t="shared" si="33"/>
        <v>0</v>
      </c>
      <c r="CW50" s="599">
        <f t="shared" si="33"/>
        <v>0</v>
      </c>
      <c r="CX50" s="599">
        <f t="shared" si="33"/>
        <v>0</v>
      </c>
      <c r="CY50" s="614">
        <f t="shared" si="33"/>
        <v>0</v>
      </c>
      <c r="CZ50" s="615">
        <f t="shared" si="33"/>
        <v>0</v>
      </c>
      <c r="DA50" s="615">
        <f t="shared" si="33"/>
        <v>0</v>
      </c>
      <c r="DB50" s="615">
        <f t="shared" si="33"/>
        <v>0</v>
      </c>
      <c r="DC50" s="615">
        <f t="shared" si="33"/>
        <v>0</v>
      </c>
      <c r="DD50" s="615">
        <f t="shared" si="33"/>
        <v>0</v>
      </c>
      <c r="DE50" s="615">
        <f t="shared" si="33"/>
        <v>0</v>
      </c>
      <c r="DF50" s="615">
        <f t="shared" si="33"/>
        <v>0</v>
      </c>
      <c r="DG50" s="615">
        <f t="shared" si="33"/>
        <v>0</v>
      </c>
      <c r="DH50" s="615">
        <f t="shared" si="33"/>
        <v>0</v>
      </c>
      <c r="DI50" s="615">
        <f t="shared" si="33"/>
        <v>0</v>
      </c>
      <c r="DJ50" s="615">
        <f t="shared" si="33"/>
        <v>0</v>
      </c>
      <c r="DK50" s="615">
        <f t="shared" si="33"/>
        <v>0</v>
      </c>
      <c r="DL50" s="615">
        <f t="shared" si="33"/>
        <v>0</v>
      </c>
      <c r="DM50" s="615">
        <f t="shared" si="33"/>
        <v>0</v>
      </c>
      <c r="DN50" s="615">
        <f t="shared" si="33"/>
        <v>0</v>
      </c>
      <c r="DO50" s="615">
        <f t="shared" si="33"/>
        <v>0</v>
      </c>
      <c r="DP50" s="615">
        <f t="shared" ref="DP50:DW50" si="34">SUMIF($C:$C,"58.6x",DP:DP)</f>
        <v>0</v>
      </c>
      <c r="DQ50" s="615">
        <f t="shared" si="34"/>
        <v>0</v>
      </c>
      <c r="DR50" s="615">
        <f t="shared" si="34"/>
        <v>0</v>
      </c>
      <c r="DS50" s="615">
        <f t="shared" si="34"/>
        <v>0</v>
      </c>
      <c r="DT50" s="615">
        <f t="shared" si="34"/>
        <v>0</v>
      </c>
      <c r="DU50" s="615">
        <f t="shared" si="34"/>
        <v>0</v>
      </c>
      <c r="DV50" s="615">
        <f t="shared" si="34"/>
        <v>0</v>
      </c>
      <c r="DW50" s="618">
        <f t="shared" si="34"/>
        <v>0</v>
      </c>
      <c r="DX50" s="673"/>
    </row>
    <row r="51" spans="2:128" x14ac:dyDescent="0.2">
      <c r="B51" s="607" t="s">
        <v>519</v>
      </c>
      <c r="C51" s="608" t="s">
        <v>520</v>
      </c>
      <c r="D51" s="600"/>
      <c r="E51" s="601"/>
      <c r="F51" s="601"/>
      <c r="G51" s="601"/>
      <c r="H51" s="601"/>
      <c r="I51" s="601"/>
      <c r="J51" s="601"/>
      <c r="K51" s="601"/>
      <c r="L51" s="601"/>
      <c r="M51" s="601"/>
      <c r="N51" s="601"/>
      <c r="O51" s="601"/>
      <c r="P51" s="601"/>
      <c r="Q51" s="601"/>
      <c r="R51" s="603"/>
      <c r="S51" s="617"/>
      <c r="T51" s="603"/>
      <c r="U51" s="617"/>
      <c r="V51" s="601"/>
      <c r="W51" s="601"/>
      <c r="X51" s="599">
        <f t="shared" ref="X51:BC51" si="35">SUMIF($C:$C,"58.7x",X:X)</f>
        <v>0</v>
      </c>
      <c r="Y51" s="599">
        <f t="shared" si="35"/>
        <v>0</v>
      </c>
      <c r="Z51" s="599">
        <f t="shared" si="35"/>
        <v>0</v>
      </c>
      <c r="AA51" s="599">
        <f t="shared" si="35"/>
        <v>0</v>
      </c>
      <c r="AB51" s="599">
        <f t="shared" si="35"/>
        <v>0</v>
      </c>
      <c r="AC51" s="599">
        <f t="shared" si="35"/>
        <v>0</v>
      </c>
      <c r="AD51" s="599">
        <f t="shared" si="35"/>
        <v>0</v>
      </c>
      <c r="AE51" s="599">
        <f t="shared" si="35"/>
        <v>0</v>
      </c>
      <c r="AF51" s="599">
        <f t="shared" si="35"/>
        <v>0</v>
      </c>
      <c r="AG51" s="599">
        <f t="shared" si="35"/>
        <v>0</v>
      </c>
      <c r="AH51" s="599">
        <f t="shared" si="35"/>
        <v>0</v>
      </c>
      <c r="AI51" s="599">
        <f t="shared" si="35"/>
        <v>0</v>
      </c>
      <c r="AJ51" s="599">
        <f t="shared" si="35"/>
        <v>0</v>
      </c>
      <c r="AK51" s="599">
        <f t="shared" si="35"/>
        <v>0</v>
      </c>
      <c r="AL51" s="599">
        <f t="shared" si="35"/>
        <v>0</v>
      </c>
      <c r="AM51" s="599">
        <f t="shared" si="35"/>
        <v>0</v>
      </c>
      <c r="AN51" s="599">
        <f t="shared" si="35"/>
        <v>0</v>
      </c>
      <c r="AO51" s="599">
        <f t="shared" si="35"/>
        <v>0</v>
      </c>
      <c r="AP51" s="599">
        <f t="shared" si="35"/>
        <v>0</v>
      </c>
      <c r="AQ51" s="599">
        <f t="shared" si="35"/>
        <v>0</v>
      </c>
      <c r="AR51" s="599">
        <f t="shared" si="35"/>
        <v>0</v>
      </c>
      <c r="AS51" s="599">
        <f t="shared" si="35"/>
        <v>0</v>
      </c>
      <c r="AT51" s="599">
        <f t="shared" si="35"/>
        <v>0</v>
      </c>
      <c r="AU51" s="599">
        <f t="shared" si="35"/>
        <v>0</v>
      </c>
      <c r="AV51" s="599">
        <f t="shared" si="35"/>
        <v>0</v>
      </c>
      <c r="AW51" s="599">
        <f t="shared" si="35"/>
        <v>0</v>
      </c>
      <c r="AX51" s="599">
        <f t="shared" si="35"/>
        <v>0</v>
      </c>
      <c r="AY51" s="599">
        <f t="shared" si="35"/>
        <v>0</v>
      </c>
      <c r="AZ51" s="599">
        <f t="shared" si="35"/>
        <v>0</v>
      </c>
      <c r="BA51" s="599">
        <f t="shared" si="35"/>
        <v>0</v>
      </c>
      <c r="BB51" s="599">
        <f t="shared" si="35"/>
        <v>0</v>
      </c>
      <c r="BC51" s="599">
        <f t="shared" si="35"/>
        <v>0</v>
      </c>
      <c r="BD51" s="599">
        <f t="shared" ref="BD51:CI51" si="36">SUMIF($C:$C,"58.7x",BD:BD)</f>
        <v>0</v>
      </c>
      <c r="BE51" s="599">
        <f t="shared" si="36"/>
        <v>0</v>
      </c>
      <c r="BF51" s="599">
        <f t="shared" si="36"/>
        <v>0</v>
      </c>
      <c r="BG51" s="599">
        <f t="shared" si="36"/>
        <v>0</v>
      </c>
      <c r="BH51" s="599">
        <f t="shared" si="36"/>
        <v>0</v>
      </c>
      <c r="BI51" s="599">
        <f t="shared" si="36"/>
        <v>0</v>
      </c>
      <c r="BJ51" s="599">
        <f t="shared" si="36"/>
        <v>0</v>
      </c>
      <c r="BK51" s="599">
        <f t="shared" si="36"/>
        <v>0</v>
      </c>
      <c r="BL51" s="599">
        <f t="shared" si="36"/>
        <v>0</v>
      </c>
      <c r="BM51" s="599">
        <f t="shared" si="36"/>
        <v>0</v>
      </c>
      <c r="BN51" s="599">
        <f t="shared" si="36"/>
        <v>0</v>
      </c>
      <c r="BO51" s="599">
        <f t="shared" si="36"/>
        <v>0</v>
      </c>
      <c r="BP51" s="599">
        <f t="shared" si="36"/>
        <v>0</v>
      </c>
      <c r="BQ51" s="599">
        <f t="shared" si="36"/>
        <v>0</v>
      </c>
      <c r="BR51" s="599">
        <f t="shared" si="36"/>
        <v>0</v>
      </c>
      <c r="BS51" s="599">
        <f t="shared" si="36"/>
        <v>0</v>
      </c>
      <c r="BT51" s="599">
        <f t="shared" si="36"/>
        <v>0</v>
      </c>
      <c r="BU51" s="599">
        <f t="shared" si="36"/>
        <v>0</v>
      </c>
      <c r="BV51" s="599">
        <f t="shared" si="36"/>
        <v>0</v>
      </c>
      <c r="BW51" s="599">
        <f t="shared" si="36"/>
        <v>0</v>
      </c>
      <c r="BX51" s="599">
        <f t="shared" si="36"/>
        <v>0</v>
      </c>
      <c r="BY51" s="599">
        <f t="shared" si="36"/>
        <v>0</v>
      </c>
      <c r="BZ51" s="599">
        <f t="shared" si="36"/>
        <v>0</v>
      </c>
      <c r="CA51" s="599">
        <f t="shared" si="36"/>
        <v>0</v>
      </c>
      <c r="CB51" s="599">
        <f t="shared" si="36"/>
        <v>0</v>
      </c>
      <c r="CC51" s="599">
        <f t="shared" si="36"/>
        <v>0</v>
      </c>
      <c r="CD51" s="599">
        <f t="shared" si="36"/>
        <v>0</v>
      </c>
      <c r="CE51" s="599">
        <f t="shared" si="36"/>
        <v>0</v>
      </c>
      <c r="CF51" s="599">
        <f t="shared" si="36"/>
        <v>0</v>
      </c>
      <c r="CG51" s="599">
        <f t="shared" si="36"/>
        <v>0</v>
      </c>
      <c r="CH51" s="599">
        <f t="shared" si="36"/>
        <v>0</v>
      </c>
      <c r="CI51" s="599">
        <f t="shared" si="36"/>
        <v>0</v>
      </c>
      <c r="CJ51" s="599">
        <f t="shared" ref="CJ51:DO51" si="37">SUMIF($C:$C,"58.7x",CJ:CJ)</f>
        <v>0</v>
      </c>
      <c r="CK51" s="599">
        <f t="shared" si="37"/>
        <v>0</v>
      </c>
      <c r="CL51" s="599">
        <f t="shared" si="37"/>
        <v>0</v>
      </c>
      <c r="CM51" s="599">
        <f t="shared" si="37"/>
        <v>0</v>
      </c>
      <c r="CN51" s="599">
        <f t="shared" si="37"/>
        <v>0</v>
      </c>
      <c r="CO51" s="599">
        <f t="shared" si="37"/>
        <v>0</v>
      </c>
      <c r="CP51" s="599">
        <f t="shared" si="37"/>
        <v>0</v>
      </c>
      <c r="CQ51" s="599">
        <f t="shared" si="37"/>
        <v>0</v>
      </c>
      <c r="CR51" s="599">
        <f t="shared" si="37"/>
        <v>0</v>
      </c>
      <c r="CS51" s="599">
        <f t="shared" si="37"/>
        <v>0</v>
      </c>
      <c r="CT51" s="599">
        <f t="shared" si="37"/>
        <v>0</v>
      </c>
      <c r="CU51" s="599">
        <f t="shared" si="37"/>
        <v>0</v>
      </c>
      <c r="CV51" s="599">
        <f t="shared" si="37"/>
        <v>0</v>
      </c>
      <c r="CW51" s="599">
        <f t="shared" si="37"/>
        <v>0</v>
      </c>
      <c r="CX51" s="599">
        <f t="shared" si="37"/>
        <v>0</v>
      </c>
      <c r="CY51" s="614">
        <f t="shared" si="37"/>
        <v>0</v>
      </c>
      <c r="CZ51" s="615">
        <f t="shared" si="37"/>
        <v>0</v>
      </c>
      <c r="DA51" s="615">
        <f t="shared" si="37"/>
        <v>0</v>
      </c>
      <c r="DB51" s="615">
        <f t="shared" si="37"/>
        <v>0</v>
      </c>
      <c r="DC51" s="615">
        <f t="shared" si="37"/>
        <v>0</v>
      </c>
      <c r="DD51" s="615">
        <f t="shared" si="37"/>
        <v>0</v>
      </c>
      <c r="DE51" s="615">
        <f t="shared" si="37"/>
        <v>0</v>
      </c>
      <c r="DF51" s="615">
        <f t="shared" si="37"/>
        <v>0</v>
      </c>
      <c r="DG51" s="615">
        <f t="shared" si="37"/>
        <v>0</v>
      </c>
      <c r="DH51" s="615">
        <f t="shared" si="37"/>
        <v>0</v>
      </c>
      <c r="DI51" s="615">
        <f t="shared" si="37"/>
        <v>0</v>
      </c>
      <c r="DJ51" s="615">
        <f t="shared" si="37"/>
        <v>0</v>
      </c>
      <c r="DK51" s="615">
        <f t="shared" si="37"/>
        <v>0</v>
      </c>
      <c r="DL51" s="615">
        <f t="shared" si="37"/>
        <v>0</v>
      </c>
      <c r="DM51" s="615">
        <f t="shared" si="37"/>
        <v>0</v>
      </c>
      <c r="DN51" s="615">
        <f t="shared" si="37"/>
        <v>0</v>
      </c>
      <c r="DO51" s="615">
        <f t="shared" si="37"/>
        <v>0</v>
      </c>
      <c r="DP51" s="615">
        <f t="shared" ref="DP51:DW51" si="38">SUMIF($C:$C,"58.7x",DP:DP)</f>
        <v>0</v>
      </c>
      <c r="DQ51" s="615">
        <f t="shared" si="38"/>
        <v>0</v>
      </c>
      <c r="DR51" s="615">
        <f t="shared" si="38"/>
        <v>0</v>
      </c>
      <c r="DS51" s="615">
        <f t="shared" si="38"/>
        <v>0</v>
      </c>
      <c r="DT51" s="615">
        <f t="shared" si="38"/>
        <v>0</v>
      </c>
      <c r="DU51" s="615">
        <f t="shared" si="38"/>
        <v>0</v>
      </c>
      <c r="DV51" s="615">
        <f t="shared" si="38"/>
        <v>0</v>
      </c>
      <c r="DW51" s="618">
        <f t="shared" si="38"/>
        <v>0</v>
      </c>
      <c r="DX51" s="673"/>
    </row>
    <row r="52" spans="2:128" x14ac:dyDescent="0.2">
      <c r="B52" s="674" t="s">
        <v>521</v>
      </c>
      <c r="C52" s="675" t="s">
        <v>825</v>
      </c>
      <c r="D52" s="601"/>
      <c r="E52" s="601"/>
      <c r="F52" s="601"/>
      <c r="G52" s="601"/>
      <c r="H52" s="601"/>
      <c r="I52" s="601"/>
      <c r="J52" s="601"/>
      <c r="K52" s="601"/>
      <c r="L52" s="601"/>
      <c r="M52" s="601"/>
      <c r="N52" s="601"/>
      <c r="O52" s="601"/>
      <c r="P52" s="601"/>
      <c r="Q52" s="601"/>
      <c r="R52" s="603"/>
      <c r="S52" s="617"/>
      <c r="T52" s="603"/>
      <c r="U52" s="676"/>
      <c r="V52" s="599"/>
      <c r="W52" s="599"/>
      <c r="X52" s="599"/>
      <c r="Y52" s="599"/>
      <c r="Z52" s="599"/>
      <c r="AA52" s="599"/>
      <c r="AB52" s="599"/>
      <c r="AC52" s="599"/>
      <c r="AD52" s="599"/>
      <c r="AE52" s="599"/>
      <c r="AF52" s="599"/>
      <c r="AG52" s="599"/>
      <c r="AH52" s="599"/>
      <c r="AI52" s="599"/>
      <c r="AJ52" s="599"/>
      <c r="AK52" s="599"/>
      <c r="AL52" s="599"/>
      <c r="AM52" s="599"/>
      <c r="AN52" s="599"/>
      <c r="AO52" s="599"/>
      <c r="AP52" s="599"/>
      <c r="AQ52" s="599"/>
      <c r="AR52" s="599"/>
      <c r="AS52" s="599"/>
      <c r="AT52" s="599"/>
      <c r="AU52" s="599"/>
      <c r="AV52" s="599"/>
      <c r="AW52" s="599"/>
      <c r="AX52" s="599"/>
      <c r="AY52" s="599"/>
      <c r="AZ52" s="599"/>
      <c r="BA52" s="599"/>
      <c r="BB52" s="599"/>
      <c r="BC52" s="599"/>
      <c r="BD52" s="599"/>
      <c r="BE52" s="599"/>
      <c r="BF52" s="599"/>
      <c r="BG52" s="599"/>
      <c r="BH52" s="599"/>
      <c r="BI52" s="599"/>
      <c r="BJ52" s="599"/>
      <c r="BK52" s="599"/>
      <c r="BL52" s="599"/>
      <c r="BM52" s="599"/>
      <c r="BN52" s="599"/>
      <c r="BO52" s="599"/>
      <c r="BP52" s="599"/>
      <c r="BQ52" s="599"/>
      <c r="BR52" s="599"/>
      <c r="BS52" s="599"/>
      <c r="BT52" s="599"/>
      <c r="BU52" s="599"/>
      <c r="BV52" s="599"/>
      <c r="BW52" s="599"/>
      <c r="BX52" s="599"/>
      <c r="BY52" s="599"/>
      <c r="BZ52" s="599"/>
      <c r="CA52" s="599"/>
      <c r="CB52" s="599"/>
      <c r="CC52" s="599"/>
      <c r="CD52" s="599"/>
      <c r="CE52" s="599"/>
      <c r="CF52" s="599"/>
      <c r="CG52" s="599"/>
      <c r="CH52" s="599"/>
      <c r="CI52" s="599"/>
      <c r="CJ52" s="599"/>
      <c r="CK52" s="599"/>
      <c r="CL52" s="599"/>
      <c r="CM52" s="599"/>
      <c r="CN52" s="599"/>
      <c r="CO52" s="599"/>
      <c r="CP52" s="599"/>
      <c r="CQ52" s="599"/>
      <c r="CR52" s="599"/>
      <c r="CS52" s="599"/>
      <c r="CT52" s="599"/>
      <c r="CU52" s="599"/>
      <c r="CV52" s="599"/>
      <c r="CW52" s="599"/>
      <c r="CX52" s="599"/>
      <c r="CY52" s="614"/>
      <c r="CZ52" s="615"/>
      <c r="DA52" s="615"/>
      <c r="DB52" s="615"/>
      <c r="DC52" s="615"/>
      <c r="DD52" s="615"/>
      <c r="DE52" s="615"/>
      <c r="DF52" s="615"/>
      <c r="DG52" s="615"/>
      <c r="DH52" s="615"/>
      <c r="DI52" s="615"/>
      <c r="DJ52" s="615"/>
      <c r="DK52" s="615"/>
      <c r="DL52" s="615"/>
      <c r="DM52" s="615"/>
      <c r="DN52" s="615"/>
      <c r="DO52" s="615"/>
      <c r="DP52" s="615"/>
      <c r="DQ52" s="615"/>
      <c r="DR52" s="615"/>
      <c r="DS52" s="615"/>
      <c r="DT52" s="615"/>
      <c r="DU52" s="615"/>
      <c r="DV52" s="615"/>
      <c r="DW52" s="618"/>
      <c r="DX52" s="673"/>
    </row>
    <row r="53" spans="2:128" x14ac:dyDescent="0.2">
      <c r="B53" s="607" t="s">
        <v>522</v>
      </c>
      <c r="C53" s="608" t="s">
        <v>523</v>
      </c>
      <c r="D53" s="601"/>
      <c r="E53" s="601"/>
      <c r="F53" s="601"/>
      <c r="G53" s="601"/>
      <c r="H53" s="601"/>
      <c r="I53" s="601"/>
      <c r="J53" s="601"/>
      <c r="K53" s="601"/>
      <c r="L53" s="601"/>
      <c r="M53" s="601"/>
      <c r="N53" s="601"/>
      <c r="O53" s="601"/>
      <c r="P53" s="601"/>
      <c r="Q53" s="601"/>
      <c r="R53" s="603"/>
      <c r="S53" s="617"/>
      <c r="T53" s="603"/>
      <c r="U53" s="617"/>
      <c r="V53" s="601"/>
      <c r="W53" s="601"/>
      <c r="X53" s="599">
        <f t="shared" ref="X53:BC53" si="39">SUMIF($C:$C,"59.1x",X:X)</f>
        <v>0</v>
      </c>
      <c r="Y53" s="599">
        <f t="shared" si="39"/>
        <v>0</v>
      </c>
      <c r="Z53" s="599">
        <f t="shared" si="39"/>
        <v>0</v>
      </c>
      <c r="AA53" s="599">
        <f t="shared" si="39"/>
        <v>0</v>
      </c>
      <c r="AB53" s="599">
        <f t="shared" si="39"/>
        <v>0</v>
      </c>
      <c r="AC53" s="599">
        <f t="shared" si="39"/>
        <v>0</v>
      </c>
      <c r="AD53" s="599">
        <f t="shared" si="39"/>
        <v>0</v>
      </c>
      <c r="AE53" s="599">
        <f t="shared" si="39"/>
        <v>0</v>
      </c>
      <c r="AF53" s="599">
        <f t="shared" si="39"/>
        <v>0</v>
      </c>
      <c r="AG53" s="599">
        <f t="shared" si="39"/>
        <v>0</v>
      </c>
      <c r="AH53" s="599">
        <f t="shared" si="39"/>
        <v>0</v>
      </c>
      <c r="AI53" s="599">
        <f t="shared" si="39"/>
        <v>0</v>
      </c>
      <c r="AJ53" s="599">
        <f t="shared" si="39"/>
        <v>0</v>
      </c>
      <c r="AK53" s="599">
        <f t="shared" si="39"/>
        <v>0</v>
      </c>
      <c r="AL53" s="599">
        <f t="shared" si="39"/>
        <v>0</v>
      </c>
      <c r="AM53" s="599">
        <f t="shared" si="39"/>
        <v>0</v>
      </c>
      <c r="AN53" s="599">
        <f t="shared" si="39"/>
        <v>0</v>
      </c>
      <c r="AO53" s="599">
        <f t="shared" si="39"/>
        <v>0</v>
      </c>
      <c r="AP53" s="599">
        <f t="shared" si="39"/>
        <v>0</v>
      </c>
      <c r="AQ53" s="599">
        <f t="shared" si="39"/>
        <v>0</v>
      </c>
      <c r="AR53" s="599">
        <f t="shared" si="39"/>
        <v>0</v>
      </c>
      <c r="AS53" s="599">
        <f t="shared" si="39"/>
        <v>0</v>
      </c>
      <c r="AT53" s="599">
        <f t="shared" si="39"/>
        <v>0</v>
      </c>
      <c r="AU53" s="599">
        <f t="shared" si="39"/>
        <v>0</v>
      </c>
      <c r="AV53" s="599">
        <f t="shared" si="39"/>
        <v>0</v>
      </c>
      <c r="AW53" s="599">
        <f t="shared" si="39"/>
        <v>0</v>
      </c>
      <c r="AX53" s="599">
        <f t="shared" si="39"/>
        <v>0</v>
      </c>
      <c r="AY53" s="599">
        <f t="shared" si="39"/>
        <v>0</v>
      </c>
      <c r="AZ53" s="599">
        <f t="shared" si="39"/>
        <v>0</v>
      </c>
      <c r="BA53" s="599">
        <f t="shared" si="39"/>
        <v>0</v>
      </c>
      <c r="BB53" s="599">
        <f t="shared" si="39"/>
        <v>0</v>
      </c>
      <c r="BC53" s="599">
        <f t="shared" si="39"/>
        <v>0</v>
      </c>
      <c r="BD53" s="599">
        <f t="shared" ref="BD53:CI53" si="40">SUMIF($C:$C,"59.1x",BD:BD)</f>
        <v>0</v>
      </c>
      <c r="BE53" s="599">
        <f t="shared" si="40"/>
        <v>0</v>
      </c>
      <c r="BF53" s="599">
        <f t="shared" si="40"/>
        <v>0</v>
      </c>
      <c r="BG53" s="599">
        <f t="shared" si="40"/>
        <v>0</v>
      </c>
      <c r="BH53" s="599">
        <f t="shared" si="40"/>
        <v>0</v>
      </c>
      <c r="BI53" s="599">
        <f t="shared" si="40"/>
        <v>0</v>
      </c>
      <c r="BJ53" s="599">
        <f t="shared" si="40"/>
        <v>0</v>
      </c>
      <c r="BK53" s="599">
        <f t="shared" si="40"/>
        <v>0</v>
      </c>
      <c r="BL53" s="599">
        <f t="shared" si="40"/>
        <v>0</v>
      </c>
      <c r="BM53" s="599">
        <f t="shared" si="40"/>
        <v>0</v>
      </c>
      <c r="BN53" s="599">
        <f t="shared" si="40"/>
        <v>0</v>
      </c>
      <c r="BO53" s="599">
        <f t="shared" si="40"/>
        <v>0</v>
      </c>
      <c r="BP53" s="599">
        <f t="shared" si="40"/>
        <v>0</v>
      </c>
      <c r="BQ53" s="599">
        <f t="shared" si="40"/>
        <v>0</v>
      </c>
      <c r="BR53" s="599">
        <f t="shared" si="40"/>
        <v>0</v>
      </c>
      <c r="BS53" s="599">
        <f t="shared" si="40"/>
        <v>0</v>
      </c>
      <c r="BT53" s="599">
        <f t="shared" si="40"/>
        <v>0</v>
      </c>
      <c r="BU53" s="599">
        <f t="shared" si="40"/>
        <v>0</v>
      </c>
      <c r="BV53" s="599">
        <f t="shared" si="40"/>
        <v>0</v>
      </c>
      <c r="BW53" s="599">
        <f t="shared" si="40"/>
        <v>0</v>
      </c>
      <c r="BX53" s="599">
        <f t="shared" si="40"/>
        <v>0</v>
      </c>
      <c r="BY53" s="599">
        <f t="shared" si="40"/>
        <v>0</v>
      </c>
      <c r="BZ53" s="599">
        <f t="shared" si="40"/>
        <v>0</v>
      </c>
      <c r="CA53" s="599">
        <f t="shared" si="40"/>
        <v>0</v>
      </c>
      <c r="CB53" s="599">
        <f t="shared" si="40"/>
        <v>0</v>
      </c>
      <c r="CC53" s="599">
        <f t="shared" si="40"/>
        <v>0</v>
      </c>
      <c r="CD53" s="599">
        <f t="shared" si="40"/>
        <v>0</v>
      </c>
      <c r="CE53" s="599">
        <f t="shared" si="40"/>
        <v>0</v>
      </c>
      <c r="CF53" s="599">
        <f t="shared" si="40"/>
        <v>0</v>
      </c>
      <c r="CG53" s="599">
        <f t="shared" si="40"/>
        <v>0</v>
      </c>
      <c r="CH53" s="599">
        <f t="shared" si="40"/>
        <v>0</v>
      </c>
      <c r="CI53" s="599">
        <f t="shared" si="40"/>
        <v>0</v>
      </c>
      <c r="CJ53" s="599">
        <f t="shared" ref="CJ53:DO53" si="41">SUMIF($C:$C,"59.1x",CJ:CJ)</f>
        <v>0</v>
      </c>
      <c r="CK53" s="599">
        <f t="shared" si="41"/>
        <v>0</v>
      </c>
      <c r="CL53" s="599">
        <f t="shared" si="41"/>
        <v>0</v>
      </c>
      <c r="CM53" s="599">
        <f t="shared" si="41"/>
        <v>0</v>
      </c>
      <c r="CN53" s="599">
        <f t="shared" si="41"/>
        <v>0</v>
      </c>
      <c r="CO53" s="599">
        <f t="shared" si="41"/>
        <v>0</v>
      </c>
      <c r="CP53" s="599">
        <f t="shared" si="41"/>
        <v>0</v>
      </c>
      <c r="CQ53" s="599">
        <f t="shared" si="41"/>
        <v>0</v>
      </c>
      <c r="CR53" s="599">
        <f t="shared" si="41"/>
        <v>0</v>
      </c>
      <c r="CS53" s="599">
        <f t="shared" si="41"/>
        <v>0</v>
      </c>
      <c r="CT53" s="599">
        <f t="shared" si="41"/>
        <v>0</v>
      </c>
      <c r="CU53" s="599">
        <f t="shared" si="41"/>
        <v>0</v>
      </c>
      <c r="CV53" s="599">
        <f t="shared" si="41"/>
        <v>0</v>
      </c>
      <c r="CW53" s="599">
        <f t="shared" si="41"/>
        <v>0</v>
      </c>
      <c r="CX53" s="599">
        <f t="shared" si="41"/>
        <v>0</v>
      </c>
      <c r="CY53" s="614">
        <f t="shared" si="41"/>
        <v>0</v>
      </c>
      <c r="CZ53" s="615">
        <f t="shared" si="41"/>
        <v>0</v>
      </c>
      <c r="DA53" s="615">
        <f t="shared" si="41"/>
        <v>0</v>
      </c>
      <c r="DB53" s="615">
        <f t="shared" si="41"/>
        <v>0</v>
      </c>
      <c r="DC53" s="615">
        <f t="shared" si="41"/>
        <v>0</v>
      </c>
      <c r="DD53" s="615">
        <f t="shared" si="41"/>
        <v>0</v>
      </c>
      <c r="DE53" s="615">
        <f t="shared" si="41"/>
        <v>0</v>
      </c>
      <c r="DF53" s="615">
        <f t="shared" si="41"/>
        <v>0</v>
      </c>
      <c r="DG53" s="615">
        <f t="shared" si="41"/>
        <v>0</v>
      </c>
      <c r="DH53" s="615">
        <f t="shared" si="41"/>
        <v>0</v>
      </c>
      <c r="DI53" s="615">
        <f t="shared" si="41"/>
        <v>0</v>
      </c>
      <c r="DJ53" s="615">
        <f t="shared" si="41"/>
        <v>0</v>
      </c>
      <c r="DK53" s="615">
        <f t="shared" si="41"/>
        <v>0</v>
      </c>
      <c r="DL53" s="615">
        <f t="shared" si="41"/>
        <v>0</v>
      </c>
      <c r="DM53" s="615">
        <f t="shared" si="41"/>
        <v>0</v>
      </c>
      <c r="DN53" s="615">
        <f t="shared" si="41"/>
        <v>0</v>
      </c>
      <c r="DO53" s="615">
        <f t="shared" si="41"/>
        <v>0</v>
      </c>
      <c r="DP53" s="615">
        <f t="shared" ref="DP53:DW53" si="42">SUMIF($C:$C,"59.1x",DP:DP)</f>
        <v>0</v>
      </c>
      <c r="DQ53" s="615">
        <f t="shared" si="42"/>
        <v>0</v>
      </c>
      <c r="DR53" s="615">
        <f t="shared" si="42"/>
        <v>0</v>
      </c>
      <c r="DS53" s="615">
        <f t="shared" si="42"/>
        <v>0</v>
      </c>
      <c r="DT53" s="615">
        <f t="shared" si="42"/>
        <v>0</v>
      </c>
      <c r="DU53" s="615">
        <f t="shared" si="42"/>
        <v>0</v>
      </c>
      <c r="DV53" s="615">
        <f t="shared" si="42"/>
        <v>0</v>
      </c>
      <c r="DW53" s="618">
        <f t="shared" si="42"/>
        <v>0</v>
      </c>
    </row>
    <row r="54" spans="2:128" ht="38.25" x14ac:dyDescent="0.2">
      <c r="B54" s="792" t="s">
        <v>494</v>
      </c>
      <c r="C54" s="620" t="s">
        <v>838</v>
      </c>
      <c r="D54" s="621" t="s">
        <v>839</v>
      </c>
      <c r="E54" s="622" t="s">
        <v>570</v>
      </c>
      <c r="F54" s="623" t="s">
        <v>792</v>
      </c>
      <c r="G54" s="624" t="s">
        <v>840</v>
      </c>
      <c r="H54" s="625" t="s">
        <v>496</v>
      </c>
      <c r="I54" s="744">
        <f>MAX(X54:AV54)</f>
        <v>0.21726398499999999</v>
      </c>
      <c r="J54" s="625">
        <f>SUMPRODUCT($X$2:$CY$2,$X54:$CY54)*365</f>
        <v>1364.6248225290012</v>
      </c>
      <c r="K54" s="625">
        <f>SUMPRODUCT($X$2:$CY$2,$X55:$CY55)+SUMPRODUCT($X$2:$CY$2,$X56:$CY56)+SUMPRODUCT($X$2:$CY$2,$X57:$CY57)</f>
        <v>2026.8096236068816</v>
      </c>
      <c r="L54" s="625">
        <f>SUMPRODUCT($X$2:$CY$2,$X58:$CY58) +SUMPRODUCT($X$2:$CY$2,$X59:$CY59)</f>
        <v>169.32678010885934</v>
      </c>
      <c r="M54" s="625">
        <f>SUMPRODUCT($X$2:$CY$2,$X60:$CY60)*-1</f>
        <v>-71.909852327129059</v>
      </c>
      <c r="N54" s="625">
        <f>SUMPRODUCT($X$2:$CY$2,$X63:$CY63) +SUMPRODUCT($X$2:$CY$2,$X64:$CY64)</f>
        <v>0.6682934324416101</v>
      </c>
      <c r="O54" s="625">
        <f>SUMPRODUCT($X$2:$CY$2,$X61:$CY61) +SUMPRODUCT($X$2:$CY$2,$X62:$CY62) +SUMPRODUCT($X$2:$CY$2,$X65:$CY65)</f>
        <v>252.82177064931662</v>
      </c>
      <c r="P54" s="625">
        <f>SUM(K54:O54)</f>
        <v>2377.71661547037</v>
      </c>
      <c r="Q54" s="625">
        <f>(SUM(K54:M54)*100000)/(J54*1000)</f>
        <v>155.663777788526</v>
      </c>
      <c r="R54" s="626">
        <f>(P54*100000)/(J54*1000)</f>
        <v>174.23958411249248</v>
      </c>
      <c r="S54" s="745">
        <v>3</v>
      </c>
      <c r="T54" s="746">
        <v>3</v>
      </c>
      <c r="U54" s="793" t="s">
        <v>497</v>
      </c>
      <c r="V54" s="794" t="s">
        <v>124</v>
      </c>
      <c r="W54" s="795" t="s">
        <v>75</v>
      </c>
      <c r="X54" s="796">
        <v>4.5555560000001298E-3</v>
      </c>
      <c r="Y54" s="796">
        <v>4.9042350000001499E-3</v>
      </c>
      <c r="Z54" s="796">
        <v>5.9453040000001503E-3</v>
      </c>
      <c r="AA54" s="796">
        <v>7.6707640000004398E-3</v>
      </c>
      <c r="AB54" s="796">
        <v>1.00728430000001E-2</v>
      </c>
      <c r="AC54" s="796">
        <v>1.31439900000001E-2</v>
      </c>
      <c r="AD54" s="796">
        <v>1.6927936000000102E-2</v>
      </c>
      <c r="AE54" s="796">
        <v>2.1466674000000002E-2</v>
      </c>
      <c r="AF54" s="796">
        <v>2.6755387000000099E-2</v>
      </c>
      <c r="AG54" s="796">
        <v>3.2789434999999999E-2</v>
      </c>
      <c r="AH54" s="796">
        <v>3.9564353000000101E-2</v>
      </c>
      <c r="AI54" s="796">
        <v>4.7128358000000398E-2</v>
      </c>
      <c r="AJ54" s="796">
        <v>5.5550892000000102E-2</v>
      </c>
      <c r="AK54" s="797">
        <v>6.4821716000000196E-2</v>
      </c>
      <c r="AL54" s="797">
        <v>7.4930768000000203E-2</v>
      </c>
      <c r="AM54" s="797">
        <v>8.5868161000000096E-2</v>
      </c>
      <c r="AN54" s="797">
        <v>9.7586540000000194E-2</v>
      </c>
      <c r="AO54" s="797">
        <v>0.11002521</v>
      </c>
      <c r="AP54" s="797">
        <v>0.123177141</v>
      </c>
      <c r="AQ54" s="797">
        <v>0.13703544400000001</v>
      </c>
      <c r="AR54" s="797">
        <v>0.15159336700000001</v>
      </c>
      <c r="AS54" s="797">
        <v>0.166883323</v>
      </c>
      <c r="AT54" s="797">
        <v>0.18292844799999999</v>
      </c>
      <c r="AU54" s="797">
        <v>0.19972366499999999</v>
      </c>
      <c r="AV54" s="797">
        <v>0.21726398499999999</v>
      </c>
      <c r="AW54" s="797">
        <v>0.23554450399999999</v>
      </c>
      <c r="AX54" s="797">
        <v>0.23554450399999999</v>
      </c>
      <c r="AY54" s="797">
        <v>0.23554450399999999</v>
      </c>
      <c r="AZ54" s="797">
        <v>0.23554450399999999</v>
      </c>
      <c r="BA54" s="797">
        <v>0.23554450399999999</v>
      </c>
      <c r="BB54" s="797">
        <v>0.23554450399999999</v>
      </c>
      <c r="BC54" s="797">
        <v>0.23554450399999999</v>
      </c>
      <c r="BD54" s="797">
        <v>0.23554450399999999</v>
      </c>
      <c r="BE54" s="797">
        <v>0.23554450399999999</v>
      </c>
      <c r="BF54" s="797">
        <v>0.23554450399999999</v>
      </c>
      <c r="BG54" s="797">
        <v>0.23554450399999999</v>
      </c>
      <c r="BH54" s="797">
        <v>0.23554450399999999</v>
      </c>
      <c r="BI54" s="797">
        <v>0.23554450399999999</v>
      </c>
      <c r="BJ54" s="797">
        <v>0.23554450399999999</v>
      </c>
      <c r="BK54" s="797">
        <v>0.23554450399999999</v>
      </c>
      <c r="BL54" s="797">
        <v>0.23554450399999999</v>
      </c>
      <c r="BM54" s="797">
        <v>0.23554450399999999</v>
      </c>
      <c r="BN54" s="797">
        <v>0.23554450399999999</v>
      </c>
      <c r="BO54" s="797">
        <v>0.23554450399999999</v>
      </c>
      <c r="BP54" s="797">
        <v>0.23554450399999999</v>
      </c>
      <c r="BQ54" s="797">
        <v>0.23554450399999999</v>
      </c>
      <c r="BR54" s="797">
        <v>0.23554450399999999</v>
      </c>
      <c r="BS54" s="797">
        <v>0.23554450399999999</v>
      </c>
      <c r="BT54" s="797">
        <v>0.23554450399999999</v>
      </c>
      <c r="BU54" s="797">
        <v>0.23554450399999999</v>
      </c>
      <c r="BV54" s="797">
        <v>0.23554450399999999</v>
      </c>
      <c r="BW54" s="797">
        <v>0.23554450399999999</v>
      </c>
      <c r="BX54" s="797">
        <v>0.23554450399999999</v>
      </c>
      <c r="BY54" s="797">
        <v>0.23554450399999999</v>
      </c>
      <c r="BZ54" s="797">
        <v>0.23554450399999999</v>
      </c>
      <c r="CA54" s="797">
        <v>0.23554450399999999</v>
      </c>
      <c r="CB54" s="797">
        <v>0.23554450399999999</v>
      </c>
      <c r="CC54" s="797">
        <v>0.23554450399999999</v>
      </c>
      <c r="CD54" s="797">
        <v>0.23554450399999999</v>
      </c>
      <c r="CE54" s="798">
        <v>0.23554450399999999</v>
      </c>
      <c r="CF54" s="798">
        <v>0.23554450399999999</v>
      </c>
      <c r="CG54" s="798">
        <v>0.23554450399999999</v>
      </c>
      <c r="CH54" s="798">
        <v>0.23554450399999999</v>
      </c>
      <c r="CI54" s="798">
        <v>0.23554450399999999</v>
      </c>
      <c r="CJ54" s="798">
        <v>0.23554450399999999</v>
      </c>
      <c r="CK54" s="798">
        <v>0.23554450399999999</v>
      </c>
      <c r="CL54" s="798">
        <v>0.23554450399999999</v>
      </c>
      <c r="CM54" s="798">
        <v>0.23554450399999999</v>
      </c>
      <c r="CN54" s="798">
        <v>0.23554450399999999</v>
      </c>
      <c r="CO54" s="798">
        <v>0.23554450399999999</v>
      </c>
      <c r="CP54" s="798">
        <v>0.23554450399999999</v>
      </c>
      <c r="CQ54" s="798">
        <v>0.23554450399999999</v>
      </c>
      <c r="CR54" s="798">
        <v>0.23554450399999999</v>
      </c>
      <c r="CS54" s="798">
        <v>0.23554450399999999</v>
      </c>
      <c r="CT54" s="798">
        <v>0.23554450399999999</v>
      </c>
      <c r="CU54" s="798">
        <v>0.23554450399999999</v>
      </c>
      <c r="CV54" s="798">
        <v>0.23554450399999999</v>
      </c>
      <c r="CW54" s="798">
        <v>0.23554450399999999</v>
      </c>
      <c r="CX54" s="798">
        <v>0.23554450399999999</v>
      </c>
      <c r="CY54" s="799">
        <v>0.23554450399999999</v>
      </c>
      <c r="CZ54" s="634">
        <v>0</v>
      </c>
      <c r="DA54" s="635">
        <v>0</v>
      </c>
      <c r="DB54" s="635">
        <v>0</v>
      </c>
      <c r="DC54" s="635">
        <v>0</v>
      </c>
      <c r="DD54" s="635">
        <v>0</v>
      </c>
      <c r="DE54" s="635">
        <v>0</v>
      </c>
      <c r="DF54" s="635">
        <v>0</v>
      </c>
      <c r="DG54" s="635">
        <v>0</v>
      </c>
      <c r="DH54" s="635">
        <v>0</v>
      </c>
      <c r="DI54" s="635">
        <v>0</v>
      </c>
      <c r="DJ54" s="635">
        <v>0</v>
      </c>
      <c r="DK54" s="635">
        <v>0</v>
      </c>
      <c r="DL54" s="635">
        <v>0</v>
      </c>
      <c r="DM54" s="635">
        <v>0</v>
      </c>
      <c r="DN54" s="635">
        <v>0</v>
      </c>
      <c r="DO54" s="635">
        <v>0</v>
      </c>
      <c r="DP54" s="635">
        <v>0</v>
      </c>
      <c r="DQ54" s="635">
        <v>0</v>
      </c>
      <c r="DR54" s="635">
        <v>0</v>
      </c>
      <c r="DS54" s="635">
        <v>0</v>
      </c>
      <c r="DT54" s="635">
        <v>0</v>
      </c>
      <c r="DU54" s="635">
        <v>0</v>
      </c>
      <c r="DV54" s="635">
        <v>0</v>
      </c>
      <c r="DW54" s="636">
        <v>0</v>
      </c>
    </row>
    <row r="55" spans="2:128" x14ac:dyDescent="0.2">
      <c r="B55" s="800"/>
      <c r="C55" s="638"/>
      <c r="D55" s="639"/>
      <c r="E55" s="640"/>
      <c r="F55" s="640"/>
      <c r="G55" s="639"/>
      <c r="H55" s="640"/>
      <c r="I55" s="640"/>
      <c r="J55" s="640"/>
      <c r="K55" s="640"/>
      <c r="L55" s="640"/>
      <c r="M55" s="640"/>
      <c r="N55" s="640"/>
      <c r="O55" s="640"/>
      <c r="P55" s="640"/>
      <c r="Q55" s="640"/>
      <c r="R55" s="641"/>
      <c r="S55" s="640"/>
      <c r="T55" s="640"/>
      <c r="U55" s="801" t="s">
        <v>498</v>
      </c>
      <c r="V55" s="794" t="s">
        <v>124</v>
      </c>
      <c r="W55" s="795" t="s">
        <v>499</v>
      </c>
      <c r="X55" s="796">
        <v>2.2309900793119701</v>
      </c>
      <c r="Y55" s="796">
        <v>2.2408337859868204</v>
      </c>
      <c r="Z55" s="796">
        <v>2.2522734841627896</v>
      </c>
      <c r="AA55" s="796">
        <v>2.2640126639887899</v>
      </c>
      <c r="AB55" s="796">
        <v>2.2760591625316202</v>
      </c>
      <c r="AC55" s="796">
        <v>2.2890394582980096</v>
      </c>
      <c r="AD55" s="796">
        <v>2.3031638530242899</v>
      </c>
      <c r="AE55" s="796">
        <v>2.3179018184730897</v>
      </c>
      <c r="AF55" s="796">
        <v>2.3330959768653301</v>
      </c>
      <c r="AG55" s="796">
        <v>2.34876515556103</v>
      </c>
      <c r="AH55" s="796">
        <v>2.3655711423267998</v>
      </c>
      <c r="AI55" s="796">
        <v>2.3840311687981299</v>
      </c>
      <c r="AJ55" s="796">
        <v>2.4033310860158901</v>
      </c>
      <c r="AK55" s="797">
        <v>2.4232026133037898</v>
      </c>
      <c r="AL55" s="797">
        <v>2.44367890983888</v>
      </c>
      <c r="AM55" s="797">
        <v>2.4643297899930197</v>
      </c>
      <c r="AN55" s="797">
        <v>2.4848513698695003</v>
      </c>
      <c r="AO55" s="797">
        <v>2.5058556745078802</v>
      </c>
      <c r="AP55" s="797">
        <v>2.5275902508949999</v>
      </c>
      <c r="AQ55" s="797">
        <v>2.5501055733888602</v>
      </c>
      <c r="AR55" s="797">
        <v>2.5739540723109</v>
      </c>
      <c r="AS55" s="797">
        <v>2.5992710274053903</v>
      </c>
      <c r="AT55" s="797">
        <v>2.6257649167748101</v>
      </c>
      <c r="AU55" s="797">
        <v>2.6534151706870004</v>
      </c>
      <c r="AV55" s="797">
        <v>2.6823216868525903</v>
      </c>
      <c r="AW55" s="797">
        <v>2.6823216868525903</v>
      </c>
      <c r="AX55" s="797">
        <v>2.6823216868525903</v>
      </c>
      <c r="AY55" s="797">
        <v>2.6823216868525903</v>
      </c>
      <c r="AZ55" s="797">
        <v>2.6823216868525903</v>
      </c>
      <c r="BA55" s="797">
        <v>2.6823216868525903</v>
      </c>
      <c r="BB55" s="797">
        <v>2.6823216868525903</v>
      </c>
      <c r="BC55" s="797">
        <v>2.6823216868525903</v>
      </c>
      <c r="BD55" s="797">
        <v>2.6823216868525903</v>
      </c>
      <c r="BE55" s="797">
        <v>2.6823216868525903</v>
      </c>
      <c r="BF55" s="797">
        <v>2.6823216868525903</v>
      </c>
      <c r="BG55" s="797">
        <v>2.6823216868525903</v>
      </c>
      <c r="BH55" s="797">
        <v>2.6823216868525903</v>
      </c>
      <c r="BI55" s="797">
        <v>2.6823216868525903</v>
      </c>
      <c r="BJ55" s="797">
        <v>2.6823216868525903</v>
      </c>
      <c r="BK55" s="797">
        <v>2.6823216868525903</v>
      </c>
      <c r="BL55" s="797">
        <v>2.6823216868525903</v>
      </c>
      <c r="BM55" s="797">
        <v>2.6823216868525903</v>
      </c>
      <c r="BN55" s="797">
        <v>2.6823216868525903</v>
      </c>
      <c r="BO55" s="797">
        <v>2.6823216868525903</v>
      </c>
      <c r="BP55" s="797">
        <v>2.6823216868525903</v>
      </c>
      <c r="BQ55" s="797">
        <v>2.6823216868525903</v>
      </c>
      <c r="BR55" s="797">
        <v>2.6823216868525903</v>
      </c>
      <c r="BS55" s="797">
        <v>2.6823216868525903</v>
      </c>
      <c r="BT55" s="797">
        <v>2.6823216868525903</v>
      </c>
      <c r="BU55" s="797">
        <v>2.6823216868525903</v>
      </c>
      <c r="BV55" s="797">
        <v>2.6823216868525903</v>
      </c>
      <c r="BW55" s="797">
        <v>2.6823216868525903</v>
      </c>
      <c r="BX55" s="797">
        <v>2.6823216868525903</v>
      </c>
      <c r="BY55" s="797">
        <v>2.6823216868525903</v>
      </c>
      <c r="BZ55" s="797">
        <v>2.6823216868525903</v>
      </c>
      <c r="CA55" s="797">
        <v>2.6823216868525903</v>
      </c>
      <c r="CB55" s="797">
        <v>2.6823216868525903</v>
      </c>
      <c r="CC55" s="797">
        <v>2.6823216868525903</v>
      </c>
      <c r="CD55" s="797">
        <v>2.6823216868525903</v>
      </c>
      <c r="CE55" s="798">
        <v>2.6823216868525903</v>
      </c>
      <c r="CF55" s="798">
        <v>2.6823216868525903</v>
      </c>
      <c r="CG55" s="798">
        <v>2.6823216868525903</v>
      </c>
      <c r="CH55" s="798">
        <v>2.6823216868525903</v>
      </c>
      <c r="CI55" s="798">
        <v>2.6823216868525903</v>
      </c>
      <c r="CJ55" s="798">
        <v>2.6823216868525903</v>
      </c>
      <c r="CK55" s="798">
        <v>2.6823216868525903</v>
      </c>
      <c r="CL55" s="798">
        <v>2.6823216868525903</v>
      </c>
      <c r="CM55" s="798">
        <v>2.6823216868525903</v>
      </c>
      <c r="CN55" s="798">
        <v>2.6823216868525903</v>
      </c>
      <c r="CO55" s="798">
        <v>2.6823216868525903</v>
      </c>
      <c r="CP55" s="798">
        <v>2.6823216868525903</v>
      </c>
      <c r="CQ55" s="798">
        <v>2.6823216868525903</v>
      </c>
      <c r="CR55" s="798">
        <v>2.6823216868525903</v>
      </c>
      <c r="CS55" s="798">
        <v>2.6823216868525903</v>
      </c>
      <c r="CT55" s="798">
        <v>2.6823216868525903</v>
      </c>
      <c r="CU55" s="798">
        <v>2.6823216868525903</v>
      </c>
      <c r="CV55" s="798">
        <v>2.6823216868525903</v>
      </c>
      <c r="CW55" s="798">
        <v>2.6823216868525903</v>
      </c>
      <c r="CX55" s="798">
        <v>2.6823216868525903</v>
      </c>
      <c r="CY55" s="799">
        <v>2.6823216868525903</v>
      </c>
      <c r="CZ55" s="634">
        <v>0</v>
      </c>
      <c r="DA55" s="635">
        <v>0</v>
      </c>
      <c r="DB55" s="635">
        <v>0</v>
      </c>
      <c r="DC55" s="635">
        <v>0</v>
      </c>
      <c r="DD55" s="635">
        <v>0</v>
      </c>
      <c r="DE55" s="635">
        <v>0</v>
      </c>
      <c r="DF55" s="635">
        <v>0</v>
      </c>
      <c r="DG55" s="635">
        <v>0</v>
      </c>
      <c r="DH55" s="635">
        <v>0</v>
      </c>
      <c r="DI55" s="635">
        <v>0</v>
      </c>
      <c r="DJ55" s="635">
        <v>0</v>
      </c>
      <c r="DK55" s="635">
        <v>0</v>
      </c>
      <c r="DL55" s="635">
        <v>0</v>
      </c>
      <c r="DM55" s="635">
        <v>0</v>
      </c>
      <c r="DN55" s="635">
        <v>0</v>
      </c>
      <c r="DO55" s="635">
        <v>0</v>
      </c>
      <c r="DP55" s="635">
        <v>0</v>
      </c>
      <c r="DQ55" s="635">
        <v>0</v>
      </c>
      <c r="DR55" s="635">
        <v>0</v>
      </c>
      <c r="DS55" s="635">
        <v>0</v>
      </c>
      <c r="DT55" s="635">
        <v>0</v>
      </c>
      <c r="DU55" s="635">
        <v>0</v>
      </c>
      <c r="DV55" s="635">
        <v>0</v>
      </c>
      <c r="DW55" s="636">
        <v>0</v>
      </c>
    </row>
    <row r="56" spans="2:128" x14ac:dyDescent="0.2">
      <c r="B56" s="643"/>
      <c r="C56" s="644"/>
      <c r="D56" s="645"/>
      <c r="E56" s="645"/>
      <c r="F56" s="645"/>
      <c r="G56" s="645"/>
      <c r="H56" s="645"/>
      <c r="I56" s="645"/>
      <c r="J56" s="645"/>
      <c r="K56" s="645"/>
      <c r="L56" s="645"/>
      <c r="M56" s="645"/>
      <c r="N56" s="645"/>
      <c r="O56" s="645"/>
      <c r="P56" s="645"/>
      <c r="Q56" s="645"/>
      <c r="R56" s="802"/>
      <c r="S56" s="645"/>
      <c r="T56" s="645"/>
      <c r="U56" s="801" t="s">
        <v>500</v>
      </c>
      <c r="V56" s="794" t="s">
        <v>124</v>
      </c>
      <c r="W56" s="795" t="s">
        <v>499</v>
      </c>
      <c r="X56" s="796">
        <v>48.044320716292816</v>
      </c>
      <c r="Y56" s="796">
        <v>48.362443242986323</v>
      </c>
      <c r="Z56" s="796">
        <v>48.785973212305549</v>
      </c>
      <c r="AA56" s="796">
        <v>49.286697997953034</v>
      </c>
      <c r="AB56" s="796">
        <v>49.864304063320297</v>
      </c>
      <c r="AC56" s="796">
        <v>50.537119331570977</v>
      </c>
      <c r="AD56" s="796">
        <v>51.314564814240875</v>
      </c>
      <c r="AE56" s="796">
        <v>52.185506256067704</v>
      </c>
      <c r="AF56" s="796">
        <v>53.146897925224295</v>
      </c>
      <c r="AG56" s="796">
        <v>54.19959165277146</v>
      </c>
      <c r="AH56" s="796">
        <v>55.363897600499193</v>
      </c>
      <c r="AI56" s="796">
        <v>56.659587940472498</v>
      </c>
      <c r="AJ56" s="796">
        <v>58.069817133397876</v>
      </c>
      <c r="AK56" s="797">
        <v>59.589577338444805</v>
      </c>
      <c r="AL56" s="797">
        <v>61.22051312075547</v>
      </c>
      <c r="AM56" s="797">
        <v>62.950479487816132</v>
      </c>
      <c r="AN56" s="797">
        <v>64.768621939882038</v>
      </c>
      <c r="AO56" s="797">
        <v>66.689665729977648</v>
      </c>
      <c r="AP56" s="797">
        <v>68.720855037918881</v>
      </c>
      <c r="AQ56" s="797">
        <v>70.865520466611514</v>
      </c>
      <c r="AR56" s="797">
        <v>73.14255734312367</v>
      </c>
      <c r="AS56" s="797">
        <v>75.561492417759581</v>
      </c>
      <c r="AT56" s="797">
        <v>78.119996557142116</v>
      </c>
      <c r="AU56" s="797">
        <v>80.822036515594192</v>
      </c>
      <c r="AV56" s="797">
        <v>83.674786142917753</v>
      </c>
      <c r="AW56" s="797">
        <v>83.674786142917753</v>
      </c>
      <c r="AX56" s="797">
        <v>83.674786142917753</v>
      </c>
      <c r="AY56" s="797">
        <v>83.674786142917753</v>
      </c>
      <c r="AZ56" s="797">
        <v>83.674786142917753</v>
      </c>
      <c r="BA56" s="797">
        <v>83.674786142917753</v>
      </c>
      <c r="BB56" s="797">
        <v>83.674786142917753</v>
      </c>
      <c r="BC56" s="797">
        <v>83.674786142917753</v>
      </c>
      <c r="BD56" s="797">
        <v>83.674786142917753</v>
      </c>
      <c r="BE56" s="797">
        <v>83.674786142917753</v>
      </c>
      <c r="BF56" s="797">
        <v>83.674786142917753</v>
      </c>
      <c r="BG56" s="797">
        <v>83.674786142917753</v>
      </c>
      <c r="BH56" s="797">
        <v>83.674786142917753</v>
      </c>
      <c r="BI56" s="797">
        <v>83.674786142917753</v>
      </c>
      <c r="BJ56" s="797">
        <v>83.674786142917753</v>
      </c>
      <c r="BK56" s="797">
        <v>83.674786142917753</v>
      </c>
      <c r="BL56" s="797">
        <v>83.674786142917753</v>
      </c>
      <c r="BM56" s="797">
        <v>83.674786142917753</v>
      </c>
      <c r="BN56" s="797">
        <v>83.674786142917753</v>
      </c>
      <c r="BO56" s="797">
        <v>83.674786142917753</v>
      </c>
      <c r="BP56" s="797">
        <v>83.674786142917753</v>
      </c>
      <c r="BQ56" s="797">
        <v>83.674786142917753</v>
      </c>
      <c r="BR56" s="797">
        <v>83.674786142917753</v>
      </c>
      <c r="BS56" s="797">
        <v>83.674786142917753</v>
      </c>
      <c r="BT56" s="797">
        <v>83.674786142917753</v>
      </c>
      <c r="BU56" s="797">
        <v>83.674786142917753</v>
      </c>
      <c r="BV56" s="797">
        <v>83.674786142917753</v>
      </c>
      <c r="BW56" s="797">
        <v>83.674786142917753</v>
      </c>
      <c r="BX56" s="797">
        <v>83.674786142917753</v>
      </c>
      <c r="BY56" s="797">
        <v>83.674786142917753</v>
      </c>
      <c r="BZ56" s="797">
        <v>83.674786142917753</v>
      </c>
      <c r="CA56" s="797">
        <v>83.674786142917753</v>
      </c>
      <c r="CB56" s="797">
        <v>83.674786142917753</v>
      </c>
      <c r="CC56" s="797">
        <v>83.674786142917753</v>
      </c>
      <c r="CD56" s="797">
        <v>83.674786142917753</v>
      </c>
      <c r="CE56" s="798">
        <v>83.674786142917753</v>
      </c>
      <c r="CF56" s="798">
        <v>83.674786142917753</v>
      </c>
      <c r="CG56" s="798">
        <v>83.674786142917753</v>
      </c>
      <c r="CH56" s="798">
        <v>83.674786142917753</v>
      </c>
      <c r="CI56" s="798">
        <v>83.674786142917753</v>
      </c>
      <c r="CJ56" s="798">
        <v>83.674786142917753</v>
      </c>
      <c r="CK56" s="798">
        <v>83.674786142917753</v>
      </c>
      <c r="CL56" s="798">
        <v>83.674786142917753</v>
      </c>
      <c r="CM56" s="798">
        <v>83.674786142917753</v>
      </c>
      <c r="CN56" s="798">
        <v>83.674786142917753</v>
      </c>
      <c r="CO56" s="798">
        <v>83.674786142917753</v>
      </c>
      <c r="CP56" s="798">
        <v>83.674786142917753</v>
      </c>
      <c r="CQ56" s="798">
        <v>83.674786142917753</v>
      </c>
      <c r="CR56" s="798">
        <v>83.674786142917753</v>
      </c>
      <c r="CS56" s="798">
        <v>83.674786142917753</v>
      </c>
      <c r="CT56" s="798">
        <v>83.674786142917753</v>
      </c>
      <c r="CU56" s="798">
        <v>83.674786142917753</v>
      </c>
      <c r="CV56" s="798">
        <v>83.674786142917753</v>
      </c>
      <c r="CW56" s="798">
        <v>83.674786142917753</v>
      </c>
      <c r="CX56" s="798">
        <v>83.674786142917753</v>
      </c>
      <c r="CY56" s="799">
        <v>83.674786142917753</v>
      </c>
      <c r="CZ56" s="634">
        <v>0</v>
      </c>
      <c r="DA56" s="635">
        <v>0</v>
      </c>
      <c r="DB56" s="635">
        <v>0</v>
      </c>
      <c r="DC56" s="635">
        <v>0</v>
      </c>
      <c r="DD56" s="635">
        <v>0</v>
      </c>
      <c r="DE56" s="635">
        <v>0</v>
      </c>
      <c r="DF56" s="635">
        <v>0</v>
      </c>
      <c r="DG56" s="635">
        <v>0</v>
      </c>
      <c r="DH56" s="635">
        <v>0</v>
      </c>
      <c r="DI56" s="635">
        <v>0</v>
      </c>
      <c r="DJ56" s="635">
        <v>0</v>
      </c>
      <c r="DK56" s="635">
        <v>0</v>
      </c>
      <c r="DL56" s="635">
        <v>0</v>
      </c>
      <c r="DM56" s="635">
        <v>0</v>
      </c>
      <c r="DN56" s="635">
        <v>0</v>
      </c>
      <c r="DO56" s="635">
        <v>0</v>
      </c>
      <c r="DP56" s="635">
        <v>0</v>
      </c>
      <c r="DQ56" s="635">
        <v>0</v>
      </c>
      <c r="DR56" s="635">
        <v>0</v>
      </c>
      <c r="DS56" s="635">
        <v>0</v>
      </c>
      <c r="DT56" s="635">
        <v>0</v>
      </c>
      <c r="DU56" s="635">
        <v>0</v>
      </c>
      <c r="DV56" s="635">
        <v>0</v>
      </c>
      <c r="DW56" s="636">
        <v>0</v>
      </c>
    </row>
    <row r="57" spans="2:128" x14ac:dyDescent="0.2">
      <c r="B57" s="643"/>
      <c r="C57" s="644"/>
      <c r="D57" s="645"/>
      <c r="E57" s="645"/>
      <c r="F57" s="645"/>
      <c r="G57" s="645"/>
      <c r="H57" s="645"/>
      <c r="I57" s="645"/>
      <c r="J57" s="645"/>
      <c r="K57" s="645"/>
      <c r="L57" s="645"/>
      <c r="M57" s="645"/>
      <c r="N57" s="645"/>
      <c r="O57" s="645"/>
      <c r="P57" s="645"/>
      <c r="Q57" s="645"/>
      <c r="R57" s="802"/>
      <c r="S57" s="645"/>
      <c r="T57" s="645"/>
      <c r="U57" s="801" t="s">
        <v>797</v>
      </c>
      <c r="V57" s="794" t="s">
        <v>124</v>
      </c>
      <c r="W57" s="795" t="s">
        <v>499</v>
      </c>
      <c r="X57" s="796"/>
      <c r="Y57" s="796"/>
      <c r="Z57" s="796"/>
      <c r="AA57" s="796"/>
      <c r="AB57" s="796"/>
      <c r="AC57" s="796"/>
      <c r="AD57" s="796"/>
      <c r="AE57" s="796"/>
      <c r="AF57" s="796"/>
      <c r="AG57" s="796"/>
      <c r="AH57" s="796"/>
      <c r="AI57" s="796"/>
      <c r="AJ57" s="796"/>
      <c r="AK57" s="797"/>
      <c r="AL57" s="797"/>
      <c r="AM57" s="797"/>
      <c r="AN57" s="797"/>
      <c r="AO57" s="797"/>
      <c r="AP57" s="797"/>
      <c r="AQ57" s="797"/>
      <c r="AR57" s="797"/>
      <c r="AS57" s="797"/>
      <c r="AT57" s="797"/>
      <c r="AU57" s="797"/>
      <c r="AV57" s="797"/>
      <c r="AW57" s="797"/>
      <c r="AX57" s="797"/>
      <c r="AY57" s="797"/>
      <c r="AZ57" s="797"/>
      <c r="BA57" s="797"/>
      <c r="BB57" s="797"/>
      <c r="BC57" s="797"/>
      <c r="BD57" s="797"/>
      <c r="BE57" s="797"/>
      <c r="BF57" s="797"/>
      <c r="BG57" s="797"/>
      <c r="BH57" s="797"/>
      <c r="BI57" s="797"/>
      <c r="BJ57" s="797"/>
      <c r="BK57" s="797"/>
      <c r="BL57" s="797"/>
      <c r="BM57" s="797"/>
      <c r="BN57" s="797"/>
      <c r="BO57" s="797"/>
      <c r="BP57" s="797"/>
      <c r="BQ57" s="797"/>
      <c r="BR57" s="797"/>
      <c r="BS57" s="797"/>
      <c r="BT57" s="797"/>
      <c r="BU57" s="797"/>
      <c r="BV57" s="797"/>
      <c r="BW57" s="797"/>
      <c r="BX57" s="797"/>
      <c r="BY57" s="797"/>
      <c r="BZ57" s="797"/>
      <c r="CA57" s="797"/>
      <c r="CB57" s="797"/>
      <c r="CC57" s="797"/>
      <c r="CD57" s="797"/>
      <c r="CE57" s="798"/>
      <c r="CF57" s="798"/>
      <c r="CG57" s="798"/>
      <c r="CH57" s="798"/>
      <c r="CI57" s="798"/>
      <c r="CJ57" s="798"/>
      <c r="CK57" s="798"/>
      <c r="CL57" s="798"/>
      <c r="CM57" s="798"/>
      <c r="CN57" s="798"/>
      <c r="CO57" s="798"/>
      <c r="CP57" s="798"/>
      <c r="CQ57" s="798"/>
      <c r="CR57" s="798"/>
      <c r="CS57" s="798"/>
      <c r="CT57" s="798"/>
      <c r="CU57" s="798"/>
      <c r="CV57" s="798"/>
      <c r="CW57" s="798"/>
      <c r="CX57" s="798"/>
      <c r="CY57" s="799"/>
      <c r="CZ57" s="634">
        <v>0</v>
      </c>
      <c r="DA57" s="635">
        <v>0</v>
      </c>
      <c r="DB57" s="635">
        <v>0</v>
      </c>
      <c r="DC57" s="635">
        <v>0</v>
      </c>
      <c r="DD57" s="635">
        <v>0</v>
      </c>
      <c r="DE57" s="635">
        <v>0</v>
      </c>
      <c r="DF57" s="635">
        <v>0</v>
      </c>
      <c r="DG57" s="635">
        <v>0</v>
      </c>
      <c r="DH57" s="635">
        <v>0</v>
      </c>
      <c r="DI57" s="635">
        <v>0</v>
      </c>
      <c r="DJ57" s="635">
        <v>0</v>
      </c>
      <c r="DK57" s="635">
        <v>0</v>
      </c>
      <c r="DL57" s="635">
        <v>0</v>
      </c>
      <c r="DM57" s="635">
        <v>0</v>
      </c>
      <c r="DN57" s="635">
        <v>0</v>
      </c>
      <c r="DO57" s="635">
        <v>0</v>
      </c>
      <c r="DP57" s="635">
        <v>0</v>
      </c>
      <c r="DQ57" s="635">
        <v>0</v>
      </c>
      <c r="DR57" s="635">
        <v>0</v>
      </c>
      <c r="DS57" s="635">
        <v>0</v>
      </c>
      <c r="DT57" s="635">
        <v>0</v>
      </c>
      <c r="DU57" s="635">
        <v>0</v>
      </c>
      <c r="DV57" s="635">
        <v>0</v>
      </c>
      <c r="DW57" s="636">
        <v>0</v>
      </c>
    </row>
    <row r="58" spans="2:128" x14ac:dyDescent="0.2">
      <c r="B58" s="803"/>
      <c r="C58" s="649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804"/>
      <c r="S58" s="650"/>
      <c r="T58" s="650"/>
      <c r="U58" s="801" t="s">
        <v>501</v>
      </c>
      <c r="V58" s="794" t="s">
        <v>124</v>
      </c>
      <c r="W58" s="805" t="s">
        <v>499</v>
      </c>
      <c r="X58" s="796"/>
      <c r="Y58" s="796"/>
      <c r="Z58" s="796"/>
      <c r="AA58" s="796"/>
      <c r="AB58" s="796"/>
      <c r="AC58" s="796"/>
      <c r="AD58" s="796"/>
      <c r="AE58" s="796"/>
      <c r="AF58" s="796"/>
      <c r="AG58" s="796"/>
      <c r="AH58" s="796"/>
      <c r="AI58" s="796"/>
      <c r="AJ58" s="796"/>
      <c r="AK58" s="797"/>
      <c r="AL58" s="797"/>
      <c r="AM58" s="797"/>
      <c r="AN58" s="797"/>
      <c r="AO58" s="797"/>
      <c r="AP58" s="797"/>
      <c r="AQ58" s="797"/>
      <c r="AR58" s="797"/>
      <c r="AS58" s="797"/>
      <c r="AT58" s="797"/>
      <c r="AU58" s="797"/>
      <c r="AV58" s="797"/>
      <c r="AW58" s="797"/>
      <c r="AX58" s="797"/>
      <c r="AY58" s="797"/>
      <c r="AZ58" s="797"/>
      <c r="BA58" s="797"/>
      <c r="BB58" s="797"/>
      <c r="BC58" s="797"/>
      <c r="BD58" s="797"/>
      <c r="BE58" s="797"/>
      <c r="BF58" s="797"/>
      <c r="BG58" s="797"/>
      <c r="BH58" s="797"/>
      <c r="BI58" s="797"/>
      <c r="BJ58" s="797"/>
      <c r="BK58" s="797"/>
      <c r="BL58" s="797"/>
      <c r="BM58" s="797"/>
      <c r="BN58" s="797"/>
      <c r="BO58" s="797"/>
      <c r="BP58" s="797"/>
      <c r="BQ58" s="797"/>
      <c r="BR58" s="797"/>
      <c r="BS58" s="797"/>
      <c r="BT58" s="797"/>
      <c r="BU58" s="797"/>
      <c r="BV58" s="797"/>
      <c r="BW58" s="797"/>
      <c r="BX58" s="797"/>
      <c r="BY58" s="797"/>
      <c r="BZ58" s="797"/>
      <c r="CA58" s="797"/>
      <c r="CB58" s="797"/>
      <c r="CC58" s="797"/>
      <c r="CD58" s="797"/>
      <c r="CE58" s="798"/>
      <c r="CF58" s="798"/>
      <c r="CG58" s="798"/>
      <c r="CH58" s="798"/>
      <c r="CI58" s="798"/>
      <c r="CJ58" s="798"/>
      <c r="CK58" s="798"/>
      <c r="CL58" s="798"/>
      <c r="CM58" s="798"/>
      <c r="CN58" s="798"/>
      <c r="CO58" s="798"/>
      <c r="CP58" s="798"/>
      <c r="CQ58" s="798"/>
      <c r="CR58" s="798"/>
      <c r="CS58" s="798"/>
      <c r="CT58" s="798"/>
      <c r="CU58" s="798"/>
      <c r="CV58" s="798"/>
      <c r="CW58" s="798"/>
      <c r="CX58" s="798"/>
      <c r="CY58" s="799"/>
      <c r="CZ58" s="634">
        <v>0</v>
      </c>
      <c r="DA58" s="635">
        <v>0</v>
      </c>
      <c r="DB58" s="635">
        <v>0</v>
      </c>
      <c r="DC58" s="635">
        <v>0</v>
      </c>
      <c r="DD58" s="635">
        <v>0</v>
      </c>
      <c r="DE58" s="635">
        <v>0</v>
      </c>
      <c r="DF58" s="635">
        <v>0</v>
      </c>
      <c r="DG58" s="635">
        <v>0</v>
      </c>
      <c r="DH58" s="635">
        <v>0</v>
      </c>
      <c r="DI58" s="635">
        <v>0</v>
      </c>
      <c r="DJ58" s="635">
        <v>0</v>
      </c>
      <c r="DK58" s="635">
        <v>0</v>
      </c>
      <c r="DL58" s="635">
        <v>0</v>
      </c>
      <c r="DM58" s="635">
        <v>0</v>
      </c>
      <c r="DN58" s="635">
        <v>0</v>
      </c>
      <c r="DO58" s="635">
        <v>0</v>
      </c>
      <c r="DP58" s="635">
        <v>0</v>
      </c>
      <c r="DQ58" s="635">
        <v>0</v>
      </c>
      <c r="DR58" s="635">
        <v>0</v>
      </c>
      <c r="DS58" s="635">
        <v>0</v>
      </c>
      <c r="DT58" s="635">
        <v>0</v>
      </c>
      <c r="DU58" s="635">
        <v>0</v>
      </c>
      <c r="DV58" s="635">
        <v>0</v>
      </c>
      <c r="DW58" s="636">
        <v>0</v>
      </c>
    </row>
    <row r="59" spans="2:128" x14ac:dyDescent="0.2">
      <c r="B59" s="806"/>
      <c r="C59" s="807"/>
      <c r="D59" s="808"/>
      <c r="E59" s="808"/>
      <c r="F59" s="808"/>
      <c r="G59" s="808"/>
      <c r="H59" s="808"/>
      <c r="I59" s="808"/>
      <c r="J59" s="808"/>
      <c r="K59" s="808"/>
      <c r="L59" s="808"/>
      <c r="M59" s="808"/>
      <c r="N59" s="808"/>
      <c r="O59" s="808"/>
      <c r="P59" s="808"/>
      <c r="Q59" s="808"/>
      <c r="R59" s="809"/>
      <c r="S59" s="808"/>
      <c r="T59" s="808"/>
      <c r="U59" s="801" t="s">
        <v>502</v>
      </c>
      <c r="V59" s="794" t="s">
        <v>124</v>
      </c>
      <c r="W59" s="805" t="s">
        <v>499</v>
      </c>
      <c r="X59" s="797">
        <v>5.2816265138494201</v>
      </c>
      <c r="Y59" s="797">
        <v>5.3049304194340099</v>
      </c>
      <c r="Z59" s="797">
        <v>5.3320126614201699</v>
      </c>
      <c r="AA59" s="797">
        <v>5.3598038936604198</v>
      </c>
      <c r="AB59" s="797">
        <v>5.3883226695585495</v>
      </c>
      <c r="AC59" s="797">
        <v>5.4190521088837702</v>
      </c>
      <c r="AD59" s="797">
        <v>5.4524900781379397</v>
      </c>
      <c r="AE59" s="797">
        <v>5.4873806093852195</v>
      </c>
      <c r="AF59" s="797">
        <v>5.5233511278398799</v>
      </c>
      <c r="AG59" s="797">
        <v>5.5604462052303596</v>
      </c>
      <c r="AH59" s="797">
        <v>5.6002325521606302</v>
      </c>
      <c r="AI59" s="797">
        <v>5.6439346583068897</v>
      </c>
      <c r="AJ59" s="797">
        <v>5.6896251145028502</v>
      </c>
      <c r="AK59" s="797">
        <v>5.7366687954083195</v>
      </c>
      <c r="AL59" s="797">
        <v>5.7851442017707306</v>
      </c>
      <c r="AM59" s="797">
        <v>5.8340329158747704</v>
      </c>
      <c r="AN59" s="797">
        <v>5.8826155256258295</v>
      </c>
      <c r="AO59" s="797">
        <v>5.9323409337806101</v>
      </c>
      <c r="AP59" s="797">
        <v>5.9837951809231695</v>
      </c>
      <c r="AQ59" s="797">
        <v>6.0370977596097104</v>
      </c>
      <c r="AR59" s="797">
        <v>6.0935564885794999</v>
      </c>
      <c r="AS59" s="797">
        <v>6.1534916279227696</v>
      </c>
      <c r="AT59" s="797">
        <v>6.2162130312342798</v>
      </c>
      <c r="AU59" s="797">
        <v>6.2816720019089995</v>
      </c>
      <c r="AV59" s="797">
        <v>6.3501050369184107</v>
      </c>
      <c r="AW59" s="797">
        <v>6.3501050369184107</v>
      </c>
      <c r="AX59" s="797">
        <v>6.3501050369184107</v>
      </c>
      <c r="AY59" s="797">
        <v>6.3501050369184107</v>
      </c>
      <c r="AZ59" s="797">
        <v>6.3501050369184107</v>
      </c>
      <c r="BA59" s="797">
        <v>6.3501050369184107</v>
      </c>
      <c r="BB59" s="797">
        <v>6.3501050369184107</v>
      </c>
      <c r="BC59" s="797">
        <v>6.3501050369184107</v>
      </c>
      <c r="BD59" s="797">
        <v>6.3501050369184107</v>
      </c>
      <c r="BE59" s="797">
        <v>6.3501050369184107</v>
      </c>
      <c r="BF59" s="797">
        <v>6.3501050369184107</v>
      </c>
      <c r="BG59" s="797">
        <v>6.3501050369184107</v>
      </c>
      <c r="BH59" s="797">
        <v>6.3501050369184107</v>
      </c>
      <c r="BI59" s="797">
        <v>6.3501050369184107</v>
      </c>
      <c r="BJ59" s="797">
        <v>6.3501050369184107</v>
      </c>
      <c r="BK59" s="797">
        <v>6.3501050369184107</v>
      </c>
      <c r="BL59" s="797">
        <v>6.3501050369184107</v>
      </c>
      <c r="BM59" s="797">
        <v>6.3501050369184107</v>
      </c>
      <c r="BN59" s="797">
        <v>6.3501050369184107</v>
      </c>
      <c r="BO59" s="797">
        <v>6.3501050369184107</v>
      </c>
      <c r="BP59" s="797">
        <v>6.3501050369184107</v>
      </c>
      <c r="BQ59" s="797">
        <v>6.3501050369184107</v>
      </c>
      <c r="BR59" s="797">
        <v>6.3501050369184107</v>
      </c>
      <c r="BS59" s="797">
        <v>6.3501050369184107</v>
      </c>
      <c r="BT59" s="797">
        <v>6.3501050369184107</v>
      </c>
      <c r="BU59" s="797">
        <v>6.3501050369184107</v>
      </c>
      <c r="BV59" s="797">
        <v>6.3501050369184107</v>
      </c>
      <c r="BW59" s="797">
        <v>6.3501050369184107</v>
      </c>
      <c r="BX59" s="797">
        <v>6.3501050369184107</v>
      </c>
      <c r="BY59" s="797">
        <v>6.3501050369184107</v>
      </c>
      <c r="BZ59" s="797">
        <v>6.3501050369184107</v>
      </c>
      <c r="CA59" s="797">
        <v>6.3501050369184107</v>
      </c>
      <c r="CB59" s="797">
        <v>6.3501050369184107</v>
      </c>
      <c r="CC59" s="797">
        <v>6.3501050369184107</v>
      </c>
      <c r="CD59" s="797">
        <v>6.3501050369184107</v>
      </c>
      <c r="CE59" s="798">
        <v>6.3501050369184107</v>
      </c>
      <c r="CF59" s="798">
        <v>6.3501050369184107</v>
      </c>
      <c r="CG59" s="798">
        <v>6.3501050369184107</v>
      </c>
      <c r="CH59" s="798">
        <v>6.3501050369184107</v>
      </c>
      <c r="CI59" s="798">
        <v>6.3501050369184107</v>
      </c>
      <c r="CJ59" s="798">
        <v>6.3501050369184107</v>
      </c>
      <c r="CK59" s="798">
        <v>6.3501050369184107</v>
      </c>
      <c r="CL59" s="798">
        <v>6.3501050369184107</v>
      </c>
      <c r="CM59" s="798">
        <v>6.3501050369184107</v>
      </c>
      <c r="CN59" s="798">
        <v>6.3501050369184107</v>
      </c>
      <c r="CO59" s="798">
        <v>6.3501050369184107</v>
      </c>
      <c r="CP59" s="798">
        <v>6.3501050369184107</v>
      </c>
      <c r="CQ59" s="798">
        <v>6.3501050369184107</v>
      </c>
      <c r="CR59" s="798">
        <v>6.3501050369184107</v>
      </c>
      <c r="CS59" s="798">
        <v>6.3501050369184107</v>
      </c>
      <c r="CT59" s="798">
        <v>6.3501050369184107</v>
      </c>
      <c r="CU59" s="798">
        <v>6.3501050369184107</v>
      </c>
      <c r="CV59" s="798">
        <v>6.3501050369184107</v>
      </c>
      <c r="CW59" s="798">
        <v>6.3501050369184107</v>
      </c>
      <c r="CX59" s="798">
        <v>6.3501050369184107</v>
      </c>
      <c r="CY59" s="799">
        <v>6.3501050369184107</v>
      </c>
      <c r="CZ59" s="634">
        <v>0</v>
      </c>
      <c r="DA59" s="635">
        <v>0</v>
      </c>
      <c r="DB59" s="635">
        <v>0</v>
      </c>
      <c r="DC59" s="635">
        <v>0</v>
      </c>
      <c r="DD59" s="635">
        <v>0</v>
      </c>
      <c r="DE59" s="635">
        <v>0</v>
      </c>
      <c r="DF59" s="635">
        <v>0</v>
      </c>
      <c r="DG59" s="635">
        <v>0</v>
      </c>
      <c r="DH59" s="635">
        <v>0</v>
      </c>
      <c r="DI59" s="635">
        <v>0</v>
      </c>
      <c r="DJ59" s="635">
        <v>0</v>
      </c>
      <c r="DK59" s="635">
        <v>0</v>
      </c>
      <c r="DL59" s="635">
        <v>0</v>
      </c>
      <c r="DM59" s="635">
        <v>0</v>
      </c>
      <c r="DN59" s="635">
        <v>0</v>
      </c>
      <c r="DO59" s="635">
        <v>0</v>
      </c>
      <c r="DP59" s="635">
        <v>0</v>
      </c>
      <c r="DQ59" s="635">
        <v>0</v>
      </c>
      <c r="DR59" s="635">
        <v>0</v>
      </c>
      <c r="DS59" s="635">
        <v>0</v>
      </c>
      <c r="DT59" s="635">
        <v>0</v>
      </c>
      <c r="DU59" s="635">
        <v>0</v>
      </c>
      <c r="DV59" s="635">
        <v>0</v>
      </c>
      <c r="DW59" s="636">
        <v>0</v>
      </c>
    </row>
    <row r="60" spans="2:128" x14ac:dyDescent="0.2">
      <c r="B60" s="806"/>
      <c r="C60" s="807"/>
      <c r="D60" s="808"/>
      <c r="E60" s="808"/>
      <c r="F60" s="808"/>
      <c r="G60" s="808"/>
      <c r="H60" s="808"/>
      <c r="I60" s="808"/>
      <c r="J60" s="808"/>
      <c r="K60" s="808"/>
      <c r="L60" s="808"/>
      <c r="M60" s="808"/>
      <c r="N60" s="808"/>
      <c r="O60" s="808"/>
      <c r="P60" s="808"/>
      <c r="Q60" s="808"/>
      <c r="R60" s="809"/>
      <c r="S60" s="808"/>
      <c r="T60" s="808"/>
      <c r="U60" s="810" t="s">
        <v>503</v>
      </c>
      <c r="V60" s="811" t="s">
        <v>124</v>
      </c>
      <c r="W60" s="805" t="s">
        <v>499</v>
      </c>
      <c r="X60" s="797">
        <v>8.7621237826098652E-2</v>
      </c>
      <c r="Y60" s="797">
        <v>9.4327704739021481E-2</v>
      </c>
      <c r="Z60" s="797">
        <v>0.11435155132160682</v>
      </c>
      <c r="AA60" s="797">
        <v>0.14753892538076474</v>
      </c>
      <c r="AB60" s="797">
        <v>0.19374034082512356</v>
      </c>
      <c r="AC60" s="797">
        <v>0.25281056226151943</v>
      </c>
      <c r="AD60" s="797">
        <v>0.32559070861184536</v>
      </c>
      <c r="AE60" s="797">
        <v>0.41288847023047787</v>
      </c>
      <c r="AF60" s="797">
        <v>0.51461119728442584</v>
      </c>
      <c r="AG60" s="797">
        <v>0.63066964434600759</v>
      </c>
      <c r="AH60" s="797">
        <v>0.76097793192502283</v>
      </c>
      <c r="AI60" s="797">
        <v>0.906463462346075</v>
      </c>
      <c r="AJ60" s="797">
        <v>1.0684618780635757</v>
      </c>
      <c r="AK60" s="797">
        <v>1.2467762428848814</v>
      </c>
      <c r="AL60" s="797">
        <v>1.4412130250226431</v>
      </c>
      <c r="AM60" s="797">
        <v>1.6515820586269869</v>
      </c>
      <c r="AN60" s="797">
        <v>1.8769725210195773</v>
      </c>
      <c r="AO60" s="797">
        <v>2.1162170089175003</v>
      </c>
      <c r="AP60" s="797">
        <v>2.3691803078042675</v>
      </c>
      <c r="AQ60" s="797">
        <v>2.6357299151472797</v>
      </c>
      <c r="AR60" s="797">
        <v>2.9157359634621276</v>
      </c>
      <c r="AS60" s="797">
        <v>3.2098218820693281</v>
      </c>
      <c r="AT60" s="797">
        <v>3.5184326671358361</v>
      </c>
      <c r="AU60" s="797">
        <v>3.8414706680072759</v>
      </c>
      <c r="AV60" s="797">
        <v>4.1788399266149696</v>
      </c>
      <c r="AW60" s="797">
        <v>4.530446119774151</v>
      </c>
      <c r="AX60" s="797">
        <v>4.530446119774151</v>
      </c>
      <c r="AY60" s="797">
        <v>4.530446119774151</v>
      </c>
      <c r="AZ60" s="797">
        <v>4.530446119774151</v>
      </c>
      <c r="BA60" s="797">
        <v>4.530446119774151</v>
      </c>
      <c r="BB60" s="797">
        <v>4.530446119774151</v>
      </c>
      <c r="BC60" s="797">
        <v>4.530446119774151</v>
      </c>
      <c r="BD60" s="797">
        <v>4.530446119774151</v>
      </c>
      <c r="BE60" s="797">
        <v>4.530446119774151</v>
      </c>
      <c r="BF60" s="797">
        <v>4.530446119774151</v>
      </c>
      <c r="BG60" s="797">
        <v>4.530446119774151</v>
      </c>
      <c r="BH60" s="797">
        <v>4.530446119774151</v>
      </c>
      <c r="BI60" s="797">
        <v>4.530446119774151</v>
      </c>
      <c r="BJ60" s="797">
        <v>4.530446119774151</v>
      </c>
      <c r="BK60" s="797">
        <v>4.530446119774151</v>
      </c>
      <c r="BL60" s="797">
        <v>4.530446119774151</v>
      </c>
      <c r="BM60" s="797">
        <v>4.530446119774151</v>
      </c>
      <c r="BN60" s="797">
        <v>4.530446119774151</v>
      </c>
      <c r="BO60" s="797">
        <v>4.530446119774151</v>
      </c>
      <c r="BP60" s="797">
        <v>4.530446119774151</v>
      </c>
      <c r="BQ60" s="797">
        <v>4.530446119774151</v>
      </c>
      <c r="BR60" s="797">
        <v>4.530446119774151</v>
      </c>
      <c r="BS60" s="797">
        <v>4.530446119774151</v>
      </c>
      <c r="BT60" s="797">
        <v>4.530446119774151</v>
      </c>
      <c r="BU60" s="797">
        <v>4.530446119774151</v>
      </c>
      <c r="BV60" s="797">
        <v>4.530446119774151</v>
      </c>
      <c r="BW60" s="797">
        <v>4.530446119774151</v>
      </c>
      <c r="BX60" s="797">
        <v>4.530446119774151</v>
      </c>
      <c r="BY60" s="797">
        <v>4.530446119774151</v>
      </c>
      <c r="BZ60" s="797">
        <v>4.530446119774151</v>
      </c>
      <c r="CA60" s="797">
        <v>4.530446119774151</v>
      </c>
      <c r="CB60" s="797">
        <v>4.530446119774151</v>
      </c>
      <c r="CC60" s="797">
        <v>4.530446119774151</v>
      </c>
      <c r="CD60" s="797">
        <v>4.530446119774151</v>
      </c>
      <c r="CE60" s="798">
        <v>4.530446119774151</v>
      </c>
      <c r="CF60" s="798">
        <v>4.530446119774151</v>
      </c>
      <c r="CG60" s="798">
        <v>4.530446119774151</v>
      </c>
      <c r="CH60" s="798">
        <v>4.530446119774151</v>
      </c>
      <c r="CI60" s="798">
        <v>4.530446119774151</v>
      </c>
      <c r="CJ60" s="798">
        <v>4.530446119774151</v>
      </c>
      <c r="CK60" s="798">
        <v>4.530446119774151</v>
      </c>
      <c r="CL60" s="798">
        <v>4.530446119774151</v>
      </c>
      <c r="CM60" s="798">
        <v>4.530446119774151</v>
      </c>
      <c r="CN60" s="798">
        <v>4.530446119774151</v>
      </c>
      <c r="CO60" s="798">
        <v>4.530446119774151</v>
      </c>
      <c r="CP60" s="798">
        <v>4.530446119774151</v>
      </c>
      <c r="CQ60" s="798">
        <v>4.530446119774151</v>
      </c>
      <c r="CR60" s="798">
        <v>4.530446119774151</v>
      </c>
      <c r="CS60" s="798">
        <v>4.530446119774151</v>
      </c>
      <c r="CT60" s="798">
        <v>4.530446119774151</v>
      </c>
      <c r="CU60" s="798">
        <v>4.530446119774151</v>
      </c>
      <c r="CV60" s="798">
        <v>4.530446119774151</v>
      </c>
      <c r="CW60" s="798">
        <v>4.530446119774151</v>
      </c>
      <c r="CX60" s="798">
        <v>4.530446119774151</v>
      </c>
      <c r="CY60" s="799">
        <v>4.530446119774151</v>
      </c>
      <c r="CZ60" s="634">
        <v>0</v>
      </c>
      <c r="DA60" s="635">
        <v>0</v>
      </c>
      <c r="DB60" s="635">
        <v>0</v>
      </c>
      <c r="DC60" s="635">
        <v>0</v>
      </c>
      <c r="DD60" s="635">
        <v>0</v>
      </c>
      <c r="DE60" s="635">
        <v>0</v>
      </c>
      <c r="DF60" s="635">
        <v>0</v>
      </c>
      <c r="DG60" s="635">
        <v>0</v>
      </c>
      <c r="DH60" s="635">
        <v>0</v>
      </c>
      <c r="DI60" s="635">
        <v>0</v>
      </c>
      <c r="DJ60" s="635">
        <v>0</v>
      </c>
      <c r="DK60" s="635">
        <v>0</v>
      </c>
      <c r="DL60" s="635">
        <v>0</v>
      </c>
      <c r="DM60" s="635">
        <v>0</v>
      </c>
      <c r="DN60" s="635">
        <v>0</v>
      </c>
      <c r="DO60" s="635">
        <v>0</v>
      </c>
      <c r="DP60" s="635">
        <v>0</v>
      </c>
      <c r="DQ60" s="635">
        <v>0</v>
      </c>
      <c r="DR60" s="635">
        <v>0</v>
      </c>
      <c r="DS60" s="635">
        <v>0</v>
      </c>
      <c r="DT60" s="635">
        <v>0</v>
      </c>
      <c r="DU60" s="635">
        <v>0</v>
      </c>
      <c r="DV60" s="635">
        <v>0</v>
      </c>
      <c r="DW60" s="636">
        <v>0</v>
      </c>
    </row>
    <row r="61" spans="2:128" x14ac:dyDescent="0.2">
      <c r="B61" s="806"/>
      <c r="C61" s="807"/>
      <c r="D61" s="808"/>
      <c r="E61" s="808"/>
      <c r="F61" s="808"/>
      <c r="G61" s="808"/>
      <c r="H61" s="808"/>
      <c r="I61" s="808"/>
      <c r="J61" s="808"/>
      <c r="K61" s="808"/>
      <c r="L61" s="808"/>
      <c r="M61" s="808"/>
      <c r="N61" s="808"/>
      <c r="O61" s="808"/>
      <c r="P61" s="808"/>
      <c r="Q61" s="808"/>
      <c r="R61" s="809"/>
      <c r="S61" s="808"/>
      <c r="T61" s="808"/>
      <c r="U61" s="801" t="s">
        <v>504</v>
      </c>
      <c r="V61" s="794" t="s">
        <v>124</v>
      </c>
      <c r="W61" s="805" t="s">
        <v>499</v>
      </c>
      <c r="X61" s="797"/>
      <c r="Y61" s="797"/>
      <c r="Z61" s="797"/>
      <c r="AA61" s="797"/>
      <c r="AB61" s="797"/>
      <c r="AC61" s="797"/>
      <c r="AD61" s="797"/>
      <c r="AE61" s="797"/>
      <c r="AF61" s="797"/>
      <c r="AG61" s="797"/>
      <c r="AH61" s="797"/>
      <c r="AI61" s="797"/>
      <c r="AJ61" s="797"/>
      <c r="AK61" s="797"/>
      <c r="AL61" s="797"/>
      <c r="AM61" s="797"/>
      <c r="AN61" s="797"/>
      <c r="AO61" s="797"/>
      <c r="AP61" s="797"/>
      <c r="AQ61" s="797"/>
      <c r="AR61" s="797"/>
      <c r="AS61" s="797"/>
      <c r="AT61" s="797"/>
      <c r="AU61" s="797"/>
      <c r="AV61" s="797"/>
      <c r="AW61" s="797"/>
      <c r="AX61" s="797"/>
      <c r="AY61" s="797"/>
      <c r="AZ61" s="797"/>
      <c r="BA61" s="797"/>
      <c r="BB61" s="797"/>
      <c r="BC61" s="797"/>
      <c r="BD61" s="797"/>
      <c r="BE61" s="797"/>
      <c r="BF61" s="797"/>
      <c r="BG61" s="797"/>
      <c r="BH61" s="797"/>
      <c r="BI61" s="797"/>
      <c r="BJ61" s="797"/>
      <c r="BK61" s="797"/>
      <c r="BL61" s="797"/>
      <c r="BM61" s="797"/>
      <c r="BN61" s="797"/>
      <c r="BO61" s="797"/>
      <c r="BP61" s="797"/>
      <c r="BQ61" s="797"/>
      <c r="BR61" s="797"/>
      <c r="BS61" s="797"/>
      <c r="BT61" s="797"/>
      <c r="BU61" s="797"/>
      <c r="BV61" s="797"/>
      <c r="BW61" s="797"/>
      <c r="BX61" s="797"/>
      <c r="BY61" s="797"/>
      <c r="BZ61" s="797"/>
      <c r="CA61" s="797"/>
      <c r="CB61" s="797"/>
      <c r="CC61" s="797"/>
      <c r="CD61" s="797"/>
      <c r="CE61" s="798"/>
      <c r="CF61" s="798"/>
      <c r="CG61" s="798"/>
      <c r="CH61" s="798"/>
      <c r="CI61" s="798"/>
      <c r="CJ61" s="798"/>
      <c r="CK61" s="798"/>
      <c r="CL61" s="798"/>
      <c r="CM61" s="798"/>
      <c r="CN61" s="798"/>
      <c r="CO61" s="798"/>
      <c r="CP61" s="798"/>
      <c r="CQ61" s="798"/>
      <c r="CR61" s="798"/>
      <c r="CS61" s="798"/>
      <c r="CT61" s="798"/>
      <c r="CU61" s="798"/>
      <c r="CV61" s="798"/>
      <c r="CW61" s="798"/>
      <c r="CX61" s="798"/>
      <c r="CY61" s="799"/>
      <c r="CZ61" s="634">
        <v>0</v>
      </c>
      <c r="DA61" s="635">
        <v>0</v>
      </c>
      <c r="DB61" s="635">
        <v>0</v>
      </c>
      <c r="DC61" s="635">
        <v>0</v>
      </c>
      <c r="DD61" s="635">
        <v>0</v>
      </c>
      <c r="DE61" s="635">
        <v>0</v>
      </c>
      <c r="DF61" s="635">
        <v>0</v>
      </c>
      <c r="DG61" s="635">
        <v>0</v>
      </c>
      <c r="DH61" s="635">
        <v>0</v>
      </c>
      <c r="DI61" s="635">
        <v>0</v>
      </c>
      <c r="DJ61" s="635">
        <v>0</v>
      </c>
      <c r="DK61" s="635">
        <v>0</v>
      </c>
      <c r="DL61" s="635">
        <v>0</v>
      </c>
      <c r="DM61" s="635">
        <v>0</v>
      </c>
      <c r="DN61" s="635">
        <v>0</v>
      </c>
      <c r="DO61" s="635">
        <v>0</v>
      </c>
      <c r="DP61" s="635">
        <v>0</v>
      </c>
      <c r="DQ61" s="635">
        <v>0</v>
      </c>
      <c r="DR61" s="635">
        <v>0</v>
      </c>
      <c r="DS61" s="635">
        <v>0</v>
      </c>
      <c r="DT61" s="635">
        <v>0</v>
      </c>
      <c r="DU61" s="635">
        <v>0</v>
      </c>
      <c r="DV61" s="635">
        <v>0</v>
      </c>
      <c r="DW61" s="636">
        <v>0</v>
      </c>
    </row>
    <row r="62" spans="2:128" x14ac:dyDescent="0.2">
      <c r="B62" s="658"/>
      <c r="C62" s="807"/>
      <c r="D62" s="808"/>
      <c r="E62" s="808"/>
      <c r="F62" s="808"/>
      <c r="G62" s="808"/>
      <c r="H62" s="808"/>
      <c r="I62" s="808"/>
      <c r="J62" s="808"/>
      <c r="K62" s="808"/>
      <c r="L62" s="808"/>
      <c r="M62" s="808"/>
      <c r="N62" s="808"/>
      <c r="O62" s="808"/>
      <c r="P62" s="808"/>
      <c r="Q62" s="808"/>
      <c r="R62" s="809"/>
      <c r="S62" s="808"/>
      <c r="T62" s="808"/>
      <c r="U62" s="801" t="s">
        <v>505</v>
      </c>
      <c r="V62" s="794" t="s">
        <v>124</v>
      </c>
      <c r="W62" s="805" t="s">
        <v>499</v>
      </c>
      <c r="X62" s="797">
        <v>0.29873775031698196</v>
      </c>
      <c r="Y62" s="797">
        <v>0.36226637243000803</v>
      </c>
      <c r="Z62" s="797">
        <v>0.46764578188151396</v>
      </c>
      <c r="AA62" s="797">
        <v>0.614531037292947</v>
      </c>
      <c r="AB62" s="797">
        <v>0.80264049518033898</v>
      </c>
      <c r="AC62" s="797">
        <v>1.0348929706022301</v>
      </c>
      <c r="AD62" s="797">
        <v>1.3141840491551</v>
      </c>
      <c r="AE62" s="797">
        <v>1.6406130534419998</v>
      </c>
      <c r="AF62" s="797">
        <v>2.01436018266413</v>
      </c>
      <c r="AG62" s="797">
        <v>2.4356895951585997</v>
      </c>
      <c r="AH62" s="797">
        <v>2.9082409943033798</v>
      </c>
      <c r="AI62" s="797">
        <v>3.4371440140879899</v>
      </c>
      <c r="AJ62" s="797">
        <v>4.0226923874012099</v>
      </c>
      <c r="AK62" s="797">
        <v>4.6653012595609402</v>
      </c>
      <c r="AL62" s="797">
        <v>5.3655204506712995</v>
      </c>
      <c r="AM62" s="797">
        <v>6.1216037557912495</v>
      </c>
      <c r="AN62" s="797">
        <v>6.9309840671104004</v>
      </c>
      <c r="AO62" s="797">
        <v>7.79464908150866</v>
      </c>
      <c r="AP62" s="797">
        <v>8.7137533578368611</v>
      </c>
      <c r="AQ62" s="797">
        <v>9.6896187090319508</v>
      </c>
      <c r="AR62" s="797">
        <v>10.726421256018801</v>
      </c>
      <c r="AS62" s="797">
        <v>11.8280554576695</v>
      </c>
      <c r="AT62" s="797">
        <v>12.996796761786399</v>
      </c>
      <c r="AU62" s="797">
        <v>14.235227065814898</v>
      </c>
      <c r="AV62" s="797">
        <v>15.5463035946935</v>
      </c>
      <c r="AW62" s="797">
        <v>15.5463035946935</v>
      </c>
      <c r="AX62" s="797">
        <v>15.5463035946935</v>
      </c>
      <c r="AY62" s="797">
        <v>15.5463035946935</v>
      </c>
      <c r="AZ62" s="797">
        <v>15.5463035946935</v>
      </c>
      <c r="BA62" s="797">
        <v>15.5463035946935</v>
      </c>
      <c r="BB62" s="797">
        <v>15.5463035946935</v>
      </c>
      <c r="BC62" s="797">
        <v>15.5463035946935</v>
      </c>
      <c r="BD62" s="797">
        <v>15.5463035946935</v>
      </c>
      <c r="BE62" s="797">
        <v>15.5463035946935</v>
      </c>
      <c r="BF62" s="797">
        <v>15.5463035946935</v>
      </c>
      <c r="BG62" s="797">
        <v>15.5463035946935</v>
      </c>
      <c r="BH62" s="797">
        <v>15.5463035946935</v>
      </c>
      <c r="BI62" s="797">
        <v>15.5463035946935</v>
      </c>
      <c r="BJ62" s="797">
        <v>15.5463035946935</v>
      </c>
      <c r="BK62" s="797">
        <v>15.5463035946935</v>
      </c>
      <c r="BL62" s="797">
        <v>15.5463035946935</v>
      </c>
      <c r="BM62" s="797">
        <v>15.5463035946935</v>
      </c>
      <c r="BN62" s="797">
        <v>15.5463035946935</v>
      </c>
      <c r="BO62" s="797">
        <v>15.5463035946935</v>
      </c>
      <c r="BP62" s="797">
        <v>15.5463035946935</v>
      </c>
      <c r="BQ62" s="797">
        <v>15.5463035946935</v>
      </c>
      <c r="BR62" s="797">
        <v>15.5463035946935</v>
      </c>
      <c r="BS62" s="797">
        <v>15.5463035946935</v>
      </c>
      <c r="BT62" s="797">
        <v>15.5463035946935</v>
      </c>
      <c r="BU62" s="797">
        <v>15.5463035946935</v>
      </c>
      <c r="BV62" s="797">
        <v>15.5463035946935</v>
      </c>
      <c r="BW62" s="797">
        <v>15.5463035946935</v>
      </c>
      <c r="BX62" s="797">
        <v>15.5463035946935</v>
      </c>
      <c r="BY62" s="797">
        <v>15.5463035946935</v>
      </c>
      <c r="BZ62" s="797">
        <v>15.5463035946935</v>
      </c>
      <c r="CA62" s="797">
        <v>15.5463035946935</v>
      </c>
      <c r="CB62" s="797">
        <v>15.5463035946935</v>
      </c>
      <c r="CC62" s="797">
        <v>15.5463035946935</v>
      </c>
      <c r="CD62" s="797">
        <v>15.5463035946935</v>
      </c>
      <c r="CE62" s="798">
        <v>15.5463035946935</v>
      </c>
      <c r="CF62" s="798">
        <v>15.5463035946935</v>
      </c>
      <c r="CG62" s="798">
        <v>15.5463035946935</v>
      </c>
      <c r="CH62" s="798">
        <v>15.5463035946935</v>
      </c>
      <c r="CI62" s="798">
        <v>15.5463035946935</v>
      </c>
      <c r="CJ62" s="798">
        <v>15.5463035946935</v>
      </c>
      <c r="CK62" s="798">
        <v>15.5463035946935</v>
      </c>
      <c r="CL62" s="798">
        <v>15.5463035946935</v>
      </c>
      <c r="CM62" s="798">
        <v>15.5463035946935</v>
      </c>
      <c r="CN62" s="798">
        <v>15.5463035946935</v>
      </c>
      <c r="CO62" s="798">
        <v>15.5463035946935</v>
      </c>
      <c r="CP62" s="798">
        <v>15.5463035946935</v>
      </c>
      <c r="CQ62" s="798">
        <v>15.5463035946935</v>
      </c>
      <c r="CR62" s="798">
        <v>15.5463035946935</v>
      </c>
      <c r="CS62" s="798">
        <v>15.5463035946935</v>
      </c>
      <c r="CT62" s="798">
        <v>15.5463035946935</v>
      </c>
      <c r="CU62" s="798">
        <v>15.5463035946935</v>
      </c>
      <c r="CV62" s="798">
        <v>15.5463035946935</v>
      </c>
      <c r="CW62" s="798">
        <v>15.5463035946935</v>
      </c>
      <c r="CX62" s="798">
        <v>15.5463035946935</v>
      </c>
      <c r="CY62" s="799">
        <v>15.5463035946935</v>
      </c>
      <c r="CZ62" s="634">
        <v>0</v>
      </c>
      <c r="DA62" s="635">
        <v>0</v>
      </c>
      <c r="DB62" s="635">
        <v>0</v>
      </c>
      <c r="DC62" s="635">
        <v>0</v>
      </c>
      <c r="DD62" s="635">
        <v>0</v>
      </c>
      <c r="DE62" s="635">
        <v>0</v>
      </c>
      <c r="DF62" s="635">
        <v>0</v>
      </c>
      <c r="DG62" s="635">
        <v>0</v>
      </c>
      <c r="DH62" s="635">
        <v>0</v>
      </c>
      <c r="DI62" s="635">
        <v>0</v>
      </c>
      <c r="DJ62" s="635">
        <v>0</v>
      </c>
      <c r="DK62" s="635">
        <v>0</v>
      </c>
      <c r="DL62" s="635">
        <v>0</v>
      </c>
      <c r="DM62" s="635">
        <v>0</v>
      </c>
      <c r="DN62" s="635">
        <v>0</v>
      </c>
      <c r="DO62" s="635">
        <v>0</v>
      </c>
      <c r="DP62" s="635">
        <v>0</v>
      </c>
      <c r="DQ62" s="635">
        <v>0</v>
      </c>
      <c r="DR62" s="635">
        <v>0</v>
      </c>
      <c r="DS62" s="635">
        <v>0</v>
      </c>
      <c r="DT62" s="635">
        <v>0</v>
      </c>
      <c r="DU62" s="635">
        <v>0</v>
      </c>
      <c r="DV62" s="635">
        <v>0</v>
      </c>
      <c r="DW62" s="636">
        <v>0</v>
      </c>
    </row>
    <row r="63" spans="2:128" x14ac:dyDescent="0.2">
      <c r="B63" s="658"/>
      <c r="C63" s="807"/>
      <c r="D63" s="808"/>
      <c r="E63" s="808"/>
      <c r="F63" s="808"/>
      <c r="G63" s="808"/>
      <c r="H63" s="808"/>
      <c r="I63" s="808"/>
      <c r="J63" s="808"/>
      <c r="K63" s="808"/>
      <c r="L63" s="808"/>
      <c r="M63" s="808"/>
      <c r="N63" s="808"/>
      <c r="O63" s="808"/>
      <c r="P63" s="808"/>
      <c r="Q63" s="808"/>
      <c r="R63" s="809"/>
      <c r="S63" s="808"/>
      <c r="T63" s="808"/>
      <c r="U63" s="801" t="s">
        <v>506</v>
      </c>
      <c r="V63" s="794" t="s">
        <v>124</v>
      </c>
      <c r="W63" s="805" t="s">
        <v>499</v>
      </c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  <c r="AR63" s="797"/>
      <c r="AS63" s="797"/>
      <c r="AT63" s="797"/>
      <c r="AU63" s="797"/>
      <c r="AV63" s="797"/>
      <c r="AW63" s="797"/>
      <c r="AX63" s="797"/>
      <c r="AY63" s="797"/>
      <c r="AZ63" s="797"/>
      <c r="BA63" s="797"/>
      <c r="BB63" s="797"/>
      <c r="BC63" s="797"/>
      <c r="BD63" s="797"/>
      <c r="BE63" s="797"/>
      <c r="BF63" s="797"/>
      <c r="BG63" s="797"/>
      <c r="BH63" s="797"/>
      <c r="BI63" s="797"/>
      <c r="BJ63" s="797"/>
      <c r="BK63" s="797"/>
      <c r="BL63" s="797"/>
      <c r="BM63" s="797"/>
      <c r="BN63" s="797"/>
      <c r="BO63" s="797"/>
      <c r="BP63" s="797"/>
      <c r="BQ63" s="797"/>
      <c r="BR63" s="797"/>
      <c r="BS63" s="797"/>
      <c r="BT63" s="797"/>
      <c r="BU63" s="797"/>
      <c r="BV63" s="797"/>
      <c r="BW63" s="797"/>
      <c r="BX63" s="797"/>
      <c r="BY63" s="797"/>
      <c r="BZ63" s="797"/>
      <c r="CA63" s="797"/>
      <c r="CB63" s="797"/>
      <c r="CC63" s="797"/>
      <c r="CD63" s="797"/>
      <c r="CE63" s="798"/>
      <c r="CF63" s="798"/>
      <c r="CG63" s="798"/>
      <c r="CH63" s="798"/>
      <c r="CI63" s="798"/>
      <c r="CJ63" s="798"/>
      <c r="CK63" s="798"/>
      <c r="CL63" s="798"/>
      <c r="CM63" s="798"/>
      <c r="CN63" s="798"/>
      <c r="CO63" s="798"/>
      <c r="CP63" s="798"/>
      <c r="CQ63" s="798"/>
      <c r="CR63" s="798"/>
      <c r="CS63" s="798"/>
      <c r="CT63" s="798"/>
      <c r="CU63" s="798"/>
      <c r="CV63" s="798"/>
      <c r="CW63" s="798"/>
      <c r="CX63" s="798"/>
      <c r="CY63" s="799"/>
      <c r="CZ63" s="634">
        <v>0</v>
      </c>
      <c r="DA63" s="635">
        <v>0</v>
      </c>
      <c r="DB63" s="635">
        <v>0</v>
      </c>
      <c r="DC63" s="635">
        <v>0</v>
      </c>
      <c r="DD63" s="635">
        <v>0</v>
      </c>
      <c r="DE63" s="635">
        <v>0</v>
      </c>
      <c r="DF63" s="635">
        <v>0</v>
      </c>
      <c r="DG63" s="635">
        <v>0</v>
      </c>
      <c r="DH63" s="635">
        <v>0</v>
      </c>
      <c r="DI63" s="635">
        <v>0</v>
      </c>
      <c r="DJ63" s="635">
        <v>0</v>
      </c>
      <c r="DK63" s="635">
        <v>0</v>
      </c>
      <c r="DL63" s="635">
        <v>0</v>
      </c>
      <c r="DM63" s="635">
        <v>0</v>
      </c>
      <c r="DN63" s="635">
        <v>0</v>
      </c>
      <c r="DO63" s="635">
        <v>0</v>
      </c>
      <c r="DP63" s="635">
        <v>0</v>
      </c>
      <c r="DQ63" s="635">
        <v>0</v>
      </c>
      <c r="DR63" s="635">
        <v>0</v>
      </c>
      <c r="DS63" s="635">
        <v>0</v>
      </c>
      <c r="DT63" s="635">
        <v>0</v>
      </c>
      <c r="DU63" s="635">
        <v>0</v>
      </c>
      <c r="DV63" s="635">
        <v>0</v>
      </c>
      <c r="DW63" s="636">
        <v>0</v>
      </c>
    </row>
    <row r="64" spans="2:128" x14ac:dyDescent="0.2">
      <c r="B64" s="658"/>
      <c r="C64" s="807"/>
      <c r="D64" s="808"/>
      <c r="E64" s="808"/>
      <c r="F64" s="808"/>
      <c r="G64" s="808"/>
      <c r="H64" s="808"/>
      <c r="I64" s="808"/>
      <c r="J64" s="808"/>
      <c r="K64" s="808"/>
      <c r="L64" s="808"/>
      <c r="M64" s="808"/>
      <c r="N64" s="808"/>
      <c r="O64" s="808"/>
      <c r="P64" s="808"/>
      <c r="Q64" s="808"/>
      <c r="R64" s="809"/>
      <c r="S64" s="808"/>
      <c r="T64" s="808"/>
      <c r="U64" s="801" t="s">
        <v>507</v>
      </c>
      <c r="V64" s="794" t="s">
        <v>124</v>
      </c>
      <c r="W64" s="805" t="s">
        <v>499</v>
      </c>
      <c r="X64" s="797">
        <v>3.94141580678447E-2</v>
      </c>
      <c r="Y64" s="797">
        <v>3.8249336765636528E-2</v>
      </c>
      <c r="Z64" s="797">
        <v>3.7144544691242273E-2</v>
      </c>
      <c r="AA64" s="797">
        <v>3.6075504838236697E-2</v>
      </c>
      <c r="AB64" s="797">
        <v>3.5041021849808653E-2</v>
      </c>
      <c r="AC64" s="797">
        <v>3.4049139831222257E-2</v>
      </c>
      <c r="AD64" s="797">
        <v>3.310071325140803E-2</v>
      </c>
      <c r="AE64" s="797">
        <v>3.2186014494946444E-2</v>
      </c>
      <c r="AF64" s="797">
        <v>3.1301447489812714E-2</v>
      </c>
      <c r="AG64" s="797">
        <v>3.0446057424949633E-2</v>
      </c>
      <c r="AH64" s="797">
        <v>2.9626962687370837E-2</v>
      </c>
      <c r="AI64" s="797">
        <v>2.8848464104885441E-2</v>
      </c>
      <c r="AJ64" s="797">
        <v>2.8098557256057609E-2</v>
      </c>
      <c r="AK64" s="797">
        <v>2.7372836053563988E-2</v>
      </c>
      <c r="AL64" s="797">
        <v>2.6670665861475092E-2</v>
      </c>
      <c r="AM64" s="797">
        <v>2.5986524213585594E-2</v>
      </c>
      <c r="AN64" s="797">
        <v>2.5316836387008476E-2</v>
      </c>
      <c r="AO64" s="797">
        <v>2.4667476461776264E-2</v>
      </c>
      <c r="AP64" s="797">
        <v>2.4040029164256505E-2</v>
      </c>
      <c r="AQ64" s="797">
        <v>2.3433984009839485E-2</v>
      </c>
      <c r="AR64" s="797">
        <v>2.2853273252127892E-2</v>
      </c>
      <c r="AS64" s="797">
        <v>2.2297636704211692E-2</v>
      </c>
      <c r="AT64" s="797">
        <v>2.1763200382289738E-2</v>
      </c>
      <c r="AU64" s="797">
        <v>2.1248671256757817E-2</v>
      </c>
      <c r="AV64" s="797">
        <v>2.0753773887437803E-2</v>
      </c>
      <c r="AW64" s="797">
        <v>2.0051955446799809E-2</v>
      </c>
      <c r="AX64" s="797">
        <v>1.937386999690803E-2</v>
      </c>
      <c r="AY64" s="797">
        <v>1.8718714972858E-2</v>
      </c>
      <c r="AZ64" s="797">
        <v>1.8085714949621256E-2</v>
      </c>
      <c r="BA64" s="797">
        <v>1.7474120724271749E-2</v>
      </c>
      <c r="BB64" s="797">
        <v>1.9523098015506321E-2</v>
      </c>
      <c r="BC64" s="797">
        <v>1.8954464092724579E-2</v>
      </c>
      <c r="BD64" s="797">
        <v>1.8402392323033579E-2</v>
      </c>
      <c r="BE64" s="797">
        <v>1.7866400313624829E-2</v>
      </c>
      <c r="BF64" s="797">
        <v>1.7346019721965856E-2</v>
      </c>
      <c r="BG64" s="797">
        <v>1.6840795846568793E-2</v>
      </c>
      <c r="BH64" s="797">
        <v>1.6350287229678441E-2</v>
      </c>
      <c r="BI64" s="797">
        <v>1.5874065271532466E-2</v>
      </c>
      <c r="BJ64" s="797">
        <v>1.5411713855856764E-2</v>
      </c>
      <c r="BK64" s="797">
        <v>1.4962828986268701E-2</v>
      </c>
      <c r="BL64" s="797">
        <v>1.4527018433270585E-2</v>
      </c>
      <c r="BM64" s="797">
        <v>1.4103901391524839E-2</v>
      </c>
      <c r="BN64" s="797">
        <v>1.3693108147111494E-2</v>
      </c>
      <c r="BO64" s="797">
        <v>1.329427975447718E-2</v>
      </c>
      <c r="BP64" s="797">
        <v>1.290706772279338E-2</v>
      </c>
      <c r="BQ64" s="797">
        <v>1.2531133711449883E-2</v>
      </c>
      <c r="BR64" s="797">
        <v>1.2166149234417363E-2</v>
      </c>
      <c r="BS64" s="797">
        <v>1.1811795373220737E-2</v>
      </c>
      <c r="BT64" s="797">
        <v>1.1467762498272563E-2</v>
      </c>
      <c r="BU64" s="797">
        <v>1.1133749998322879E-2</v>
      </c>
      <c r="BV64" s="797">
        <v>1.0809466017789201E-2</v>
      </c>
      <c r="BW64" s="797">
        <v>1.0494627201737088E-2</v>
      </c>
      <c r="BX64" s="797">
        <v>1.0188958448288436E-2</v>
      </c>
      <c r="BY64" s="797">
        <v>9.892192668241203E-3</v>
      </c>
      <c r="BZ64" s="797">
        <v>9.604070551690486E-3</v>
      </c>
      <c r="CA64" s="797">
        <v>9.3243403414470724E-3</v>
      </c>
      <c r="CB64" s="797">
        <v>9.0527576130554118E-3</v>
      </c>
      <c r="CC64" s="797">
        <v>8.7890850612188463E-3</v>
      </c>
      <c r="CD64" s="797">
        <v>8.5330922924454818E-3</v>
      </c>
      <c r="CE64" s="798">
        <v>8.2845556237334771E-3</v>
      </c>
      <c r="CF64" s="798">
        <v>8.0432578871198809E-3</v>
      </c>
      <c r="CG64" s="798">
        <v>7.808988239922216E-3</v>
      </c>
      <c r="CH64" s="798">
        <v>7.5815419805070061E-3</v>
      </c>
      <c r="CI64" s="798">
        <v>7.360720369424277E-3</v>
      </c>
      <c r="CJ64" s="798">
        <v>7.1463304557517256E-3</v>
      </c>
      <c r="CK64" s="798">
        <v>6.9381849084968212E-3</v>
      </c>
      <c r="CL64" s="798">
        <v>6.7361018529095359E-3</v>
      </c>
      <c r="CM64" s="798">
        <v>6.539904711562656E-3</v>
      </c>
      <c r="CN64" s="798">
        <v>6.3494220500608317E-3</v>
      </c>
      <c r="CO64" s="798">
        <v>6.1644874272435259E-3</v>
      </c>
      <c r="CP64" s="798">
        <v>5.9849392497509958E-3</v>
      </c>
      <c r="CQ64" s="798">
        <v>5.8106206308262088E-3</v>
      </c>
      <c r="CR64" s="798">
        <v>5.6413792532293301E-3</v>
      </c>
      <c r="CS64" s="798">
        <v>5.4770672361449798E-3</v>
      </c>
      <c r="CT64" s="798">
        <v>5.3175410059660005E-3</v>
      </c>
      <c r="CU64" s="798">
        <v>7.436619677454394E-3</v>
      </c>
      <c r="CV64" s="798">
        <v>7.2552387097116052E-3</v>
      </c>
      <c r="CW64" s="798">
        <v>7.0782816680113221E-3</v>
      </c>
      <c r="CX64" s="798">
        <v>6.9056406517183644E-3</v>
      </c>
      <c r="CY64" s="799">
        <v>6.7372103919203542E-3</v>
      </c>
      <c r="CZ64" s="634">
        <v>0</v>
      </c>
      <c r="DA64" s="635">
        <v>0</v>
      </c>
      <c r="DB64" s="635">
        <v>0</v>
      </c>
      <c r="DC64" s="635">
        <v>0</v>
      </c>
      <c r="DD64" s="635">
        <v>0</v>
      </c>
      <c r="DE64" s="635">
        <v>0</v>
      </c>
      <c r="DF64" s="635">
        <v>0</v>
      </c>
      <c r="DG64" s="635">
        <v>0</v>
      </c>
      <c r="DH64" s="635">
        <v>0</v>
      </c>
      <c r="DI64" s="635">
        <v>0</v>
      </c>
      <c r="DJ64" s="635">
        <v>0</v>
      </c>
      <c r="DK64" s="635">
        <v>0</v>
      </c>
      <c r="DL64" s="635">
        <v>0</v>
      </c>
      <c r="DM64" s="635">
        <v>0</v>
      </c>
      <c r="DN64" s="635">
        <v>0</v>
      </c>
      <c r="DO64" s="635">
        <v>0</v>
      </c>
      <c r="DP64" s="635">
        <v>0</v>
      </c>
      <c r="DQ64" s="635">
        <v>0</v>
      </c>
      <c r="DR64" s="635">
        <v>0</v>
      </c>
      <c r="DS64" s="635">
        <v>0</v>
      </c>
      <c r="DT64" s="635">
        <v>0</v>
      </c>
      <c r="DU64" s="635">
        <v>0</v>
      </c>
      <c r="DV64" s="635">
        <v>0</v>
      </c>
      <c r="DW64" s="636">
        <v>0</v>
      </c>
    </row>
    <row r="65" spans="2:128" x14ac:dyDescent="0.2">
      <c r="B65" s="658"/>
      <c r="C65" s="807"/>
      <c r="D65" s="808"/>
      <c r="E65" s="808"/>
      <c r="F65" s="808"/>
      <c r="G65" s="808"/>
      <c r="H65" s="808"/>
      <c r="I65" s="808"/>
      <c r="J65" s="808"/>
      <c r="K65" s="808"/>
      <c r="L65" s="808"/>
      <c r="M65" s="808"/>
      <c r="N65" s="808"/>
      <c r="O65" s="808"/>
      <c r="P65" s="808"/>
      <c r="Q65" s="808"/>
      <c r="R65" s="809"/>
      <c r="S65" s="808"/>
      <c r="T65" s="808"/>
      <c r="U65" s="812" t="s">
        <v>508</v>
      </c>
      <c r="V65" s="794" t="s">
        <v>124</v>
      </c>
      <c r="W65" s="805" t="s">
        <v>499</v>
      </c>
      <c r="X65" s="813"/>
      <c r="Y65" s="813"/>
      <c r="Z65" s="813"/>
      <c r="AA65" s="813"/>
      <c r="AB65" s="813"/>
      <c r="AC65" s="813"/>
      <c r="AD65" s="813"/>
      <c r="AE65" s="813"/>
      <c r="AF65" s="813"/>
      <c r="AG65" s="813"/>
      <c r="AH65" s="813"/>
      <c r="AI65" s="813"/>
      <c r="AJ65" s="813"/>
      <c r="AK65" s="813"/>
      <c r="AL65" s="813"/>
      <c r="AM65" s="813"/>
      <c r="AN65" s="813"/>
      <c r="AO65" s="813"/>
      <c r="AP65" s="813"/>
      <c r="AQ65" s="813"/>
      <c r="AR65" s="813"/>
      <c r="AS65" s="813"/>
      <c r="AT65" s="813"/>
      <c r="AU65" s="813"/>
      <c r="AV65" s="813"/>
      <c r="AW65" s="813"/>
      <c r="AX65" s="813"/>
      <c r="AY65" s="813"/>
      <c r="AZ65" s="813"/>
      <c r="BA65" s="813"/>
      <c r="BB65" s="813"/>
      <c r="BC65" s="813"/>
      <c r="BD65" s="813"/>
      <c r="BE65" s="813"/>
      <c r="BF65" s="813"/>
      <c r="BG65" s="813"/>
      <c r="BH65" s="813"/>
      <c r="BI65" s="813"/>
      <c r="BJ65" s="813"/>
      <c r="BK65" s="813"/>
      <c r="BL65" s="813"/>
      <c r="BM65" s="813"/>
      <c r="BN65" s="813"/>
      <c r="BO65" s="813"/>
      <c r="BP65" s="813"/>
      <c r="BQ65" s="813"/>
      <c r="BR65" s="813"/>
      <c r="BS65" s="813"/>
      <c r="BT65" s="813"/>
      <c r="BU65" s="813"/>
      <c r="BV65" s="813"/>
      <c r="BW65" s="813"/>
      <c r="BX65" s="813"/>
      <c r="BY65" s="813"/>
      <c r="BZ65" s="813"/>
      <c r="CA65" s="813"/>
      <c r="CB65" s="813"/>
      <c r="CC65" s="813"/>
      <c r="CD65" s="813"/>
      <c r="CE65" s="814"/>
      <c r="CF65" s="814"/>
      <c r="CG65" s="814"/>
      <c r="CH65" s="814"/>
      <c r="CI65" s="814"/>
      <c r="CJ65" s="814"/>
      <c r="CK65" s="814"/>
      <c r="CL65" s="814"/>
      <c r="CM65" s="814"/>
      <c r="CN65" s="814"/>
      <c r="CO65" s="814"/>
      <c r="CP65" s="814"/>
      <c r="CQ65" s="814"/>
      <c r="CR65" s="814"/>
      <c r="CS65" s="814"/>
      <c r="CT65" s="814"/>
      <c r="CU65" s="814"/>
      <c r="CV65" s="814"/>
      <c r="CW65" s="814"/>
      <c r="CX65" s="814"/>
      <c r="CY65" s="815"/>
      <c r="CZ65" s="634">
        <v>0</v>
      </c>
      <c r="DA65" s="635">
        <v>0</v>
      </c>
      <c r="DB65" s="635">
        <v>0</v>
      </c>
      <c r="DC65" s="635">
        <v>0</v>
      </c>
      <c r="DD65" s="635">
        <v>0</v>
      </c>
      <c r="DE65" s="635">
        <v>0</v>
      </c>
      <c r="DF65" s="635">
        <v>0</v>
      </c>
      <c r="DG65" s="635">
        <v>0</v>
      </c>
      <c r="DH65" s="635">
        <v>0</v>
      </c>
      <c r="DI65" s="635">
        <v>0</v>
      </c>
      <c r="DJ65" s="635">
        <v>0</v>
      </c>
      <c r="DK65" s="635">
        <v>0</v>
      </c>
      <c r="DL65" s="635">
        <v>0</v>
      </c>
      <c r="DM65" s="635">
        <v>0</v>
      </c>
      <c r="DN65" s="635">
        <v>0</v>
      </c>
      <c r="DO65" s="635">
        <v>0</v>
      </c>
      <c r="DP65" s="635">
        <v>0</v>
      </c>
      <c r="DQ65" s="635">
        <v>0</v>
      </c>
      <c r="DR65" s="635">
        <v>0</v>
      </c>
      <c r="DS65" s="635">
        <v>0</v>
      </c>
      <c r="DT65" s="635">
        <v>0</v>
      </c>
      <c r="DU65" s="635">
        <v>0</v>
      </c>
      <c r="DV65" s="635">
        <v>0</v>
      </c>
      <c r="DW65" s="636">
        <v>0</v>
      </c>
    </row>
    <row r="66" spans="2:128" ht="15.75" thickBot="1" x14ac:dyDescent="0.25">
      <c r="B66" s="660"/>
      <c r="C66" s="661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816"/>
      <c r="S66" s="662"/>
      <c r="T66" s="662"/>
      <c r="U66" s="817" t="s">
        <v>127</v>
      </c>
      <c r="V66" s="818" t="s">
        <v>509</v>
      </c>
      <c r="W66" s="819" t="s">
        <v>499</v>
      </c>
      <c r="X66" s="820">
        <f>SUM(X55:X65)</f>
        <v>55.982710455665128</v>
      </c>
      <c r="Y66" s="820">
        <f t="shared" ref="Y66:CJ66" si="43">SUM(Y55:Y65)</f>
        <v>56.403050862341821</v>
      </c>
      <c r="Z66" s="820">
        <f t="shared" si="43"/>
        <v>56.989401235782879</v>
      </c>
      <c r="AA66" s="820">
        <f t="shared" si="43"/>
        <v>57.708660023114192</v>
      </c>
      <c r="AB66" s="820">
        <f t="shared" si="43"/>
        <v>58.560107753265733</v>
      </c>
      <c r="AC66" s="820">
        <f t="shared" si="43"/>
        <v>59.566963571447729</v>
      </c>
      <c r="AD66" s="820">
        <f t="shared" si="43"/>
        <v>60.743094216421461</v>
      </c>
      <c r="AE66" s="820">
        <f t="shared" si="43"/>
        <v>62.07647622209344</v>
      </c>
      <c r="AF66" s="820">
        <f t="shared" si="43"/>
        <v>63.563617857367866</v>
      </c>
      <c r="AG66" s="820">
        <f t="shared" si="43"/>
        <v>65.205608310492408</v>
      </c>
      <c r="AH66" s="820">
        <f t="shared" si="43"/>
        <v>67.028547183902404</v>
      </c>
      <c r="AI66" s="820">
        <f t="shared" si="43"/>
        <v>69.060009708116482</v>
      </c>
      <c r="AJ66" s="820">
        <f t="shared" si="43"/>
        <v>71.282026156637457</v>
      </c>
      <c r="AK66" s="820">
        <f t="shared" si="43"/>
        <v>73.688899085656288</v>
      </c>
      <c r="AL66" s="820">
        <f t="shared" si="43"/>
        <v>76.282740373920504</v>
      </c>
      <c r="AM66" s="820">
        <f t="shared" si="43"/>
        <v>79.048014532315747</v>
      </c>
      <c r="AN66" s="820">
        <f t="shared" si="43"/>
        <v>81.969362259894353</v>
      </c>
      <c r="AO66" s="820">
        <f t="shared" si="43"/>
        <v>85.063395905154081</v>
      </c>
      <c r="AP66" s="820">
        <f t="shared" si="43"/>
        <v>88.33921416454244</v>
      </c>
      <c r="AQ66" s="820">
        <f t="shared" si="43"/>
        <v>91.801506407799152</v>
      </c>
      <c r="AR66" s="820">
        <f t="shared" si="43"/>
        <v>95.475078396747108</v>
      </c>
      <c r="AS66" s="820">
        <f t="shared" si="43"/>
        <v>99.374430049530801</v>
      </c>
      <c r="AT66" s="820">
        <f t="shared" si="43"/>
        <v>103.49896713445574</v>
      </c>
      <c r="AU66" s="820">
        <f t="shared" si="43"/>
        <v>107.85507009326912</v>
      </c>
      <c r="AV66" s="820">
        <f t="shared" si="43"/>
        <v>112.45311016188465</v>
      </c>
      <c r="AW66" s="820">
        <f t="shared" si="43"/>
        <v>112.8040145366032</v>
      </c>
      <c r="AX66" s="820">
        <f t="shared" si="43"/>
        <v>112.80333645115331</v>
      </c>
      <c r="AY66" s="820">
        <f t="shared" si="43"/>
        <v>112.80268129612926</v>
      </c>
      <c r="AZ66" s="820">
        <f t="shared" si="43"/>
        <v>112.80204829610602</v>
      </c>
      <c r="BA66" s="820">
        <f t="shared" si="43"/>
        <v>112.80143670188068</v>
      </c>
      <c r="BB66" s="820">
        <f t="shared" si="43"/>
        <v>112.80348567917191</v>
      </c>
      <c r="BC66" s="820">
        <f t="shared" si="43"/>
        <v>112.80291704524913</v>
      </c>
      <c r="BD66" s="820">
        <f t="shared" si="43"/>
        <v>112.80236497347944</v>
      </c>
      <c r="BE66" s="820">
        <f t="shared" si="43"/>
        <v>112.80182898147002</v>
      </c>
      <c r="BF66" s="820">
        <f t="shared" si="43"/>
        <v>112.80130860087837</v>
      </c>
      <c r="BG66" s="820">
        <f t="shared" si="43"/>
        <v>112.80080337700296</v>
      </c>
      <c r="BH66" s="820">
        <f t="shared" si="43"/>
        <v>112.80031286838609</v>
      </c>
      <c r="BI66" s="820">
        <f t="shared" si="43"/>
        <v>112.79983664642793</v>
      </c>
      <c r="BJ66" s="820">
        <f t="shared" si="43"/>
        <v>112.79937429501226</v>
      </c>
      <c r="BK66" s="820">
        <f t="shared" si="43"/>
        <v>112.79892541014267</v>
      </c>
      <c r="BL66" s="820">
        <f t="shared" si="43"/>
        <v>112.79848959958967</v>
      </c>
      <c r="BM66" s="820">
        <f t="shared" si="43"/>
        <v>112.79806648254792</v>
      </c>
      <c r="BN66" s="820">
        <f t="shared" si="43"/>
        <v>112.79765568930351</v>
      </c>
      <c r="BO66" s="820">
        <f t="shared" si="43"/>
        <v>112.79725686091088</v>
      </c>
      <c r="BP66" s="820">
        <f t="shared" si="43"/>
        <v>112.79686964887919</v>
      </c>
      <c r="BQ66" s="820">
        <f t="shared" si="43"/>
        <v>112.79649371486785</v>
      </c>
      <c r="BR66" s="820">
        <f t="shared" si="43"/>
        <v>112.79612873039082</v>
      </c>
      <c r="BS66" s="820">
        <f t="shared" si="43"/>
        <v>112.79577437652962</v>
      </c>
      <c r="BT66" s="820">
        <f t="shared" si="43"/>
        <v>112.79543034365467</v>
      </c>
      <c r="BU66" s="820">
        <f t="shared" si="43"/>
        <v>112.79509633115472</v>
      </c>
      <c r="BV66" s="820">
        <f t="shared" si="43"/>
        <v>112.79477204717419</v>
      </c>
      <c r="BW66" s="820">
        <f t="shared" si="43"/>
        <v>112.79445720835814</v>
      </c>
      <c r="BX66" s="820">
        <f t="shared" si="43"/>
        <v>112.79415153960468</v>
      </c>
      <c r="BY66" s="820">
        <f t="shared" si="43"/>
        <v>112.79385477382465</v>
      </c>
      <c r="BZ66" s="820">
        <f t="shared" si="43"/>
        <v>112.79356665170809</v>
      </c>
      <c r="CA66" s="820">
        <f t="shared" si="43"/>
        <v>112.79328692149785</v>
      </c>
      <c r="CB66" s="820">
        <f t="shared" si="43"/>
        <v>112.79301533876945</v>
      </c>
      <c r="CC66" s="820">
        <f t="shared" si="43"/>
        <v>112.79275166621763</v>
      </c>
      <c r="CD66" s="820">
        <f t="shared" si="43"/>
        <v>112.79249567344884</v>
      </c>
      <c r="CE66" s="820">
        <f t="shared" si="43"/>
        <v>112.79224713678013</v>
      </c>
      <c r="CF66" s="820">
        <f t="shared" si="43"/>
        <v>112.79200583904353</v>
      </c>
      <c r="CG66" s="820">
        <f t="shared" si="43"/>
        <v>112.79177156939632</v>
      </c>
      <c r="CH66" s="820">
        <f t="shared" si="43"/>
        <v>112.79154412313692</v>
      </c>
      <c r="CI66" s="820">
        <f t="shared" si="43"/>
        <v>112.79132330152582</v>
      </c>
      <c r="CJ66" s="820">
        <f t="shared" si="43"/>
        <v>112.79110891161216</v>
      </c>
      <c r="CK66" s="820">
        <f t="shared" ref="CK66:CY66" si="44">SUM(CK55:CK65)</f>
        <v>112.79090076606489</v>
      </c>
      <c r="CL66" s="820">
        <f t="shared" si="44"/>
        <v>112.79069868300931</v>
      </c>
      <c r="CM66" s="820">
        <f t="shared" si="44"/>
        <v>112.79050248586796</v>
      </c>
      <c r="CN66" s="820">
        <f t="shared" si="44"/>
        <v>112.79031200320647</v>
      </c>
      <c r="CO66" s="820">
        <f t="shared" si="44"/>
        <v>112.79012706858364</v>
      </c>
      <c r="CP66" s="820">
        <f t="shared" si="44"/>
        <v>112.78994752040616</v>
      </c>
      <c r="CQ66" s="820">
        <f t="shared" si="44"/>
        <v>112.78977320178723</v>
      </c>
      <c r="CR66" s="820">
        <f t="shared" si="44"/>
        <v>112.78960396040964</v>
      </c>
      <c r="CS66" s="820">
        <f t="shared" si="44"/>
        <v>112.78943964839254</v>
      </c>
      <c r="CT66" s="820">
        <f t="shared" si="44"/>
        <v>112.78928012216237</v>
      </c>
      <c r="CU66" s="820">
        <f t="shared" si="44"/>
        <v>112.79139920083385</v>
      </c>
      <c r="CV66" s="820">
        <f t="shared" si="44"/>
        <v>112.79121781986612</v>
      </c>
      <c r="CW66" s="820">
        <f t="shared" si="44"/>
        <v>112.79104086282442</v>
      </c>
      <c r="CX66" s="820">
        <f t="shared" si="44"/>
        <v>112.79086822180813</v>
      </c>
      <c r="CY66" s="821">
        <f t="shared" si="44"/>
        <v>112.79069979154832</v>
      </c>
      <c r="CZ66" s="670">
        <f t="shared" ref="CZ66:DW66" si="45">SUM(CZ55:CZ65)</f>
        <v>0</v>
      </c>
      <c r="DA66" s="671">
        <f t="shared" si="45"/>
        <v>0</v>
      </c>
      <c r="DB66" s="671">
        <f t="shared" si="45"/>
        <v>0</v>
      </c>
      <c r="DC66" s="671">
        <f t="shared" si="45"/>
        <v>0</v>
      </c>
      <c r="DD66" s="671">
        <f t="shared" si="45"/>
        <v>0</v>
      </c>
      <c r="DE66" s="671">
        <f t="shared" si="45"/>
        <v>0</v>
      </c>
      <c r="DF66" s="671">
        <f t="shared" si="45"/>
        <v>0</v>
      </c>
      <c r="DG66" s="671">
        <f t="shared" si="45"/>
        <v>0</v>
      </c>
      <c r="DH66" s="671">
        <f t="shared" si="45"/>
        <v>0</v>
      </c>
      <c r="DI66" s="671">
        <f t="shared" si="45"/>
        <v>0</v>
      </c>
      <c r="DJ66" s="671">
        <f t="shared" si="45"/>
        <v>0</v>
      </c>
      <c r="DK66" s="671">
        <f t="shared" si="45"/>
        <v>0</v>
      </c>
      <c r="DL66" s="671">
        <f t="shared" si="45"/>
        <v>0</v>
      </c>
      <c r="DM66" s="671">
        <f t="shared" si="45"/>
        <v>0</v>
      </c>
      <c r="DN66" s="671">
        <f t="shared" si="45"/>
        <v>0</v>
      </c>
      <c r="DO66" s="671">
        <f t="shared" si="45"/>
        <v>0</v>
      </c>
      <c r="DP66" s="671">
        <f t="shared" si="45"/>
        <v>0</v>
      </c>
      <c r="DQ66" s="671">
        <f t="shared" si="45"/>
        <v>0</v>
      </c>
      <c r="DR66" s="671">
        <f t="shared" si="45"/>
        <v>0</v>
      </c>
      <c r="DS66" s="671">
        <f t="shared" si="45"/>
        <v>0</v>
      </c>
      <c r="DT66" s="671">
        <f t="shared" si="45"/>
        <v>0</v>
      </c>
      <c r="DU66" s="671">
        <f t="shared" si="45"/>
        <v>0</v>
      </c>
      <c r="DV66" s="671">
        <f t="shared" si="45"/>
        <v>0</v>
      </c>
      <c r="DW66" s="672">
        <f t="shared" si="45"/>
        <v>0</v>
      </c>
    </row>
    <row r="67" spans="2:128" s="552" customFormat="1" ht="38.25" x14ac:dyDescent="0.2">
      <c r="B67" s="792" t="s">
        <v>494</v>
      </c>
      <c r="C67" s="620" t="s">
        <v>841</v>
      </c>
      <c r="D67" s="621" t="s">
        <v>842</v>
      </c>
      <c r="E67" s="622" t="s">
        <v>570</v>
      </c>
      <c r="F67" s="623" t="s">
        <v>763</v>
      </c>
      <c r="G67" s="624" t="s">
        <v>840</v>
      </c>
      <c r="H67" s="625" t="s">
        <v>496</v>
      </c>
      <c r="I67" s="744">
        <f>MAX(X67:AV67)</f>
        <v>0.59492778499999999</v>
      </c>
      <c r="J67" s="625">
        <f>SUMPRODUCT($X$2:$CY$2,$X67:$CY67)*365</f>
        <v>3896.168118615401</v>
      </c>
      <c r="K67" s="625">
        <f>SUMPRODUCT($X$2:$CY$2,$X68:$CY68)+SUMPRODUCT($X$2:$CY$2,$X69:$CY69)+SUMPRODUCT($X$2:$CY$2,$X70:$CY70)</f>
        <v>3440.9606011039509</v>
      </c>
      <c r="L67" s="625">
        <f>SUMPRODUCT($X$2:$CY$2,$X71:$CY71) +SUMPRODUCT($X$2:$CY$2,$X72:$CY72)</f>
        <v>205.29800359504762</v>
      </c>
      <c r="M67" s="625">
        <f>SUMPRODUCT($X$2:$CY$2,$X73:$CY73)*-1</f>
        <v>-205.31128367727416</v>
      </c>
      <c r="N67" s="625">
        <f>SUMPRODUCT($X$2:$CY$2,$X76:$CY76) +SUMPRODUCT($X$2:$CY$2,$X77:$CY77)</f>
        <v>0.77981944575524498</v>
      </c>
      <c r="O67" s="625">
        <f>SUMPRODUCT($X$2:$CY$2,$X74:$CY74) +SUMPRODUCT($X$2:$CY$2,$X75:$CY75) +SUMPRODUCT($X$2:$CY$2,$X78:$CY78)</f>
        <v>883.03316673873235</v>
      </c>
      <c r="P67" s="625">
        <f>SUM(K67:O67)</f>
        <v>4324.760307206212</v>
      </c>
      <c r="Q67" s="625">
        <f>(SUM(K67:M67)*100000)/(J67*1000)</f>
        <v>88.316192121723674</v>
      </c>
      <c r="R67" s="626">
        <f>(P67*100000)/(J67*1000)</f>
        <v>111.00035151314574</v>
      </c>
      <c r="S67" s="745">
        <v>3</v>
      </c>
      <c r="T67" s="746">
        <v>3</v>
      </c>
      <c r="U67" s="793" t="s">
        <v>497</v>
      </c>
      <c r="V67" s="794" t="s">
        <v>124</v>
      </c>
      <c r="W67" s="795" t="s">
        <v>75</v>
      </c>
      <c r="X67" s="796">
        <v>4.5555560000001298E-3</v>
      </c>
      <c r="Y67" s="796">
        <v>4.9042350000001499E-3</v>
      </c>
      <c r="Z67" s="796">
        <v>5.9453040000001503E-3</v>
      </c>
      <c r="AA67" s="796">
        <v>7.6707640000002204E-3</v>
      </c>
      <c r="AB67" s="796">
        <v>1.00728430000001E-2</v>
      </c>
      <c r="AC67" s="796">
        <v>1.31439900000001E-2</v>
      </c>
      <c r="AD67" s="796">
        <v>4.5127936E-2</v>
      </c>
      <c r="AE67" s="796">
        <v>7.78666739999999E-2</v>
      </c>
      <c r="AF67" s="796">
        <v>0.111355387</v>
      </c>
      <c r="AG67" s="796">
        <v>0.14558943499999999</v>
      </c>
      <c r="AH67" s="796">
        <v>0.18056435300000001</v>
      </c>
      <c r="AI67" s="796">
        <v>0.21209835799999999</v>
      </c>
      <c r="AJ67" s="796">
        <v>0.24449089199999999</v>
      </c>
      <c r="AK67" s="797">
        <v>0.27773171600000002</v>
      </c>
      <c r="AL67" s="797">
        <v>0.31181076800000002</v>
      </c>
      <c r="AM67" s="797">
        <v>0.34671816100000002</v>
      </c>
      <c r="AN67" s="797">
        <v>0.37201953999999998</v>
      </c>
      <c r="AO67" s="797">
        <v>0.39804120999999998</v>
      </c>
      <c r="AP67" s="797">
        <v>0.424776141</v>
      </c>
      <c r="AQ67" s="797">
        <v>0.45221744400000002</v>
      </c>
      <c r="AR67" s="797">
        <v>0.48035836700000001</v>
      </c>
      <c r="AS67" s="797">
        <v>0.50787302300000003</v>
      </c>
      <c r="AT67" s="797">
        <v>0.53614284800000001</v>
      </c>
      <c r="AU67" s="797">
        <v>0.56516276499999996</v>
      </c>
      <c r="AV67" s="797">
        <v>0.59492778499999999</v>
      </c>
      <c r="AW67" s="797">
        <v>0.62543300400000001</v>
      </c>
      <c r="AX67" s="797">
        <v>0.62543300400000001</v>
      </c>
      <c r="AY67" s="797">
        <v>0.62543300400000001</v>
      </c>
      <c r="AZ67" s="797">
        <v>0.62543300400000001</v>
      </c>
      <c r="BA67" s="797">
        <v>0.62543300400000001</v>
      </c>
      <c r="BB67" s="797">
        <v>0.62543300400000001</v>
      </c>
      <c r="BC67" s="797">
        <v>0.62543300400000001</v>
      </c>
      <c r="BD67" s="797">
        <v>0.62543300400000001</v>
      </c>
      <c r="BE67" s="797">
        <v>0.62543300400000001</v>
      </c>
      <c r="BF67" s="797">
        <v>0.62543300400000001</v>
      </c>
      <c r="BG67" s="797">
        <v>0.62543300400000001</v>
      </c>
      <c r="BH67" s="797">
        <v>0.62543300400000001</v>
      </c>
      <c r="BI67" s="797">
        <v>0.62543300400000001</v>
      </c>
      <c r="BJ67" s="797">
        <v>0.62543300400000001</v>
      </c>
      <c r="BK67" s="797">
        <v>0.62543300400000001</v>
      </c>
      <c r="BL67" s="797">
        <v>0.62543300400000001</v>
      </c>
      <c r="BM67" s="797">
        <v>0.62543300400000001</v>
      </c>
      <c r="BN67" s="797">
        <v>0.62543300400000001</v>
      </c>
      <c r="BO67" s="797">
        <v>0.62543300400000001</v>
      </c>
      <c r="BP67" s="797">
        <v>0.62543300400000001</v>
      </c>
      <c r="BQ67" s="797">
        <v>0.62543300400000001</v>
      </c>
      <c r="BR67" s="797">
        <v>0.62543300400000001</v>
      </c>
      <c r="BS67" s="797">
        <v>0.62543300400000001</v>
      </c>
      <c r="BT67" s="797">
        <v>0.62543300400000001</v>
      </c>
      <c r="BU67" s="797">
        <v>0.62543300400000001</v>
      </c>
      <c r="BV67" s="797">
        <v>0.62543300400000001</v>
      </c>
      <c r="BW67" s="797">
        <v>0.62543300400000001</v>
      </c>
      <c r="BX67" s="797">
        <v>0.62543300400000001</v>
      </c>
      <c r="BY67" s="797">
        <v>0.62543300400000001</v>
      </c>
      <c r="BZ67" s="797">
        <v>0.62543300400000001</v>
      </c>
      <c r="CA67" s="797">
        <v>0.62543300400000001</v>
      </c>
      <c r="CB67" s="797">
        <v>0.62543300400000001</v>
      </c>
      <c r="CC67" s="797">
        <v>0.62543300400000001</v>
      </c>
      <c r="CD67" s="797">
        <v>0.62543300400000001</v>
      </c>
      <c r="CE67" s="798">
        <v>0.62543300400000001</v>
      </c>
      <c r="CF67" s="798">
        <v>0.62543300400000001</v>
      </c>
      <c r="CG67" s="798">
        <v>0.62543300400000001</v>
      </c>
      <c r="CH67" s="798">
        <v>0.62543300400000001</v>
      </c>
      <c r="CI67" s="798">
        <v>0.62543300400000001</v>
      </c>
      <c r="CJ67" s="798">
        <v>0.62543300400000001</v>
      </c>
      <c r="CK67" s="798">
        <v>0.62543300400000001</v>
      </c>
      <c r="CL67" s="798">
        <v>0.62543300400000001</v>
      </c>
      <c r="CM67" s="798">
        <v>0.62543300400000001</v>
      </c>
      <c r="CN67" s="798">
        <v>0.62543300400000001</v>
      </c>
      <c r="CO67" s="798">
        <v>0.62543300400000001</v>
      </c>
      <c r="CP67" s="798">
        <v>0.62543300400000001</v>
      </c>
      <c r="CQ67" s="798">
        <v>0.62543300400000001</v>
      </c>
      <c r="CR67" s="798">
        <v>0.62543300400000001</v>
      </c>
      <c r="CS67" s="798">
        <v>0.62543300400000001</v>
      </c>
      <c r="CT67" s="798">
        <v>0.62543300400000001</v>
      </c>
      <c r="CU67" s="798">
        <v>0.62543300400000001</v>
      </c>
      <c r="CV67" s="798">
        <v>0.62543300400000001</v>
      </c>
      <c r="CW67" s="798">
        <v>0.62543300400000001</v>
      </c>
      <c r="CX67" s="798">
        <v>0.62543300400000001</v>
      </c>
      <c r="CY67" s="799">
        <v>0.62543300400000001</v>
      </c>
      <c r="CZ67" s="822"/>
      <c r="DA67" s="823"/>
      <c r="DB67" s="823"/>
      <c r="DC67" s="823"/>
      <c r="DD67" s="823"/>
      <c r="DE67" s="823"/>
      <c r="DF67" s="823"/>
      <c r="DG67" s="823"/>
      <c r="DH67" s="823"/>
      <c r="DI67" s="823"/>
      <c r="DJ67" s="823"/>
      <c r="DK67" s="823"/>
      <c r="DL67" s="823"/>
      <c r="DM67" s="823"/>
      <c r="DN67" s="823"/>
      <c r="DO67" s="823"/>
      <c r="DP67" s="823"/>
      <c r="DQ67" s="823"/>
      <c r="DR67" s="823"/>
      <c r="DS67" s="823"/>
      <c r="DT67" s="823"/>
      <c r="DU67" s="823"/>
      <c r="DV67" s="823"/>
      <c r="DW67" s="824"/>
      <c r="DX67" s="825"/>
    </row>
    <row r="68" spans="2:128" s="552" customFormat="1" x14ac:dyDescent="0.2">
      <c r="B68" s="800"/>
      <c r="C68" s="638"/>
      <c r="D68" s="639"/>
      <c r="E68" s="640"/>
      <c r="F68" s="640"/>
      <c r="G68" s="639"/>
      <c r="H68" s="640"/>
      <c r="I68" s="640"/>
      <c r="J68" s="640"/>
      <c r="K68" s="640"/>
      <c r="L68" s="640"/>
      <c r="M68" s="640"/>
      <c r="N68" s="640"/>
      <c r="O68" s="640"/>
      <c r="P68" s="640"/>
      <c r="Q68" s="640"/>
      <c r="R68" s="641"/>
      <c r="S68" s="640"/>
      <c r="T68" s="640"/>
      <c r="U68" s="801" t="s">
        <v>498</v>
      </c>
      <c r="V68" s="794" t="s">
        <v>124</v>
      </c>
      <c r="W68" s="795" t="s">
        <v>499</v>
      </c>
      <c r="X68" s="796">
        <v>2.2309900793119701</v>
      </c>
      <c r="Y68" s="796">
        <v>2.2408337859868204</v>
      </c>
      <c r="Z68" s="796">
        <v>2.2522734841627798</v>
      </c>
      <c r="AA68" s="796">
        <v>2.2640126639888001</v>
      </c>
      <c r="AB68" s="796">
        <v>2.2760591625316202</v>
      </c>
      <c r="AC68" s="796">
        <v>2.63155295366438</v>
      </c>
      <c r="AD68" s="796">
        <v>2.6671323109223799</v>
      </c>
      <c r="AE68" s="796">
        <v>2.70481709596082</v>
      </c>
      <c r="AF68" s="796">
        <v>2.7446641995626599</v>
      </c>
      <c r="AG68" s="796">
        <v>2.78694660115185</v>
      </c>
      <c r="AH68" s="796">
        <v>2.7778951757201398</v>
      </c>
      <c r="AI68" s="796">
        <v>2.82290636566613</v>
      </c>
      <c r="AJ68" s="796">
        <v>2.87122885261835</v>
      </c>
      <c r="AK68" s="797">
        <v>2.9230046849209899</v>
      </c>
      <c r="AL68" s="797">
        <v>2.97879004843817</v>
      </c>
      <c r="AM68" s="797">
        <v>2.89354116367514</v>
      </c>
      <c r="AN68" s="797">
        <v>2.9405450918503102</v>
      </c>
      <c r="AO68" s="797">
        <v>2.99081562460497</v>
      </c>
      <c r="AP68" s="797">
        <v>3.0451273380108699</v>
      </c>
      <c r="AQ68" s="797">
        <v>3.1041760504096501</v>
      </c>
      <c r="AR68" s="797">
        <v>3.1487280306603704</v>
      </c>
      <c r="AS68" s="797">
        <v>3.2181606644293503</v>
      </c>
      <c r="AT68" s="797">
        <v>3.2955588410779901</v>
      </c>
      <c r="AU68" s="797">
        <v>3.3827314251165901</v>
      </c>
      <c r="AV68" s="797">
        <v>3.4824201270753403</v>
      </c>
      <c r="AW68" s="797">
        <v>3.4824201270753403</v>
      </c>
      <c r="AX68" s="797">
        <v>3.4824201270753403</v>
      </c>
      <c r="AY68" s="797">
        <v>3.4824201270753403</v>
      </c>
      <c r="AZ68" s="797">
        <v>3.4824201270753403</v>
      </c>
      <c r="BA68" s="797">
        <v>3.4824201270753403</v>
      </c>
      <c r="BB68" s="797">
        <v>3.4824201270753403</v>
      </c>
      <c r="BC68" s="797">
        <v>3.4824201270753403</v>
      </c>
      <c r="BD68" s="797">
        <v>3.4824201270753403</v>
      </c>
      <c r="BE68" s="797">
        <v>3.4824201270753403</v>
      </c>
      <c r="BF68" s="797">
        <v>3.4824201270753403</v>
      </c>
      <c r="BG68" s="797">
        <v>3.4824201270753403</v>
      </c>
      <c r="BH68" s="797">
        <v>3.4824201270753403</v>
      </c>
      <c r="BI68" s="797">
        <v>3.4824201270753403</v>
      </c>
      <c r="BJ68" s="797">
        <v>3.4824201270753403</v>
      </c>
      <c r="BK68" s="797">
        <v>3.4824201270753403</v>
      </c>
      <c r="BL68" s="797">
        <v>3.4824201270753403</v>
      </c>
      <c r="BM68" s="797">
        <v>3.4824201270753403</v>
      </c>
      <c r="BN68" s="797">
        <v>3.4824201270753403</v>
      </c>
      <c r="BO68" s="797">
        <v>3.4824201270753403</v>
      </c>
      <c r="BP68" s="797">
        <v>3.4824201270753403</v>
      </c>
      <c r="BQ68" s="797">
        <v>3.4824201270753403</v>
      </c>
      <c r="BR68" s="797">
        <v>3.4824201270753403</v>
      </c>
      <c r="BS68" s="797">
        <v>3.4824201270753403</v>
      </c>
      <c r="BT68" s="797">
        <v>3.4824201270753403</v>
      </c>
      <c r="BU68" s="797">
        <v>3.4824201270753403</v>
      </c>
      <c r="BV68" s="797">
        <v>3.4824201270753403</v>
      </c>
      <c r="BW68" s="797">
        <v>3.4824201270753403</v>
      </c>
      <c r="BX68" s="797">
        <v>3.4824201270753403</v>
      </c>
      <c r="BY68" s="797">
        <v>3.4824201270753403</v>
      </c>
      <c r="BZ68" s="797">
        <v>3.4824201270753403</v>
      </c>
      <c r="CA68" s="797">
        <v>3.4824201270753403</v>
      </c>
      <c r="CB68" s="797">
        <v>3.4824201270753403</v>
      </c>
      <c r="CC68" s="797">
        <v>3.4824201270753403</v>
      </c>
      <c r="CD68" s="797">
        <v>3.4824201270753403</v>
      </c>
      <c r="CE68" s="798">
        <v>3.4824201270753403</v>
      </c>
      <c r="CF68" s="798">
        <v>3.4824201270753403</v>
      </c>
      <c r="CG68" s="798">
        <v>3.4824201270753403</v>
      </c>
      <c r="CH68" s="798">
        <v>3.4824201270753403</v>
      </c>
      <c r="CI68" s="798">
        <v>3.4824201270753403</v>
      </c>
      <c r="CJ68" s="798">
        <v>3.4824201270753403</v>
      </c>
      <c r="CK68" s="798">
        <v>3.4824201270753403</v>
      </c>
      <c r="CL68" s="798">
        <v>3.4824201270753403</v>
      </c>
      <c r="CM68" s="798">
        <v>3.4824201270753403</v>
      </c>
      <c r="CN68" s="798">
        <v>3.4824201270753403</v>
      </c>
      <c r="CO68" s="798">
        <v>3.4824201270753403</v>
      </c>
      <c r="CP68" s="798">
        <v>3.4824201270753403</v>
      </c>
      <c r="CQ68" s="798">
        <v>3.4824201270753403</v>
      </c>
      <c r="CR68" s="798">
        <v>3.4824201270753403</v>
      </c>
      <c r="CS68" s="798">
        <v>3.4824201270753403</v>
      </c>
      <c r="CT68" s="798">
        <v>3.4824201270753403</v>
      </c>
      <c r="CU68" s="798">
        <v>3.4824201270753403</v>
      </c>
      <c r="CV68" s="798">
        <v>3.4824201270753403</v>
      </c>
      <c r="CW68" s="798">
        <v>3.4824201270753403</v>
      </c>
      <c r="CX68" s="798">
        <v>3.4824201270753403</v>
      </c>
      <c r="CY68" s="799">
        <v>3.4824201270753403</v>
      </c>
      <c r="CZ68" s="822"/>
      <c r="DA68" s="823"/>
      <c r="DB68" s="823"/>
      <c r="DC68" s="823"/>
      <c r="DD68" s="823"/>
      <c r="DE68" s="823"/>
      <c r="DF68" s="823"/>
      <c r="DG68" s="823"/>
      <c r="DH68" s="823"/>
      <c r="DI68" s="823"/>
      <c r="DJ68" s="823"/>
      <c r="DK68" s="823"/>
      <c r="DL68" s="823"/>
      <c r="DM68" s="823"/>
      <c r="DN68" s="823"/>
      <c r="DO68" s="823"/>
      <c r="DP68" s="823"/>
      <c r="DQ68" s="823"/>
      <c r="DR68" s="823"/>
      <c r="DS68" s="823"/>
      <c r="DT68" s="823"/>
      <c r="DU68" s="823"/>
      <c r="DV68" s="823"/>
      <c r="DW68" s="824"/>
      <c r="DX68" s="825"/>
    </row>
    <row r="69" spans="2:128" s="552" customFormat="1" x14ac:dyDescent="0.2">
      <c r="B69" s="643"/>
      <c r="C69" s="644"/>
      <c r="D69" s="645"/>
      <c r="E69" s="645"/>
      <c r="F69" s="645"/>
      <c r="G69" s="645"/>
      <c r="H69" s="645"/>
      <c r="I69" s="645"/>
      <c r="J69" s="645"/>
      <c r="K69" s="645"/>
      <c r="L69" s="645"/>
      <c r="M69" s="645"/>
      <c r="N69" s="645"/>
      <c r="O69" s="645"/>
      <c r="P69" s="645"/>
      <c r="Q69" s="645"/>
      <c r="R69" s="802"/>
      <c r="S69" s="645"/>
      <c r="T69" s="645"/>
      <c r="U69" s="801" t="s">
        <v>500</v>
      </c>
      <c r="V69" s="794" t="s">
        <v>124</v>
      </c>
      <c r="W69" s="795" t="s">
        <v>499</v>
      </c>
      <c r="X69" s="796">
        <v>48.044320716292816</v>
      </c>
      <c r="Y69" s="796">
        <v>48.362443242986323</v>
      </c>
      <c r="Z69" s="796">
        <v>48.785973212305429</v>
      </c>
      <c r="AA69" s="796">
        <v>49.286697997953141</v>
      </c>
      <c r="AB69" s="796">
        <v>49.864304063320297</v>
      </c>
      <c r="AC69" s="796">
        <v>60.817322682378304</v>
      </c>
      <c r="AD69" s="796">
        <v>65.106049152462148</v>
      </c>
      <c r="AE69" s="796">
        <v>69.602029503900454</v>
      </c>
      <c r="AF69" s="796">
        <v>74.318606591079174</v>
      </c>
      <c r="AG69" s="796">
        <v>79.275831659550533</v>
      </c>
      <c r="AH69" s="796">
        <v>82.839777783546367</v>
      </c>
      <c r="AI69" s="796">
        <v>87.765615163790727</v>
      </c>
      <c r="AJ69" s="796">
        <v>92.99078175747546</v>
      </c>
      <c r="AK69" s="797">
        <v>98.540853591086176</v>
      </c>
      <c r="AL69" s="797">
        <v>104.45538916765469</v>
      </c>
      <c r="AM69" s="797">
        <v>106.18592271535709</v>
      </c>
      <c r="AN69" s="797">
        <v>110.95309709647375</v>
      </c>
      <c r="AO69" s="797">
        <v>116.0309558856849</v>
      </c>
      <c r="AP69" s="797">
        <v>121.46364776329882</v>
      </c>
      <c r="AQ69" s="797">
        <v>127.30020230884875</v>
      </c>
      <c r="AR69" s="797">
        <v>132.94334339459982</v>
      </c>
      <c r="AS69" s="797">
        <v>139.50474470039546</v>
      </c>
      <c r="AT69" s="797">
        <v>146.69215192893364</v>
      </c>
      <c r="AU69" s="797">
        <v>154.63624825666281</v>
      </c>
      <c r="AV69" s="797">
        <v>163.52533884615767</v>
      </c>
      <c r="AW69" s="797">
        <v>163.52533884615767</v>
      </c>
      <c r="AX69" s="797">
        <v>163.52533884615767</v>
      </c>
      <c r="AY69" s="797">
        <v>163.52533884615767</v>
      </c>
      <c r="AZ69" s="797">
        <v>163.52533884615767</v>
      </c>
      <c r="BA69" s="797">
        <v>163.52533884615767</v>
      </c>
      <c r="BB69" s="797">
        <v>163.52533884615767</v>
      </c>
      <c r="BC69" s="797">
        <v>163.52533884615767</v>
      </c>
      <c r="BD69" s="797">
        <v>163.52533884615767</v>
      </c>
      <c r="BE69" s="797">
        <v>163.52533884615767</v>
      </c>
      <c r="BF69" s="797">
        <v>163.52533884615767</v>
      </c>
      <c r="BG69" s="797">
        <v>163.52533884615767</v>
      </c>
      <c r="BH69" s="797">
        <v>163.52533884615767</v>
      </c>
      <c r="BI69" s="797">
        <v>163.52533884615767</v>
      </c>
      <c r="BJ69" s="797">
        <v>163.52533884615767</v>
      </c>
      <c r="BK69" s="797">
        <v>163.52533884615767</v>
      </c>
      <c r="BL69" s="797">
        <v>163.52533884615767</v>
      </c>
      <c r="BM69" s="797">
        <v>163.52533884615767</v>
      </c>
      <c r="BN69" s="797">
        <v>163.52533884615767</v>
      </c>
      <c r="BO69" s="797">
        <v>163.52533884615767</v>
      </c>
      <c r="BP69" s="797">
        <v>163.52533884615767</v>
      </c>
      <c r="BQ69" s="797">
        <v>163.52533884615767</v>
      </c>
      <c r="BR69" s="797">
        <v>163.52533884615767</v>
      </c>
      <c r="BS69" s="797">
        <v>163.52533884615767</v>
      </c>
      <c r="BT69" s="797">
        <v>163.52533884615767</v>
      </c>
      <c r="BU69" s="797">
        <v>163.52533884615767</v>
      </c>
      <c r="BV69" s="797">
        <v>163.52533884615767</v>
      </c>
      <c r="BW69" s="797">
        <v>163.52533884615767</v>
      </c>
      <c r="BX69" s="797">
        <v>163.52533884615767</v>
      </c>
      <c r="BY69" s="797">
        <v>163.52533884615767</v>
      </c>
      <c r="BZ69" s="797">
        <v>163.52533884615767</v>
      </c>
      <c r="CA69" s="797">
        <v>163.52533884615767</v>
      </c>
      <c r="CB69" s="797">
        <v>163.52533884615767</v>
      </c>
      <c r="CC69" s="797">
        <v>163.52533884615767</v>
      </c>
      <c r="CD69" s="797">
        <v>163.52533884615767</v>
      </c>
      <c r="CE69" s="798">
        <v>163.52533884615767</v>
      </c>
      <c r="CF69" s="798">
        <v>163.52533884615767</v>
      </c>
      <c r="CG69" s="798">
        <v>163.52533884615767</v>
      </c>
      <c r="CH69" s="798">
        <v>163.52533884615767</v>
      </c>
      <c r="CI69" s="798">
        <v>163.52533884615767</v>
      </c>
      <c r="CJ69" s="798">
        <v>163.52533884615767</v>
      </c>
      <c r="CK69" s="798">
        <v>163.52533884615767</v>
      </c>
      <c r="CL69" s="798">
        <v>163.52533884615767</v>
      </c>
      <c r="CM69" s="798">
        <v>163.52533884615767</v>
      </c>
      <c r="CN69" s="798">
        <v>163.52533884615767</v>
      </c>
      <c r="CO69" s="798">
        <v>163.52533884615767</v>
      </c>
      <c r="CP69" s="798">
        <v>163.52533884615767</v>
      </c>
      <c r="CQ69" s="798">
        <v>163.52533884615767</v>
      </c>
      <c r="CR69" s="798">
        <v>163.52533884615767</v>
      </c>
      <c r="CS69" s="798">
        <v>163.52533884615767</v>
      </c>
      <c r="CT69" s="798">
        <v>163.52533884615767</v>
      </c>
      <c r="CU69" s="798">
        <v>163.52533884615767</v>
      </c>
      <c r="CV69" s="798">
        <v>163.52533884615767</v>
      </c>
      <c r="CW69" s="798">
        <v>163.52533884615767</v>
      </c>
      <c r="CX69" s="798">
        <v>163.52533884615767</v>
      </c>
      <c r="CY69" s="799">
        <v>163.52533884615767</v>
      </c>
      <c r="CZ69" s="822"/>
      <c r="DA69" s="823"/>
      <c r="DB69" s="823"/>
      <c r="DC69" s="823"/>
      <c r="DD69" s="823"/>
      <c r="DE69" s="823"/>
      <c r="DF69" s="823"/>
      <c r="DG69" s="823"/>
      <c r="DH69" s="823"/>
      <c r="DI69" s="823"/>
      <c r="DJ69" s="823"/>
      <c r="DK69" s="823"/>
      <c r="DL69" s="823"/>
      <c r="DM69" s="823"/>
      <c r="DN69" s="823"/>
      <c r="DO69" s="823"/>
      <c r="DP69" s="823"/>
      <c r="DQ69" s="823"/>
      <c r="DR69" s="823"/>
      <c r="DS69" s="823"/>
      <c r="DT69" s="823"/>
      <c r="DU69" s="823"/>
      <c r="DV69" s="823"/>
      <c r="DW69" s="824"/>
      <c r="DX69" s="825"/>
    </row>
    <row r="70" spans="2:128" s="552" customFormat="1" x14ac:dyDescent="0.2">
      <c r="B70" s="643"/>
      <c r="C70" s="644"/>
      <c r="D70" s="645"/>
      <c r="E70" s="645"/>
      <c r="F70" s="645"/>
      <c r="G70" s="645"/>
      <c r="H70" s="645"/>
      <c r="I70" s="645"/>
      <c r="J70" s="645"/>
      <c r="K70" s="645"/>
      <c r="L70" s="645"/>
      <c r="M70" s="645"/>
      <c r="N70" s="645"/>
      <c r="O70" s="645"/>
      <c r="P70" s="645"/>
      <c r="Q70" s="645"/>
      <c r="R70" s="802"/>
      <c r="S70" s="645"/>
      <c r="T70" s="645"/>
      <c r="U70" s="801" t="s">
        <v>797</v>
      </c>
      <c r="V70" s="794" t="s">
        <v>124</v>
      </c>
      <c r="W70" s="795" t="s">
        <v>499</v>
      </c>
      <c r="X70" s="796"/>
      <c r="Y70" s="796"/>
      <c r="Z70" s="796"/>
      <c r="AA70" s="796"/>
      <c r="AB70" s="796"/>
      <c r="AC70" s="796"/>
      <c r="AD70" s="796"/>
      <c r="AE70" s="796"/>
      <c r="AF70" s="796"/>
      <c r="AG70" s="796"/>
      <c r="AH70" s="796"/>
      <c r="AI70" s="796"/>
      <c r="AJ70" s="796"/>
      <c r="AK70" s="797"/>
      <c r="AL70" s="797"/>
      <c r="AM70" s="797"/>
      <c r="AN70" s="797"/>
      <c r="AO70" s="797"/>
      <c r="AP70" s="797"/>
      <c r="AQ70" s="797"/>
      <c r="AR70" s="797"/>
      <c r="AS70" s="797"/>
      <c r="AT70" s="797"/>
      <c r="AU70" s="797"/>
      <c r="AV70" s="797"/>
      <c r="AW70" s="797"/>
      <c r="AX70" s="797"/>
      <c r="AY70" s="797"/>
      <c r="AZ70" s="797"/>
      <c r="BA70" s="797"/>
      <c r="BB70" s="797"/>
      <c r="BC70" s="797"/>
      <c r="BD70" s="797"/>
      <c r="BE70" s="797"/>
      <c r="BF70" s="797"/>
      <c r="BG70" s="797"/>
      <c r="BH70" s="797"/>
      <c r="BI70" s="797"/>
      <c r="BJ70" s="797"/>
      <c r="BK70" s="797"/>
      <c r="BL70" s="797"/>
      <c r="BM70" s="797"/>
      <c r="BN70" s="797"/>
      <c r="BO70" s="797"/>
      <c r="BP70" s="797"/>
      <c r="BQ70" s="797"/>
      <c r="BR70" s="797"/>
      <c r="BS70" s="797"/>
      <c r="BT70" s="797"/>
      <c r="BU70" s="797"/>
      <c r="BV70" s="797"/>
      <c r="BW70" s="797"/>
      <c r="BX70" s="797"/>
      <c r="BY70" s="797"/>
      <c r="BZ70" s="797"/>
      <c r="CA70" s="797"/>
      <c r="CB70" s="797"/>
      <c r="CC70" s="797"/>
      <c r="CD70" s="797"/>
      <c r="CE70" s="798"/>
      <c r="CF70" s="798"/>
      <c r="CG70" s="798"/>
      <c r="CH70" s="798"/>
      <c r="CI70" s="798"/>
      <c r="CJ70" s="798"/>
      <c r="CK70" s="798"/>
      <c r="CL70" s="798"/>
      <c r="CM70" s="798"/>
      <c r="CN70" s="798"/>
      <c r="CO70" s="798"/>
      <c r="CP70" s="798"/>
      <c r="CQ70" s="798"/>
      <c r="CR70" s="798"/>
      <c r="CS70" s="798"/>
      <c r="CT70" s="798"/>
      <c r="CU70" s="798"/>
      <c r="CV70" s="798"/>
      <c r="CW70" s="798"/>
      <c r="CX70" s="798"/>
      <c r="CY70" s="799"/>
      <c r="CZ70" s="822"/>
      <c r="DA70" s="823"/>
      <c r="DB70" s="823"/>
      <c r="DC70" s="823"/>
      <c r="DD70" s="823"/>
      <c r="DE70" s="823"/>
      <c r="DF70" s="823"/>
      <c r="DG70" s="823"/>
      <c r="DH70" s="823"/>
      <c r="DI70" s="823"/>
      <c r="DJ70" s="823"/>
      <c r="DK70" s="823"/>
      <c r="DL70" s="823"/>
      <c r="DM70" s="823"/>
      <c r="DN70" s="823"/>
      <c r="DO70" s="823"/>
      <c r="DP70" s="823"/>
      <c r="DQ70" s="823"/>
      <c r="DR70" s="823"/>
      <c r="DS70" s="823"/>
      <c r="DT70" s="823"/>
      <c r="DU70" s="823"/>
      <c r="DV70" s="823"/>
      <c r="DW70" s="824"/>
      <c r="DX70" s="825"/>
    </row>
    <row r="71" spans="2:128" s="552" customFormat="1" x14ac:dyDescent="0.2">
      <c r="B71" s="803"/>
      <c r="C71" s="649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804"/>
      <c r="S71" s="650"/>
      <c r="T71" s="650"/>
      <c r="U71" s="801" t="s">
        <v>501</v>
      </c>
      <c r="V71" s="794" t="s">
        <v>124</v>
      </c>
      <c r="W71" s="805" t="s">
        <v>499</v>
      </c>
      <c r="X71" s="796"/>
      <c r="Y71" s="796"/>
      <c r="Z71" s="796"/>
      <c r="AA71" s="796"/>
      <c r="AB71" s="796"/>
      <c r="AC71" s="796"/>
      <c r="AD71" s="796"/>
      <c r="AE71" s="796"/>
      <c r="AF71" s="796"/>
      <c r="AG71" s="796"/>
      <c r="AH71" s="796"/>
      <c r="AI71" s="796"/>
      <c r="AJ71" s="796"/>
      <c r="AK71" s="797"/>
      <c r="AL71" s="797"/>
      <c r="AM71" s="797"/>
      <c r="AN71" s="797"/>
      <c r="AO71" s="797"/>
      <c r="AP71" s="797"/>
      <c r="AQ71" s="797"/>
      <c r="AR71" s="797"/>
      <c r="AS71" s="797"/>
      <c r="AT71" s="797"/>
      <c r="AU71" s="797"/>
      <c r="AV71" s="797"/>
      <c r="AW71" s="797"/>
      <c r="AX71" s="797"/>
      <c r="AY71" s="797"/>
      <c r="AZ71" s="797"/>
      <c r="BA71" s="797"/>
      <c r="BB71" s="797"/>
      <c r="BC71" s="797"/>
      <c r="BD71" s="797"/>
      <c r="BE71" s="797"/>
      <c r="BF71" s="797"/>
      <c r="BG71" s="797"/>
      <c r="BH71" s="797"/>
      <c r="BI71" s="797"/>
      <c r="BJ71" s="797"/>
      <c r="BK71" s="797"/>
      <c r="BL71" s="797"/>
      <c r="BM71" s="797"/>
      <c r="BN71" s="797"/>
      <c r="BO71" s="797"/>
      <c r="BP71" s="797"/>
      <c r="BQ71" s="797"/>
      <c r="BR71" s="797"/>
      <c r="BS71" s="797"/>
      <c r="BT71" s="797"/>
      <c r="BU71" s="797"/>
      <c r="BV71" s="797"/>
      <c r="BW71" s="797"/>
      <c r="BX71" s="797"/>
      <c r="BY71" s="797"/>
      <c r="BZ71" s="797"/>
      <c r="CA71" s="797"/>
      <c r="CB71" s="797"/>
      <c r="CC71" s="797"/>
      <c r="CD71" s="797"/>
      <c r="CE71" s="798"/>
      <c r="CF71" s="798"/>
      <c r="CG71" s="798"/>
      <c r="CH71" s="798"/>
      <c r="CI71" s="798"/>
      <c r="CJ71" s="798"/>
      <c r="CK71" s="798"/>
      <c r="CL71" s="798"/>
      <c r="CM71" s="798"/>
      <c r="CN71" s="798"/>
      <c r="CO71" s="798"/>
      <c r="CP71" s="798"/>
      <c r="CQ71" s="798"/>
      <c r="CR71" s="798"/>
      <c r="CS71" s="798"/>
      <c r="CT71" s="798"/>
      <c r="CU71" s="798"/>
      <c r="CV71" s="798"/>
      <c r="CW71" s="798"/>
      <c r="CX71" s="798"/>
      <c r="CY71" s="799"/>
      <c r="CZ71" s="822"/>
      <c r="DA71" s="823"/>
      <c r="DB71" s="823"/>
      <c r="DC71" s="823"/>
      <c r="DD71" s="823"/>
      <c r="DE71" s="823"/>
      <c r="DF71" s="823"/>
      <c r="DG71" s="823"/>
      <c r="DH71" s="823"/>
      <c r="DI71" s="823"/>
      <c r="DJ71" s="823"/>
      <c r="DK71" s="823"/>
      <c r="DL71" s="823"/>
      <c r="DM71" s="823"/>
      <c r="DN71" s="823"/>
      <c r="DO71" s="823"/>
      <c r="DP71" s="823"/>
      <c r="DQ71" s="823"/>
      <c r="DR71" s="823"/>
      <c r="DS71" s="823"/>
      <c r="DT71" s="823"/>
      <c r="DU71" s="823"/>
      <c r="DV71" s="823"/>
      <c r="DW71" s="824"/>
      <c r="DX71" s="825"/>
    </row>
    <row r="72" spans="2:128" s="552" customFormat="1" x14ac:dyDescent="0.2">
      <c r="B72" s="806"/>
      <c r="C72" s="807"/>
      <c r="D72" s="808"/>
      <c r="E72" s="808"/>
      <c r="F72" s="808"/>
      <c r="G72" s="808"/>
      <c r="H72" s="808"/>
      <c r="I72" s="808"/>
      <c r="J72" s="808"/>
      <c r="K72" s="808"/>
      <c r="L72" s="808"/>
      <c r="M72" s="808"/>
      <c r="N72" s="808"/>
      <c r="O72" s="808"/>
      <c r="P72" s="808"/>
      <c r="Q72" s="808"/>
      <c r="R72" s="809"/>
      <c r="S72" s="808"/>
      <c r="T72" s="808"/>
      <c r="U72" s="801" t="s">
        <v>502</v>
      </c>
      <c r="V72" s="794" t="s">
        <v>124</v>
      </c>
      <c r="W72" s="805" t="s">
        <v>499</v>
      </c>
      <c r="X72" s="797">
        <v>5.2816265138494201</v>
      </c>
      <c r="Y72" s="797">
        <v>5.3049304194340099</v>
      </c>
      <c r="Z72" s="797">
        <v>5.3320126614201602</v>
      </c>
      <c r="AA72" s="797">
        <v>5.3598038936604295</v>
      </c>
      <c r="AB72" s="797">
        <v>5.3883226695585495</v>
      </c>
      <c r="AC72" s="797">
        <v>6.2299155794358905</v>
      </c>
      <c r="AD72" s="797">
        <v>6.3141458404227597</v>
      </c>
      <c r="AE72" s="797">
        <v>6.4033604728289903</v>
      </c>
      <c r="AF72" s="797">
        <v>6.4976941593994297</v>
      </c>
      <c r="AG72" s="797">
        <v>6.5977931492486297</v>
      </c>
      <c r="AH72" s="797">
        <v>6.5763648833896493</v>
      </c>
      <c r="AI72" s="797">
        <v>6.6829239830661296</v>
      </c>
      <c r="AJ72" s="797">
        <v>6.7973222184812707</v>
      </c>
      <c r="AK72" s="797">
        <v>6.9198958736499101</v>
      </c>
      <c r="AL72" s="797">
        <v>7.0519616581503692</v>
      </c>
      <c r="AM72" s="797">
        <v>6.8501441896570201</v>
      </c>
      <c r="AN72" s="797">
        <v>6.9614208804891096</v>
      </c>
      <c r="AO72" s="797">
        <v>7.0804309025974099</v>
      </c>
      <c r="AP72" s="797">
        <v>7.2090079806387699</v>
      </c>
      <c r="AQ72" s="797">
        <v>7.3487993889045802</v>
      </c>
      <c r="AR72" s="797">
        <v>7.4542713595416101</v>
      </c>
      <c r="AS72" s="797">
        <v>7.6186455729642599</v>
      </c>
      <c r="AT72" s="797">
        <v>7.8018773433346293</v>
      </c>
      <c r="AU72" s="797">
        <v>8.0082489607651404</v>
      </c>
      <c r="AV72" s="797">
        <v>8.24425112692402</v>
      </c>
      <c r="AW72" s="797">
        <v>8.24425112692402</v>
      </c>
      <c r="AX72" s="797">
        <v>8.24425112692402</v>
      </c>
      <c r="AY72" s="797">
        <v>8.24425112692402</v>
      </c>
      <c r="AZ72" s="797">
        <v>8.24425112692402</v>
      </c>
      <c r="BA72" s="797">
        <v>8.24425112692402</v>
      </c>
      <c r="BB72" s="797">
        <v>8.24425112692402</v>
      </c>
      <c r="BC72" s="797">
        <v>8.24425112692402</v>
      </c>
      <c r="BD72" s="797">
        <v>8.24425112692402</v>
      </c>
      <c r="BE72" s="797">
        <v>8.24425112692402</v>
      </c>
      <c r="BF72" s="797">
        <v>8.24425112692402</v>
      </c>
      <c r="BG72" s="797">
        <v>8.24425112692402</v>
      </c>
      <c r="BH72" s="797">
        <v>8.24425112692402</v>
      </c>
      <c r="BI72" s="797">
        <v>8.24425112692402</v>
      </c>
      <c r="BJ72" s="797">
        <v>8.24425112692402</v>
      </c>
      <c r="BK72" s="797">
        <v>8.24425112692402</v>
      </c>
      <c r="BL72" s="797">
        <v>8.24425112692402</v>
      </c>
      <c r="BM72" s="797">
        <v>8.24425112692402</v>
      </c>
      <c r="BN72" s="797">
        <v>8.24425112692402</v>
      </c>
      <c r="BO72" s="797">
        <v>8.24425112692402</v>
      </c>
      <c r="BP72" s="797">
        <v>8.24425112692402</v>
      </c>
      <c r="BQ72" s="797">
        <v>8.24425112692402</v>
      </c>
      <c r="BR72" s="797">
        <v>8.24425112692402</v>
      </c>
      <c r="BS72" s="797">
        <v>8.24425112692402</v>
      </c>
      <c r="BT72" s="797">
        <v>8.24425112692402</v>
      </c>
      <c r="BU72" s="797">
        <v>8.24425112692402</v>
      </c>
      <c r="BV72" s="797">
        <v>8.24425112692402</v>
      </c>
      <c r="BW72" s="797">
        <v>8.24425112692402</v>
      </c>
      <c r="BX72" s="797">
        <v>8.24425112692402</v>
      </c>
      <c r="BY72" s="797">
        <v>8.24425112692402</v>
      </c>
      <c r="BZ72" s="797">
        <v>8.24425112692402</v>
      </c>
      <c r="CA72" s="797">
        <v>8.24425112692402</v>
      </c>
      <c r="CB72" s="797">
        <v>8.24425112692402</v>
      </c>
      <c r="CC72" s="797">
        <v>8.24425112692402</v>
      </c>
      <c r="CD72" s="797">
        <v>8.24425112692402</v>
      </c>
      <c r="CE72" s="798">
        <v>8.24425112692402</v>
      </c>
      <c r="CF72" s="798">
        <v>8.24425112692402</v>
      </c>
      <c r="CG72" s="798">
        <v>8.24425112692402</v>
      </c>
      <c r="CH72" s="798">
        <v>8.24425112692402</v>
      </c>
      <c r="CI72" s="798">
        <v>8.24425112692402</v>
      </c>
      <c r="CJ72" s="798">
        <v>8.24425112692402</v>
      </c>
      <c r="CK72" s="798">
        <v>8.24425112692402</v>
      </c>
      <c r="CL72" s="798">
        <v>8.24425112692402</v>
      </c>
      <c r="CM72" s="798">
        <v>8.24425112692402</v>
      </c>
      <c r="CN72" s="798">
        <v>8.24425112692402</v>
      </c>
      <c r="CO72" s="798">
        <v>8.24425112692402</v>
      </c>
      <c r="CP72" s="798">
        <v>8.24425112692402</v>
      </c>
      <c r="CQ72" s="798">
        <v>8.24425112692402</v>
      </c>
      <c r="CR72" s="798">
        <v>8.24425112692402</v>
      </c>
      <c r="CS72" s="798">
        <v>8.24425112692402</v>
      </c>
      <c r="CT72" s="798">
        <v>8.24425112692402</v>
      </c>
      <c r="CU72" s="798">
        <v>8.24425112692402</v>
      </c>
      <c r="CV72" s="798">
        <v>8.24425112692402</v>
      </c>
      <c r="CW72" s="798">
        <v>8.24425112692402</v>
      </c>
      <c r="CX72" s="798">
        <v>8.24425112692402</v>
      </c>
      <c r="CY72" s="799">
        <v>8.24425112692402</v>
      </c>
      <c r="CZ72" s="822"/>
      <c r="DA72" s="823"/>
      <c r="DB72" s="823"/>
      <c r="DC72" s="823"/>
      <c r="DD72" s="823"/>
      <c r="DE72" s="823"/>
      <c r="DF72" s="823"/>
      <c r="DG72" s="823"/>
      <c r="DH72" s="823"/>
      <c r="DI72" s="823"/>
      <c r="DJ72" s="823"/>
      <c r="DK72" s="823"/>
      <c r="DL72" s="823"/>
      <c r="DM72" s="823"/>
      <c r="DN72" s="823"/>
      <c r="DO72" s="823"/>
      <c r="DP72" s="823"/>
      <c r="DQ72" s="823"/>
      <c r="DR72" s="823"/>
      <c r="DS72" s="823"/>
      <c r="DT72" s="823"/>
      <c r="DU72" s="823"/>
      <c r="DV72" s="823"/>
      <c r="DW72" s="824"/>
      <c r="DX72" s="825"/>
    </row>
    <row r="73" spans="2:128" s="552" customFormat="1" x14ac:dyDescent="0.2">
      <c r="B73" s="806"/>
      <c r="C73" s="807"/>
      <c r="D73" s="808"/>
      <c r="E73" s="808"/>
      <c r="F73" s="808"/>
      <c r="G73" s="808"/>
      <c r="H73" s="808"/>
      <c r="I73" s="808"/>
      <c r="J73" s="808"/>
      <c r="K73" s="808"/>
      <c r="L73" s="808"/>
      <c r="M73" s="808"/>
      <c r="N73" s="808"/>
      <c r="O73" s="808"/>
      <c r="P73" s="808"/>
      <c r="Q73" s="808"/>
      <c r="R73" s="809"/>
      <c r="S73" s="808"/>
      <c r="T73" s="808"/>
      <c r="U73" s="810" t="s">
        <v>503</v>
      </c>
      <c r="V73" s="811" t="s">
        <v>124</v>
      </c>
      <c r="W73" s="805" t="s">
        <v>499</v>
      </c>
      <c r="X73" s="797">
        <v>8.7621237826098652E-2</v>
      </c>
      <c r="Y73" s="797">
        <v>9.4327704739021481E-2</v>
      </c>
      <c r="Z73" s="797">
        <v>0.11435155132160682</v>
      </c>
      <c r="AA73" s="797">
        <v>0.14753892538076052</v>
      </c>
      <c r="AB73" s="797">
        <v>0.19374034082512356</v>
      </c>
      <c r="AC73" s="797">
        <v>0.25281056226151943</v>
      </c>
      <c r="AD73" s="797">
        <v>0.86798748887223565</v>
      </c>
      <c r="AE73" s="797">
        <v>1.4976820307512604</v>
      </c>
      <c r="AF73" s="797">
        <v>2.1418015380656006</v>
      </c>
      <c r="AG73" s="797">
        <v>2.8002567653875761</v>
      </c>
      <c r="AH73" s="797">
        <v>3.4729618332269823</v>
      </c>
      <c r="AI73" s="797">
        <v>4.0794846268693616</v>
      </c>
      <c r="AJ73" s="797">
        <v>4.7025203058082017</v>
      </c>
      <c r="AK73" s="797">
        <v>5.3418719338508387</v>
      </c>
      <c r="AL73" s="797">
        <v>5.9973459792099346</v>
      </c>
      <c r="AM73" s="797">
        <v>6.6687522760356135</v>
      </c>
      <c r="AN73" s="797">
        <v>7.1553971875869564</v>
      </c>
      <c r="AO73" s="797">
        <v>7.6558961246436397</v>
      </c>
      <c r="AP73" s="797">
        <v>8.1701138726891624</v>
      </c>
      <c r="AQ73" s="797">
        <v>8.6979179291909308</v>
      </c>
      <c r="AR73" s="797">
        <v>9.2391784266645338</v>
      </c>
      <c r="AS73" s="797">
        <v>9.768393349514616</v>
      </c>
      <c r="AT73" s="797">
        <v>10.312133138824004</v>
      </c>
      <c r="AU73" s="797">
        <v>10.870300143938321</v>
      </c>
      <c r="AV73" s="797">
        <v>11.442798406788896</v>
      </c>
      <c r="AW73" s="797">
        <v>12.029533604190958</v>
      </c>
      <c r="AX73" s="797">
        <v>12.029533604190958</v>
      </c>
      <c r="AY73" s="797">
        <v>12.029533604190958</v>
      </c>
      <c r="AZ73" s="797">
        <v>12.029533604190958</v>
      </c>
      <c r="BA73" s="797">
        <v>12.029533604190958</v>
      </c>
      <c r="BB73" s="797">
        <v>12.029533604190958</v>
      </c>
      <c r="BC73" s="797">
        <v>12.029533604190958</v>
      </c>
      <c r="BD73" s="797">
        <v>12.029533604190958</v>
      </c>
      <c r="BE73" s="797">
        <v>12.029533604190958</v>
      </c>
      <c r="BF73" s="797">
        <v>12.029533604190958</v>
      </c>
      <c r="BG73" s="797">
        <v>12.029533604190958</v>
      </c>
      <c r="BH73" s="797">
        <v>12.029533604190958</v>
      </c>
      <c r="BI73" s="797">
        <v>12.029533604190958</v>
      </c>
      <c r="BJ73" s="797">
        <v>12.029533604190958</v>
      </c>
      <c r="BK73" s="797">
        <v>12.029533604190958</v>
      </c>
      <c r="BL73" s="797">
        <v>12.029533604190958</v>
      </c>
      <c r="BM73" s="797">
        <v>12.029533604190958</v>
      </c>
      <c r="BN73" s="797">
        <v>12.029533604190958</v>
      </c>
      <c r="BO73" s="797">
        <v>12.029533604190958</v>
      </c>
      <c r="BP73" s="797">
        <v>12.029533604190958</v>
      </c>
      <c r="BQ73" s="797">
        <v>12.029533604190958</v>
      </c>
      <c r="BR73" s="797">
        <v>12.029533604190958</v>
      </c>
      <c r="BS73" s="797">
        <v>12.029533604190958</v>
      </c>
      <c r="BT73" s="797">
        <v>12.029533604190958</v>
      </c>
      <c r="BU73" s="797">
        <v>12.029533604190958</v>
      </c>
      <c r="BV73" s="797">
        <v>12.029533604190958</v>
      </c>
      <c r="BW73" s="797">
        <v>12.029533604190958</v>
      </c>
      <c r="BX73" s="797">
        <v>12.029533604190958</v>
      </c>
      <c r="BY73" s="797">
        <v>12.029533604190958</v>
      </c>
      <c r="BZ73" s="797">
        <v>12.029533604190958</v>
      </c>
      <c r="CA73" s="797">
        <v>12.029533604190958</v>
      </c>
      <c r="CB73" s="797">
        <v>12.029533604190958</v>
      </c>
      <c r="CC73" s="797">
        <v>12.029533604190958</v>
      </c>
      <c r="CD73" s="797">
        <v>12.029533604190958</v>
      </c>
      <c r="CE73" s="798">
        <v>12.029533604190958</v>
      </c>
      <c r="CF73" s="798">
        <v>12.029533604190958</v>
      </c>
      <c r="CG73" s="798">
        <v>12.029533604190958</v>
      </c>
      <c r="CH73" s="798">
        <v>12.029533604190958</v>
      </c>
      <c r="CI73" s="798">
        <v>12.029533604190958</v>
      </c>
      <c r="CJ73" s="798">
        <v>12.029533604190958</v>
      </c>
      <c r="CK73" s="798">
        <v>12.029533604190958</v>
      </c>
      <c r="CL73" s="798">
        <v>12.029533604190958</v>
      </c>
      <c r="CM73" s="798">
        <v>12.029533604190958</v>
      </c>
      <c r="CN73" s="798">
        <v>12.029533604190958</v>
      </c>
      <c r="CO73" s="798">
        <v>12.029533604190958</v>
      </c>
      <c r="CP73" s="798">
        <v>12.029533604190958</v>
      </c>
      <c r="CQ73" s="798">
        <v>12.029533604190958</v>
      </c>
      <c r="CR73" s="798">
        <v>12.029533604190958</v>
      </c>
      <c r="CS73" s="798">
        <v>12.029533604190958</v>
      </c>
      <c r="CT73" s="798">
        <v>12.029533604190958</v>
      </c>
      <c r="CU73" s="798">
        <v>12.029533604190958</v>
      </c>
      <c r="CV73" s="798">
        <v>12.029533604190958</v>
      </c>
      <c r="CW73" s="798">
        <v>12.029533604190958</v>
      </c>
      <c r="CX73" s="798">
        <v>12.029533604190958</v>
      </c>
      <c r="CY73" s="799">
        <v>12.029533604190958</v>
      </c>
      <c r="CZ73" s="822"/>
      <c r="DA73" s="823"/>
      <c r="DB73" s="823"/>
      <c r="DC73" s="823"/>
      <c r="DD73" s="823"/>
      <c r="DE73" s="823"/>
      <c r="DF73" s="823"/>
      <c r="DG73" s="823"/>
      <c r="DH73" s="823"/>
      <c r="DI73" s="823"/>
      <c r="DJ73" s="823"/>
      <c r="DK73" s="823"/>
      <c r="DL73" s="823"/>
      <c r="DM73" s="823"/>
      <c r="DN73" s="823"/>
      <c r="DO73" s="823"/>
      <c r="DP73" s="823"/>
      <c r="DQ73" s="823"/>
      <c r="DR73" s="823"/>
      <c r="DS73" s="823"/>
      <c r="DT73" s="823"/>
      <c r="DU73" s="823"/>
      <c r="DV73" s="823"/>
      <c r="DW73" s="824"/>
      <c r="DX73" s="825"/>
    </row>
    <row r="74" spans="2:128" s="552" customFormat="1" x14ac:dyDescent="0.2">
      <c r="B74" s="806"/>
      <c r="C74" s="807"/>
      <c r="D74" s="808"/>
      <c r="E74" s="808"/>
      <c r="F74" s="808"/>
      <c r="G74" s="808"/>
      <c r="H74" s="808"/>
      <c r="I74" s="808"/>
      <c r="J74" s="808"/>
      <c r="K74" s="808"/>
      <c r="L74" s="808"/>
      <c r="M74" s="808"/>
      <c r="N74" s="808"/>
      <c r="O74" s="808"/>
      <c r="P74" s="808"/>
      <c r="Q74" s="808"/>
      <c r="R74" s="809"/>
      <c r="S74" s="808"/>
      <c r="T74" s="808"/>
      <c r="U74" s="801" t="s">
        <v>504</v>
      </c>
      <c r="V74" s="794" t="s">
        <v>124</v>
      </c>
      <c r="W74" s="805" t="s">
        <v>499</v>
      </c>
      <c r="X74" s="797"/>
      <c r="Y74" s="797"/>
      <c r="Z74" s="797"/>
      <c r="AA74" s="797"/>
      <c r="AB74" s="797"/>
      <c r="AC74" s="797"/>
      <c r="AD74" s="797"/>
      <c r="AE74" s="797"/>
      <c r="AF74" s="797"/>
      <c r="AG74" s="797"/>
      <c r="AH74" s="797"/>
      <c r="AI74" s="797"/>
      <c r="AJ74" s="797"/>
      <c r="AK74" s="797"/>
      <c r="AL74" s="797"/>
      <c r="AM74" s="797"/>
      <c r="AN74" s="797"/>
      <c r="AO74" s="797"/>
      <c r="AP74" s="797"/>
      <c r="AQ74" s="797"/>
      <c r="AR74" s="797"/>
      <c r="AS74" s="797"/>
      <c r="AT74" s="797"/>
      <c r="AU74" s="797"/>
      <c r="AV74" s="797"/>
      <c r="AW74" s="797"/>
      <c r="AX74" s="797"/>
      <c r="AY74" s="797"/>
      <c r="AZ74" s="797"/>
      <c r="BA74" s="797"/>
      <c r="BB74" s="797"/>
      <c r="BC74" s="797"/>
      <c r="BD74" s="797"/>
      <c r="BE74" s="797"/>
      <c r="BF74" s="797"/>
      <c r="BG74" s="797"/>
      <c r="BH74" s="797"/>
      <c r="BI74" s="797"/>
      <c r="BJ74" s="797"/>
      <c r="BK74" s="797"/>
      <c r="BL74" s="797"/>
      <c r="BM74" s="797"/>
      <c r="BN74" s="797"/>
      <c r="BO74" s="797"/>
      <c r="BP74" s="797"/>
      <c r="BQ74" s="797"/>
      <c r="BR74" s="797"/>
      <c r="BS74" s="797"/>
      <c r="BT74" s="797"/>
      <c r="BU74" s="797"/>
      <c r="BV74" s="797"/>
      <c r="BW74" s="797"/>
      <c r="BX74" s="797"/>
      <c r="BY74" s="797"/>
      <c r="BZ74" s="797"/>
      <c r="CA74" s="797"/>
      <c r="CB74" s="797"/>
      <c r="CC74" s="797"/>
      <c r="CD74" s="797"/>
      <c r="CE74" s="798"/>
      <c r="CF74" s="798"/>
      <c r="CG74" s="798"/>
      <c r="CH74" s="798"/>
      <c r="CI74" s="798"/>
      <c r="CJ74" s="798"/>
      <c r="CK74" s="798"/>
      <c r="CL74" s="798"/>
      <c r="CM74" s="798"/>
      <c r="CN74" s="798"/>
      <c r="CO74" s="798"/>
      <c r="CP74" s="798"/>
      <c r="CQ74" s="798"/>
      <c r="CR74" s="798"/>
      <c r="CS74" s="798"/>
      <c r="CT74" s="798"/>
      <c r="CU74" s="798"/>
      <c r="CV74" s="798"/>
      <c r="CW74" s="798"/>
      <c r="CX74" s="798"/>
      <c r="CY74" s="799"/>
      <c r="CZ74" s="822"/>
      <c r="DA74" s="823"/>
      <c r="DB74" s="823"/>
      <c r="DC74" s="823"/>
      <c r="DD74" s="823"/>
      <c r="DE74" s="823"/>
      <c r="DF74" s="823"/>
      <c r="DG74" s="823"/>
      <c r="DH74" s="823"/>
      <c r="DI74" s="823"/>
      <c r="DJ74" s="823"/>
      <c r="DK74" s="823"/>
      <c r="DL74" s="823"/>
      <c r="DM74" s="823"/>
      <c r="DN74" s="823"/>
      <c r="DO74" s="823"/>
      <c r="DP74" s="823"/>
      <c r="DQ74" s="823"/>
      <c r="DR74" s="823"/>
      <c r="DS74" s="823"/>
      <c r="DT74" s="823"/>
      <c r="DU74" s="823"/>
      <c r="DV74" s="823"/>
      <c r="DW74" s="824"/>
      <c r="DX74" s="825"/>
    </row>
    <row r="75" spans="2:128" s="552" customFormat="1" x14ac:dyDescent="0.2">
      <c r="B75" s="658"/>
      <c r="C75" s="807"/>
      <c r="D75" s="808"/>
      <c r="E75" s="808"/>
      <c r="F75" s="808"/>
      <c r="G75" s="808"/>
      <c r="H75" s="808"/>
      <c r="I75" s="808"/>
      <c r="J75" s="808"/>
      <c r="K75" s="808"/>
      <c r="L75" s="808"/>
      <c r="M75" s="808"/>
      <c r="N75" s="808"/>
      <c r="O75" s="808"/>
      <c r="P75" s="808"/>
      <c r="Q75" s="808"/>
      <c r="R75" s="809"/>
      <c r="S75" s="808"/>
      <c r="T75" s="808"/>
      <c r="U75" s="801" t="s">
        <v>505</v>
      </c>
      <c r="V75" s="794" t="s">
        <v>124</v>
      </c>
      <c r="W75" s="805" t="s">
        <v>499</v>
      </c>
      <c r="X75" s="797">
        <v>0.29873775031698196</v>
      </c>
      <c r="Y75" s="797">
        <v>0.36226637243000803</v>
      </c>
      <c r="Z75" s="797">
        <v>0.46764578188150002</v>
      </c>
      <c r="AA75" s="797">
        <v>0.614531037292947</v>
      </c>
      <c r="AB75" s="797">
        <v>0.80264049518033898</v>
      </c>
      <c r="AC75" s="797">
        <v>2.7829729509633099</v>
      </c>
      <c r="AD75" s="797">
        <v>4.8523799138499797</v>
      </c>
      <c r="AE75" s="797">
        <v>7.0169704821923498</v>
      </c>
      <c r="AF75" s="797">
        <v>9.2838547761604904</v>
      </c>
      <c r="AG75" s="797">
        <v>11.6613762965315</v>
      </c>
      <c r="AH75" s="797">
        <v>13.8633334638464</v>
      </c>
      <c r="AI75" s="797">
        <v>16.188379929872202</v>
      </c>
      <c r="AJ75" s="797">
        <v>18.647518460289401</v>
      </c>
      <c r="AK75" s="797">
        <v>21.253965878200201</v>
      </c>
      <c r="AL75" s="797">
        <v>24.0239626217564</v>
      </c>
      <c r="AM75" s="797">
        <v>26.102886297637898</v>
      </c>
      <c r="AN75" s="797">
        <v>28.310050398320303</v>
      </c>
      <c r="AO75" s="797">
        <v>30.658520266699401</v>
      </c>
      <c r="AP75" s="797">
        <v>33.164499439375298</v>
      </c>
      <c r="AQ75" s="797">
        <v>35.848035823293301</v>
      </c>
      <c r="AR75" s="797">
        <v>38.599247142250704</v>
      </c>
      <c r="AS75" s="797">
        <v>41.577957293825904</v>
      </c>
      <c r="AT75" s="797">
        <v>44.824109496097797</v>
      </c>
      <c r="AU75" s="797">
        <v>48.391710870678502</v>
      </c>
      <c r="AV75" s="797">
        <v>52.356892603551195</v>
      </c>
      <c r="AW75" s="797">
        <v>52.356892603551195</v>
      </c>
      <c r="AX75" s="797">
        <v>52.356892603551195</v>
      </c>
      <c r="AY75" s="797">
        <v>52.356892603551195</v>
      </c>
      <c r="AZ75" s="797">
        <v>52.356892603551195</v>
      </c>
      <c r="BA75" s="797">
        <v>52.356892603551195</v>
      </c>
      <c r="BB75" s="797">
        <v>52.356892603551195</v>
      </c>
      <c r="BC75" s="797">
        <v>52.356892603551195</v>
      </c>
      <c r="BD75" s="797">
        <v>52.356892603551195</v>
      </c>
      <c r="BE75" s="797">
        <v>52.356892603551195</v>
      </c>
      <c r="BF75" s="797">
        <v>52.356892603551195</v>
      </c>
      <c r="BG75" s="797">
        <v>52.356892603551195</v>
      </c>
      <c r="BH75" s="797">
        <v>52.356892603551195</v>
      </c>
      <c r="BI75" s="797">
        <v>52.356892603551195</v>
      </c>
      <c r="BJ75" s="797">
        <v>52.356892603551195</v>
      </c>
      <c r="BK75" s="797">
        <v>52.356892603551195</v>
      </c>
      <c r="BL75" s="797">
        <v>52.356892603551195</v>
      </c>
      <c r="BM75" s="797">
        <v>52.356892603551195</v>
      </c>
      <c r="BN75" s="797">
        <v>52.356892603551195</v>
      </c>
      <c r="BO75" s="797">
        <v>52.356892603551195</v>
      </c>
      <c r="BP75" s="797">
        <v>52.356892603551195</v>
      </c>
      <c r="BQ75" s="797">
        <v>52.356892603551195</v>
      </c>
      <c r="BR75" s="797">
        <v>52.356892603551195</v>
      </c>
      <c r="BS75" s="797">
        <v>52.356892603551195</v>
      </c>
      <c r="BT75" s="797">
        <v>52.356892603551195</v>
      </c>
      <c r="BU75" s="797">
        <v>52.356892603551195</v>
      </c>
      <c r="BV75" s="797">
        <v>52.356892603551195</v>
      </c>
      <c r="BW75" s="797">
        <v>52.356892603551195</v>
      </c>
      <c r="BX75" s="797">
        <v>52.356892603551195</v>
      </c>
      <c r="BY75" s="797">
        <v>52.356892603551195</v>
      </c>
      <c r="BZ75" s="797">
        <v>52.356892603551195</v>
      </c>
      <c r="CA75" s="797">
        <v>52.356892603551195</v>
      </c>
      <c r="CB75" s="797">
        <v>52.356892603551195</v>
      </c>
      <c r="CC75" s="797">
        <v>52.356892603551195</v>
      </c>
      <c r="CD75" s="797">
        <v>52.356892603551195</v>
      </c>
      <c r="CE75" s="798">
        <v>52.356892603551195</v>
      </c>
      <c r="CF75" s="798">
        <v>52.356892603551195</v>
      </c>
      <c r="CG75" s="798">
        <v>52.356892603551195</v>
      </c>
      <c r="CH75" s="798">
        <v>52.356892603551195</v>
      </c>
      <c r="CI75" s="798">
        <v>52.356892603551195</v>
      </c>
      <c r="CJ75" s="798">
        <v>52.356892603551195</v>
      </c>
      <c r="CK75" s="798">
        <v>52.356892603551195</v>
      </c>
      <c r="CL75" s="798">
        <v>52.356892603551195</v>
      </c>
      <c r="CM75" s="798">
        <v>52.356892603551195</v>
      </c>
      <c r="CN75" s="798">
        <v>52.356892603551195</v>
      </c>
      <c r="CO75" s="798">
        <v>52.356892603551195</v>
      </c>
      <c r="CP75" s="798">
        <v>52.356892603551195</v>
      </c>
      <c r="CQ75" s="798">
        <v>52.356892603551195</v>
      </c>
      <c r="CR75" s="798">
        <v>52.356892603551195</v>
      </c>
      <c r="CS75" s="798">
        <v>52.356892603551195</v>
      </c>
      <c r="CT75" s="798">
        <v>52.356892603551195</v>
      </c>
      <c r="CU75" s="798">
        <v>52.356892603551195</v>
      </c>
      <c r="CV75" s="798">
        <v>52.356892603551195</v>
      </c>
      <c r="CW75" s="798">
        <v>52.356892603551195</v>
      </c>
      <c r="CX75" s="798">
        <v>52.356892603551195</v>
      </c>
      <c r="CY75" s="799">
        <v>52.356892603551195</v>
      </c>
      <c r="CZ75" s="822"/>
      <c r="DA75" s="823"/>
      <c r="DB75" s="823"/>
      <c r="DC75" s="823"/>
      <c r="DD75" s="823"/>
      <c r="DE75" s="823"/>
      <c r="DF75" s="823"/>
      <c r="DG75" s="823"/>
      <c r="DH75" s="823"/>
      <c r="DI75" s="823"/>
      <c r="DJ75" s="823"/>
      <c r="DK75" s="823"/>
      <c r="DL75" s="823"/>
      <c r="DM75" s="823"/>
      <c r="DN75" s="823"/>
      <c r="DO75" s="823"/>
      <c r="DP75" s="823"/>
      <c r="DQ75" s="823"/>
      <c r="DR75" s="823"/>
      <c r="DS75" s="823"/>
      <c r="DT75" s="823"/>
      <c r="DU75" s="823"/>
      <c r="DV75" s="823"/>
      <c r="DW75" s="824"/>
      <c r="DX75" s="825"/>
    </row>
    <row r="76" spans="2:128" s="552" customFormat="1" x14ac:dyDescent="0.2">
      <c r="B76" s="658"/>
      <c r="C76" s="807"/>
      <c r="D76" s="808"/>
      <c r="E76" s="808"/>
      <c r="F76" s="808"/>
      <c r="G76" s="808"/>
      <c r="H76" s="808"/>
      <c r="I76" s="808"/>
      <c r="J76" s="808"/>
      <c r="K76" s="808"/>
      <c r="L76" s="808"/>
      <c r="M76" s="808"/>
      <c r="N76" s="808"/>
      <c r="O76" s="808"/>
      <c r="P76" s="808"/>
      <c r="Q76" s="808"/>
      <c r="R76" s="809"/>
      <c r="S76" s="808"/>
      <c r="T76" s="808"/>
      <c r="U76" s="801" t="s">
        <v>506</v>
      </c>
      <c r="V76" s="794" t="s">
        <v>124</v>
      </c>
      <c r="W76" s="805" t="s">
        <v>499</v>
      </c>
      <c r="X76" s="797"/>
      <c r="Y76" s="797"/>
      <c r="Z76" s="797"/>
      <c r="AA76" s="797"/>
      <c r="AB76" s="797"/>
      <c r="AC76" s="797"/>
      <c r="AD76" s="797"/>
      <c r="AE76" s="797"/>
      <c r="AF76" s="797"/>
      <c r="AG76" s="797"/>
      <c r="AH76" s="797"/>
      <c r="AI76" s="797"/>
      <c r="AJ76" s="797"/>
      <c r="AK76" s="797"/>
      <c r="AL76" s="797"/>
      <c r="AM76" s="797"/>
      <c r="AN76" s="797"/>
      <c r="AO76" s="797"/>
      <c r="AP76" s="797"/>
      <c r="AQ76" s="797"/>
      <c r="AR76" s="797"/>
      <c r="AS76" s="797"/>
      <c r="AT76" s="797"/>
      <c r="AU76" s="797"/>
      <c r="AV76" s="797"/>
      <c r="AW76" s="797"/>
      <c r="AX76" s="797"/>
      <c r="AY76" s="797"/>
      <c r="AZ76" s="797"/>
      <c r="BA76" s="797"/>
      <c r="BB76" s="797"/>
      <c r="BC76" s="797"/>
      <c r="BD76" s="797"/>
      <c r="BE76" s="797"/>
      <c r="BF76" s="797"/>
      <c r="BG76" s="797"/>
      <c r="BH76" s="797"/>
      <c r="BI76" s="797"/>
      <c r="BJ76" s="797"/>
      <c r="BK76" s="797"/>
      <c r="BL76" s="797"/>
      <c r="BM76" s="797"/>
      <c r="BN76" s="797"/>
      <c r="BO76" s="797"/>
      <c r="BP76" s="797"/>
      <c r="BQ76" s="797"/>
      <c r="BR76" s="797"/>
      <c r="BS76" s="797"/>
      <c r="BT76" s="797"/>
      <c r="BU76" s="797"/>
      <c r="BV76" s="797"/>
      <c r="BW76" s="797"/>
      <c r="BX76" s="797"/>
      <c r="BY76" s="797"/>
      <c r="BZ76" s="797"/>
      <c r="CA76" s="797"/>
      <c r="CB76" s="797"/>
      <c r="CC76" s="797"/>
      <c r="CD76" s="797"/>
      <c r="CE76" s="798"/>
      <c r="CF76" s="798"/>
      <c r="CG76" s="798"/>
      <c r="CH76" s="798"/>
      <c r="CI76" s="798"/>
      <c r="CJ76" s="798"/>
      <c r="CK76" s="798"/>
      <c r="CL76" s="798"/>
      <c r="CM76" s="798"/>
      <c r="CN76" s="798"/>
      <c r="CO76" s="798"/>
      <c r="CP76" s="798"/>
      <c r="CQ76" s="798"/>
      <c r="CR76" s="798"/>
      <c r="CS76" s="798"/>
      <c r="CT76" s="798"/>
      <c r="CU76" s="798"/>
      <c r="CV76" s="798"/>
      <c r="CW76" s="798"/>
      <c r="CX76" s="798"/>
      <c r="CY76" s="799"/>
      <c r="CZ76" s="822"/>
      <c r="DA76" s="823"/>
      <c r="DB76" s="823"/>
      <c r="DC76" s="823"/>
      <c r="DD76" s="823"/>
      <c r="DE76" s="823"/>
      <c r="DF76" s="823"/>
      <c r="DG76" s="823"/>
      <c r="DH76" s="823"/>
      <c r="DI76" s="823"/>
      <c r="DJ76" s="823"/>
      <c r="DK76" s="823"/>
      <c r="DL76" s="823"/>
      <c r="DM76" s="823"/>
      <c r="DN76" s="823"/>
      <c r="DO76" s="823"/>
      <c r="DP76" s="823"/>
      <c r="DQ76" s="823"/>
      <c r="DR76" s="823"/>
      <c r="DS76" s="823"/>
      <c r="DT76" s="823"/>
      <c r="DU76" s="823"/>
      <c r="DV76" s="823"/>
      <c r="DW76" s="824"/>
      <c r="DX76" s="825"/>
    </row>
    <row r="77" spans="2:128" s="552" customFormat="1" x14ac:dyDescent="0.2">
      <c r="B77" s="658"/>
      <c r="C77" s="807"/>
      <c r="D77" s="808"/>
      <c r="E77" s="808"/>
      <c r="F77" s="808"/>
      <c r="G77" s="808"/>
      <c r="H77" s="808"/>
      <c r="I77" s="808"/>
      <c r="J77" s="808"/>
      <c r="K77" s="808"/>
      <c r="L77" s="808"/>
      <c r="M77" s="808"/>
      <c r="N77" s="808"/>
      <c r="O77" s="808"/>
      <c r="P77" s="808"/>
      <c r="Q77" s="808"/>
      <c r="R77" s="809"/>
      <c r="S77" s="808"/>
      <c r="T77" s="808"/>
      <c r="U77" s="801" t="s">
        <v>507</v>
      </c>
      <c r="V77" s="794" t="s">
        <v>124</v>
      </c>
      <c r="W77" s="805" t="s">
        <v>499</v>
      </c>
      <c r="X77" s="797">
        <v>3.94141580678447E-2</v>
      </c>
      <c r="Y77" s="797">
        <v>3.8249336765636528E-2</v>
      </c>
      <c r="Z77" s="797">
        <v>3.7144544691242183E-2</v>
      </c>
      <c r="AA77" s="797">
        <v>3.6075504838236787E-2</v>
      </c>
      <c r="AB77" s="797">
        <v>3.5041021849808653E-2</v>
      </c>
      <c r="AC77" s="797">
        <v>3.9143979876697717E-2</v>
      </c>
      <c r="AD77" s="797">
        <v>3.8331611409879042E-2</v>
      </c>
      <c r="AE77" s="797">
        <v>3.7558658249866012E-2</v>
      </c>
      <c r="AF77" s="797">
        <v>3.6823158229096063E-2</v>
      </c>
      <c r="AG77" s="797">
        <v>3.6126019690831852E-2</v>
      </c>
      <c r="AH77" s="797">
        <v>3.4791004695608675E-2</v>
      </c>
      <c r="AI77" s="797">
        <v>3.4159164539122489E-2</v>
      </c>
      <c r="AJ77" s="797">
        <v>3.356898630404008E-2</v>
      </c>
      <c r="AK77" s="797">
        <v>3.3018670244439399E-2</v>
      </c>
      <c r="AL77" s="797">
        <v>3.2510946398690302E-2</v>
      </c>
      <c r="AM77" s="797">
        <v>3.0512587161908945E-2</v>
      </c>
      <c r="AN77" s="797">
        <v>2.9959658707033619E-2</v>
      </c>
      <c r="AO77" s="797">
        <v>2.9441389929986427E-2</v>
      </c>
      <c r="AP77" s="797">
        <v>2.8962348619889885E-2</v>
      </c>
      <c r="AQ77" s="797">
        <v>2.8525568779631853E-2</v>
      </c>
      <c r="AR77" s="797">
        <v>2.7956498080290625E-2</v>
      </c>
      <c r="AS77" s="797">
        <v>2.7606731500738758E-2</v>
      </c>
      <c r="AT77" s="797">
        <v>2.731467199207685E-2</v>
      </c>
      <c r="AU77" s="797">
        <v>2.7089069511725229E-2</v>
      </c>
      <c r="AV77" s="797">
        <v>2.6944329702373961E-2</v>
      </c>
      <c r="AW77" s="797">
        <v>2.6033168794564215E-2</v>
      </c>
      <c r="AX77" s="797">
        <v>2.5152820091366393E-2</v>
      </c>
      <c r="AY77" s="797">
        <v>2.4302241634170427E-2</v>
      </c>
      <c r="AZ77" s="797">
        <v>2.3480426699681572E-2</v>
      </c>
      <c r="BA77" s="797">
        <v>2.2686402608387998E-2</v>
      </c>
      <c r="BB77" s="797">
        <v>2.5346560707205815E-2</v>
      </c>
      <c r="BC77" s="797">
        <v>2.4608311366219233E-2</v>
      </c>
      <c r="BD77" s="797">
        <v>2.3891564433222563E-2</v>
      </c>
      <c r="BE77" s="797">
        <v>2.3195693624487923E-2</v>
      </c>
      <c r="BF77" s="797">
        <v>2.2520090897561094E-2</v>
      </c>
      <c r="BG77" s="797">
        <v>2.1864165919962226E-2</v>
      </c>
      <c r="BH77" s="797">
        <v>2.1227345553361386E-2</v>
      </c>
      <c r="BI77" s="797">
        <v>2.0609073352778045E-2</v>
      </c>
      <c r="BJ77" s="797">
        <v>2.0008809080367035E-2</v>
      </c>
      <c r="BK77" s="797">
        <v>1.942602823336605E-2</v>
      </c>
      <c r="BL77" s="797">
        <v>1.8860221585792286E-2</v>
      </c>
      <c r="BM77" s="797">
        <v>1.8310894743487655E-2</v>
      </c>
      <c r="BN77" s="797">
        <v>1.7777567712123937E-2</v>
      </c>
      <c r="BO77" s="797">
        <v>1.7259774477790226E-2</v>
      </c>
      <c r="BP77" s="797">
        <v>1.6757062599796341E-2</v>
      </c>
      <c r="BQ77" s="797">
        <v>1.6268992815336253E-2</v>
      </c>
      <c r="BR77" s="797">
        <v>1.5795138655666265E-2</v>
      </c>
      <c r="BS77" s="797">
        <v>1.533508607346239E-2</v>
      </c>
      <c r="BT77" s="797">
        <v>1.4888433081031448E-2</v>
      </c>
      <c r="BU77" s="797">
        <v>1.4454789399059661E-2</v>
      </c>
      <c r="BV77" s="797">
        <v>1.4033776115591904E-2</v>
      </c>
      <c r="BW77" s="797">
        <v>1.3625025354943596E-2</v>
      </c>
      <c r="BX77" s="797">
        <v>1.3228179956255918E-2</v>
      </c>
      <c r="BY77" s="797">
        <v>1.2842893161413516E-2</v>
      </c>
      <c r="BZ77" s="797">
        <v>1.2468828312051955E-2</v>
      </c>
      <c r="CA77" s="797">
        <v>1.2105658555390248E-2</v>
      </c>
      <c r="CB77" s="797">
        <v>1.1753066558631311E-2</v>
      </c>
      <c r="CC77" s="797">
        <v>1.1410744231680882E-2</v>
      </c>
      <c r="CD77" s="797">
        <v>1.1078392457942603E-2</v>
      </c>
      <c r="CE77" s="798">
        <v>1.0755720832953985E-2</v>
      </c>
      <c r="CF77" s="798">
        <v>1.0442447410634938E-2</v>
      </c>
      <c r="CG77" s="798">
        <v>1.0138298456927125E-2</v>
      </c>
      <c r="CH77" s="798">
        <v>9.8430082106088588E-3</v>
      </c>
      <c r="CI77" s="798">
        <v>9.5563186510765601E-3</v>
      </c>
      <c r="CJ77" s="798">
        <v>9.2779792728898657E-3</v>
      </c>
      <c r="CK77" s="798">
        <v>9.0077468668833659E-3</v>
      </c>
      <c r="CL77" s="798">
        <v>8.7453853076537545E-3</v>
      </c>
      <c r="CM77" s="798">
        <v>8.490665347236654E-3</v>
      </c>
      <c r="CN77" s="798">
        <v>8.243364414792868E-3</v>
      </c>
      <c r="CO77" s="798">
        <v>8.0032664221289986E-3</v>
      </c>
      <c r="CP77" s="798">
        <v>7.7701615748825229E-3</v>
      </c>
      <c r="CQ77" s="798">
        <v>7.5438461892063319E-3</v>
      </c>
      <c r="CR77" s="798">
        <v>7.324122513792556E-3</v>
      </c>
      <c r="CS77" s="798">
        <v>7.1107985570801517E-3</v>
      </c>
      <c r="CT77" s="798">
        <v>6.9036879194952928E-3</v>
      </c>
      <c r="CU77" s="798">
        <v>9.6548576440730772E-3</v>
      </c>
      <c r="CV77" s="798">
        <v>9.4193733112908108E-3</v>
      </c>
      <c r="CW77" s="798">
        <v>9.1896324988203024E-3</v>
      </c>
      <c r="CX77" s="798">
        <v>8.9654951208002973E-3</v>
      </c>
      <c r="CY77" s="799">
        <v>8.7468245080978488E-3</v>
      </c>
      <c r="CZ77" s="822"/>
      <c r="DA77" s="823"/>
      <c r="DB77" s="823"/>
      <c r="DC77" s="823"/>
      <c r="DD77" s="823"/>
      <c r="DE77" s="823"/>
      <c r="DF77" s="823"/>
      <c r="DG77" s="823"/>
      <c r="DH77" s="823"/>
      <c r="DI77" s="823"/>
      <c r="DJ77" s="823"/>
      <c r="DK77" s="823"/>
      <c r="DL77" s="823"/>
      <c r="DM77" s="823"/>
      <c r="DN77" s="823"/>
      <c r="DO77" s="823"/>
      <c r="DP77" s="823"/>
      <c r="DQ77" s="823"/>
      <c r="DR77" s="823"/>
      <c r="DS77" s="823"/>
      <c r="DT77" s="823"/>
      <c r="DU77" s="823"/>
      <c r="DV77" s="823"/>
      <c r="DW77" s="824"/>
      <c r="DX77" s="825"/>
    </row>
    <row r="78" spans="2:128" s="552" customFormat="1" x14ac:dyDescent="0.2">
      <c r="B78" s="658"/>
      <c r="C78" s="807"/>
      <c r="D78" s="808"/>
      <c r="E78" s="808"/>
      <c r="F78" s="808"/>
      <c r="G78" s="808"/>
      <c r="H78" s="808"/>
      <c r="I78" s="808"/>
      <c r="J78" s="808"/>
      <c r="K78" s="808"/>
      <c r="L78" s="808"/>
      <c r="M78" s="808"/>
      <c r="N78" s="808"/>
      <c r="O78" s="808"/>
      <c r="P78" s="808"/>
      <c r="Q78" s="808"/>
      <c r="R78" s="809"/>
      <c r="S78" s="808"/>
      <c r="T78" s="808"/>
      <c r="U78" s="812" t="s">
        <v>508</v>
      </c>
      <c r="V78" s="794" t="s">
        <v>124</v>
      </c>
      <c r="W78" s="805" t="s">
        <v>499</v>
      </c>
      <c r="X78" s="813"/>
      <c r="Y78" s="813"/>
      <c r="Z78" s="813"/>
      <c r="AA78" s="813"/>
      <c r="AB78" s="813"/>
      <c r="AC78" s="813"/>
      <c r="AD78" s="813"/>
      <c r="AE78" s="813"/>
      <c r="AF78" s="813"/>
      <c r="AG78" s="813"/>
      <c r="AH78" s="813"/>
      <c r="AI78" s="813"/>
      <c r="AJ78" s="813"/>
      <c r="AK78" s="813"/>
      <c r="AL78" s="813"/>
      <c r="AM78" s="813"/>
      <c r="AN78" s="813"/>
      <c r="AO78" s="813"/>
      <c r="AP78" s="813"/>
      <c r="AQ78" s="813"/>
      <c r="AR78" s="813"/>
      <c r="AS78" s="813"/>
      <c r="AT78" s="813"/>
      <c r="AU78" s="813"/>
      <c r="AV78" s="813"/>
      <c r="AW78" s="813"/>
      <c r="AX78" s="813"/>
      <c r="AY78" s="813"/>
      <c r="AZ78" s="813"/>
      <c r="BA78" s="813"/>
      <c r="BB78" s="813"/>
      <c r="BC78" s="813"/>
      <c r="BD78" s="813"/>
      <c r="BE78" s="813"/>
      <c r="BF78" s="813"/>
      <c r="BG78" s="813"/>
      <c r="BH78" s="813"/>
      <c r="BI78" s="813"/>
      <c r="BJ78" s="813"/>
      <c r="BK78" s="813"/>
      <c r="BL78" s="813"/>
      <c r="BM78" s="813"/>
      <c r="BN78" s="813"/>
      <c r="BO78" s="813"/>
      <c r="BP78" s="813"/>
      <c r="BQ78" s="813"/>
      <c r="BR78" s="813"/>
      <c r="BS78" s="813"/>
      <c r="BT78" s="813"/>
      <c r="BU78" s="813"/>
      <c r="BV78" s="813"/>
      <c r="BW78" s="813"/>
      <c r="BX78" s="813"/>
      <c r="BY78" s="813"/>
      <c r="BZ78" s="813"/>
      <c r="CA78" s="813"/>
      <c r="CB78" s="813"/>
      <c r="CC78" s="813"/>
      <c r="CD78" s="813"/>
      <c r="CE78" s="814"/>
      <c r="CF78" s="814"/>
      <c r="CG78" s="814"/>
      <c r="CH78" s="814"/>
      <c r="CI78" s="814"/>
      <c r="CJ78" s="814"/>
      <c r="CK78" s="814"/>
      <c r="CL78" s="814"/>
      <c r="CM78" s="814"/>
      <c r="CN78" s="814"/>
      <c r="CO78" s="814"/>
      <c r="CP78" s="814"/>
      <c r="CQ78" s="814"/>
      <c r="CR78" s="814"/>
      <c r="CS78" s="814"/>
      <c r="CT78" s="814"/>
      <c r="CU78" s="814"/>
      <c r="CV78" s="814"/>
      <c r="CW78" s="814"/>
      <c r="CX78" s="814"/>
      <c r="CY78" s="815"/>
      <c r="CZ78" s="822"/>
      <c r="DA78" s="823"/>
      <c r="DB78" s="823"/>
      <c r="DC78" s="823"/>
      <c r="DD78" s="823"/>
      <c r="DE78" s="823"/>
      <c r="DF78" s="823"/>
      <c r="DG78" s="823"/>
      <c r="DH78" s="823"/>
      <c r="DI78" s="823"/>
      <c r="DJ78" s="823"/>
      <c r="DK78" s="823"/>
      <c r="DL78" s="823"/>
      <c r="DM78" s="823"/>
      <c r="DN78" s="823"/>
      <c r="DO78" s="823"/>
      <c r="DP78" s="823"/>
      <c r="DQ78" s="823"/>
      <c r="DR78" s="823"/>
      <c r="DS78" s="823"/>
      <c r="DT78" s="823"/>
      <c r="DU78" s="823"/>
      <c r="DV78" s="823"/>
      <c r="DW78" s="824"/>
      <c r="DX78" s="825"/>
    </row>
    <row r="79" spans="2:128" s="552" customFormat="1" ht="15.75" thickBot="1" x14ac:dyDescent="0.25">
      <c r="B79" s="660"/>
      <c r="C79" s="661"/>
      <c r="D79" s="662"/>
      <c r="E79" s="662"/>
      <c r="F79" s="662"/>
      <c r="G79" s="662"/>
      <c r="H79" s="662"/>
      <c r="I79" s="662"/>
      <c r="J79" s="662"/>
      <c r="K79" s="662"/>
      <c r="L79" s="662"/>
      <c r="M79" s="662"/>
      <c r="N79" s="662"/>
      <c r="O79" s="662"/>
      <c r="P79" s="662"/>
      <c r="Q79" s="662"/>
      <c r="R79" s="816"/>
      <c r="S79" s="662"/>
      <c r="T79" s="662"/>
      <c r="U79" s="817" t="s">
        <v>127</v>
      </c>
      <c r="V79" s="818" t="s">
        <v>509</v>
      </c>
      <c r="W79" s="819" t="s">
        <v>499</v>
      </c>
      <c r="X79" s="820">
        <f>SUM(X68:X78)</f>
        <v>55.982710455665128</v>
      </c>
      <c r="Y79" s="820">
        <f t="shared" ref="Y79:CJ79" si="46">SUM(Y68:Y78)</f>
        <v>56.403050862341821</v>
      </c>
      <c r="Z79" s="820">
        <f t="shared" si="46"/>
        <v>56.989401235782715</v>
      </c>
      <c r="AA79" s="820">
        <f t="shared" si="46"/>
        <v>57.708660023114312</v>
      </c>
      <c r="AB79" s="820">
        <f t="shared" si="46"/>
        <v>58.560107753265733</v>
      </c>
      <c r="AC79" s="820">
        <f t="shared" si="46"/>
        <v>72.753718708580109</v>
      </c>
      <c r="AD79" s="820">
        <f t="shared" si="46"/>
        <v>79.846026317939376</v>
      </c>
      <c r="AE79" s="820">
        <f t="shared" si="46"/>
        <v>87.262418243883744</v>
      </c>
      <c r="AF79" s="820">
        <f t="shared" si="46"/>
        <v>95.023444422496468</v>
      </c>
      <c r="AG79" s="820">
        <f t="shared" si="46"/>
        <v>103.15833049156092</v>
      </c>
      <c r="AH79" s="820">
        <f t="shared" si="46"/>
        <v>109.56512414442516</v>
      </c>
      <c r="AI79" s="820">
        <f t="shared" si="46"/>
        <v>117.57346923380366</v>
      </c>
      <c r="AJ79" s="820">
        <f t="shared" si="46"/>
        <v>126.04294058097673</v>
      </c>
      <c r="AK79" s="820">
        <f t="shared" si="46"/>
        <v>135.01261063195255</v>
      </c>
      <c r="AL79" s="820">
        <f t="shared" si="46"/>
        <v>144.53996042160827</v>
      </c>
      <c r="AM79" s="820">
        <f t="shared" si="46"/>
        <v>148.7317592295247</v>
      </c>
      <c r="AN79" s="820">
        <f t="shared" si="46"/>
        <v>156.35047031342748</v>
      </c>
      <c r="AO79" s="820">
        <f t="shared" si="46"/>
        <v>164.44606019416034</v>
      </c>
      <c r="AP79" s="820">
        <f t="shared" si="46"/>
        <v>173.08135874263283</v>
      </c>
      <c r="AQ79" s="820">
        <f t="shared" si="46"/>
        <v>182.32765706942683</v>
      </c>
      <c r="AR79" s="820">
        <f t="shared" si="46"/>
        <v>191.41272485179735</v>
      </c>
      <c r="AS79" s="820">
        <f t="shared" si="46"/>
        <v>201.71550831263031</v>
      </c>
      <c r="AT79" s="820">
        <f t="shared" si="46"/>
        <v>212.95314542026017</v>
      </c>
      <c r="AU79" s="820">
        <f t="shared" si="46"/>
        <v>225.31632872667311</v>
      </c>
      <c r="AV79" s="820">
        <f t="shared" si="46"/>
        <v>239.07864544019944</v>
      </c>
      <c r="AW79" s="820">
        <f t="shared" si="46"/>
        <v>239.66446947669371</v>
      </c>
      <c r="AX79" s="820">
        <f t="shared" si="46"/>
        <v>239.66358912799052</v>
      </c>
      <c r="AY79" s="820">
        <f t="shared" si="46"/>
        <v>239.66273854953332</v>
      </c>
      <c r="AZ79" s="820">
        <f t="shared" si="46"/>
        <v>239.66191673459883</v>
      </c>
      <c r="BA79" s="820">
        <f t="shared" si="46"/>
        <v>239.66112271050756</v>
      </c>
      <c r="BB79" s="820">
        <f t="shared" si="46"/>
        <v>239.66378286860635</v>
      </c>
      <c r="BC79" s="820">
        <f t="shared" si="46"/>
        <v>239.66304461926538</v>
      </c>
      <c r="BD79" s="820">
        <f t="shared" si="46"/>
        <v>239.66232787233238</v>
      </c>
      <c r="BE79" s="820">
        <f t="shared" si="46"/>
        <v>239.66163200152366</v>
      </c>
      <c r="BF79" s="820">
        <f t="shared" si="46"/>
        <v>239.66095639879671</v>
      </c>
      <c r="BG79" s="820">
        <f t="shared" si="46"/>
        <v>239.66030047381912</v>
      </c>
      <c r="BH79" s="820">
        <f t="shared" si="46"/>
        <v>239.65966365345253</v>
      </c>
      <c r="BI79" s="820">
        <f t="shared" si="46"/>
        <v>239.65904538125193</v>
      </c>
      <c r="BJ79" s="820">
        <f t="shared" si="46"/>
        <v>239.65844511697952</v>
      </c>
      <c r="BK79" s="820">
        <f t="shared" si="46"/>
        <v>239.65786233613252</v>
      </c>
      <c r="BL79" s="820">
        <f t="shared" si="46"/>
        <v>239.65729652948494</v>
      </c>
      <c r="BM79" s="820">
        <f t="shared" si="46"/>
        <v>239.65674720264263</v>
      </c>
      <c r="BN79" s="820">
        <f t="shared" si="46"/>
        <v>239.65621387561129</v>
      </c>
      <c r="BO79" s="820">
        <f t="shared" si="46"/>
        <v>239.65569608237695</v>
      </c>
      <c r="BP79" s="820">
        <f t="shared" si="46"/>
        <v>239.65519337049895</v>
      </c>
      <c r="BQ79" s="820">
        <f t="shared" si="46"/>
        <v>239.65470530071448</v>
      </c>
      <c r="BR79" s="820">
        <f t="shared" si="46"/>
        <v>239.65423144655483</v>
      </c>
      <c r="BS79" s="820">
        <f t="shared" si="46"/>
        <v>239.65377139397262</v>
      </c>
      <c r="BT79" s="820">
        <f t="shared" si="46"/>
        <v>239.6533247409802</v>
      </c>
      <c r="BU79" s="820">
        <f t="shared" si="46"/>
        <v>239.65289109729821</v>
      </c>
      <c r="BV79" s="820">
        <f t="shared" si="46"/>
        <v>239.65247008401474</v>
      </c>
      <c r="BW79" s="820">
        <f t="shared" si="46"/>
        <v>239.6520613332541</v>
      </c>
      <c r="BX79" s="820">
        <f t="shared" si="46"/>
        <v>239.65166448785541</v>
      </c>
      <c r="BY79" s="820">
        <f t="shared" si="46"/>
        <v>239.65127920106056</v>
      </c>
      <c r="BZ79" s="820">
        <f t="shared" si="46"/>
        <v>239.65090513621121</v>
      </c>
      <c r="CA79" s="820">
        <f t="shared" si="46"/>
        <v>239.65054196645454</v>
      </c>
      <c r="CB79" s="820">
        <f t="shared" si="46"/>
        <v>239.6501893744578</v>
      </c>
      <c r="CC79" s="820">
        <f t="shared" si="46"/>
        <v>239.64984705213084</v>
      </c>
      <c r="CD79" s="820">
        <f t="shared" si="46"/>
        <v>239.64951470035709</v>
      </c>
      <c r="CE79" s="820">
        <f t="shared" si="46"/>
        <v>239.6491920287321</v>
      </c>
      <c r="CF79" s="820">
        <f t="shared" si="46"/>
        <v>239.64887875530979</v>
      </c>
      <c r="CG79" s="820">
        <f t="shared" si="46"/>
        <v>239.64857460635608</v>
      </c>
      <c r="CH79" s="820">
        <f t="shared" si="46"/>
        <v>239.64827931610975</v>
      </c>
      <c r="CI79" s="820">
        <f t="shared" si="46"/>
        <v>239.64799262655023</v>
      </c>
      <c r="CJ79" s="820">
        <f t="shared" si="46"/>
        <v>239.64771428717205</v>
      </c>
      <c r="CK79" s="820">
        <f t="shared" ref="CK79:DW79" si="47">SUM(CK68:CK78)</f>
        <v>239.64744405476603</v>
      </c>
      <c r="CL79" s="820">
        <f t="shared" si="47"/>
        <v>239.64718169320682</v>
      </c>
      <c r="CM79" s="820">
        <f t="shared" si="47"/>
        <v>239.64692697324639</v>
      </c>
      <c r="CN79" s="820">
        <f t="shared" si="47"/>
        <v>239.64667967231395</v>
      </c>
      <c r="CO79" s="820">
        <f t="shared" si="47"/>
        <v>239.64643957432128</v>
      </c>
      <c r="CP79" s="820">
        <f t="shared" si="47"/>
        <v>239.64620646947404</v>
      </c>
      <c r="CQ79" s="820">
        <f t="shared" si="47"/>
        <v>239.64598015408836</v>
      </c>
      <c r="CR79" s="820">
        <f t="shared" si="47"/>
        <v>239.64576043041293</v>
      </c>
      <c r="CS79" s="820">
        <f t="shared" si="47"/>
        <v>239.64554710645623</v>
      </c>
      <c r="CT79" s="820">
        <f t="shared" si="47"/>
        <v>239.64533999581866</v>
      </c>
      <c r="CU79" s="820">
        <f t="shared" si="47"/>
        <v>239.64809116554324</v>
      </c>
      <c r="CV79" s="820">
        <f t="shared" si="47"/>
        <v>239.64785568121044</v>
      </c>
      <c r="CW79" s="820">
        <f t="shared" si="47"/>
        <v>239.64762594039797</v>
      </c>
      <c r="CX79" s="820">
        <f t="shared" si="47"/>
        <v>239.64740180301996</v>
      </c>
      <c r="CY79" s="821">
        <f t="shared" si="47"/>
        <v>239.64718313240726</v>
      </c>
      <c r="CZ79" s="670">
        <f t="shared" si="47"/>
        <v>0</v>
      </c>
      <c r="DA79" s="671">
        <f t="shared" si="47"/>
        <v>0</v>
      </c>
      <c r="DB79" s="671">
        <f t="shared" si="47"/>
        <v>0</v>
      </c>
      <c r="DC79" s="671">
        <f t="shared" si="47"/>
        <v>0</v>
      </c>
      <c r="DD79" s="671">
        <f t="shared" si="47"/>
        <v>0</v>
      </c>
      <c r="DE79" s="671">
        <f t="shared" si="47"/>
        <v>0</v>
      </c>
      <c r="DF79" s="671">
        <f t="shared" si="47"/>
        <v>0</v>
      </c>
      <c r="DG79" s="671">
        <f t="shared" si="47"/>
        <v>0</v>
      </c>
      <c r="DH79" s="671">
        <f t="shared" si="47"/>
        <v>0</v>
      </c>
      <c r="DI79" s="671">
        <f t="shared" si="47"/>
        <v>0</v>
      </c>
      <c r="DJ79" s="671">
        <f t="shared" si="47"/>
        <v>0</v>
      </c>
      <c r="DK79" s="671">
        <f t="shared" si="47"/>
        <v>0</v>
      </c>
      <c r="DL79" s="671">
        <f t="shared" si="47"/>
        <v>0</v>
      </c>
      <c r="DM79" s="671">
        <f t="shared" si="47"/>
        <v>0</v>
      </c>
      <c r="DN79" s="671">
        <f t="shared" si="47"/>
        <v>0</v>
      </c>
      <c r="DO79" s="671">
        <f t="shared" si="47"/>
        <v>0</v>
      </c>
      <c r="DP79" s="671">
        <f t="shared" si="47"/>
        <v>0</v>
      </c>
      <c r="DQ79" s="671">
        <f t="shared" si="47"/>
        <v>0</v>
      </c>
      <c r="DR79" s="671">
        <f t="shared" si="47"/>
        <v>0</v>
      </c>
      <c r="DS79" s="671">
        <f t="shared" si="47"/>
        <v>0</v>
      </c>
      <c r="DT79" s="671">
        <f t="shared" si="47"/>
        <v>0</v>
      </c>
      <c r="DU79" s="671">
        <f t="shared" si="47"/>
        <v>0</v>
      </c>
      <c r="DV79" s="671">
        <f t="shared" si="47"/>
        <v>0</v>
      </c>
      <c r="DW79" s="672">
        <f t="shared" si="47"/>
        <v>0</v>
      </c>
      <c r="DX79" s="825"/>
    </row>
    <row r="80" spans="2:128" x14ac:dyDescent="0.2">
      <c r="B80" s="607" t="s">
        <v>524</v>
      </c>
      <c r="C80" s="608" t="s">
        <v>525</v>
      </c>
      <c r="D80" s="601"/>
      <c r="E80" s="601"/>
      <c r="F80" s="601"/>
      <c r="G80" s="601"/>
      <c r="H80" s="601"/>
      <c r="I80" s="601"/>
      <c r="J80" s="601"/>
      <c r="K80" s="601"/>
      <c r="L80" s="601"/>
      <c r="M80" s="601"/>
      <c r="N80" s="601"/>
      <c r="O80" s="601"/>
      <c r="P80" s="601"/>
      <c r="Q80" s="601"/>
      <c r="R80" s="603"/>
      <c r="S80" s="617"/>
      <c r="T80" s="603"/>
      <c r="U80" s="617"/>
      <c r="V80" s="601"/>
      <c r="W80" s="601"/>
      <c r="X80" s="599">
        <f t="shared" ref="X80:BC80" si="48">SUMIF($C:$C,"59.2x",X:X)</f>
        <v>0</v>
      </c>
      <c r="Y80" s="599">
        <f t="shared" si="48"/>
        <v>0</v>
      </c>
      <c r="Z80" s="599">
        <f t="shared" si="48"/>
        <v>0</v>
      </c>
      <c r="AA80" s="599">
        <f t="shared" si="48"/>
        <v>0</v>
      </c>
      <c r="AB80" s="599">
        <f t="shared" si="48"/>
        <v>0</v>
      </c>
      <c r="AC80" s="599">
        <f t="shared" si="48"/>
        <v>0</v>
      </c>
      <c r="AD80" s="599">
        <f t="shared" si="48"/>
        <v>0</v>
      </c>
      <c r="AE80" s="599">
        <f t="shared" si="48"/>
        <v>0</v>
      </c>
      <c r="AF80" s="599">
        <f t="shared" si="48"/>
        <v>0</v>
      </c>
      <c r="AG80" s="599">
        <f t="shared" si="48"/>
        <v>0</v>
      </c>
      <c r="AH80" s="599">
        <f t="shared" si="48"/>
        <v>0</v>
      </c>
      <c r="AI80" s="599">
        <f t="shared" si="48"/>
        <v>0</v>
      </c>
      <c r="AJ80" s="599">
        <f t="shared" si="48"/>
        <v>0</v>
      </c>
      <c r="AK80" s="599">
        <f t="shared" si="48"/>
        <v>0</v>
      </c>
      <c r="AL80" s="599">
        <f t="shared" si="48"/>
        <v>0</v>
      </c>
      <c r="AM80" s="599">
        <f t="shared" si="48"/>
        <v>0</v>
      </c>
      <c r="AN80" s="599">
        <f t="shared" si="48"/>
        <v>0</v>
      </c>
      <c r="AO80" s="599">
        <f t="shared" si="48"/>
        <v>0</v>
      </c>
      <c r="AP80" s="599">
        <f t="shared" si="48"/>
        <v>0</v>
      </c>
      <c r="AQ80" s="599">
        <f t="shared" si="48"/>
        <v>0</v>
      </c>
      <c r="AR80" s="599">
        <f t="shared" si="48"/>
        <v>0</v>
      </c>
      <c r="AS80" s="599">
        <f t="shared" si="48"/>
        <v>0</v>
      </c>
      <c r="AT80" s="599">
        <f t="shared" si="48"/>
        <v>0</v>
      </c>
      <c r="AU80" s="599">
        <f t="shared" si="48"/>
        <v>0</v>
      </c>
      <c r="AV80" s="599">
        <f t="shared" si="48"/>
        <v>0</v>
      </c>
      <c r="AW80" s="599">
        <f t="shared" si="48"/>
        <v>0</v>
      </c>
      <c r="AX80" s="599">
        <f t="shared" si="48"/>
        <v>0</v>
      </c>
      <c r="AY80" s="599">
        <f t="shared" si="48"/>
        <v>0</v>
      </c>
      <c r="AZ80" s="599">
        <f t="shared" si="48"/>
        <v>0</v>
      </c>
      <c r="BA80" s="599">
        <f t="shared" si="48"/>
        <v>0</v>
      </c>
      <c r="BB80" s="599">
        <f t="shared" si="48"/>
        <v>0</v>
      </c>
      <c r="BC80" s="599">
        <f t="shared" si="48"/>
        <v>0</v>
      </c>
      <c r="BD80" s="599">
        <f t="shared" ref="BD80:CI80" si="49">SUMIF($C:$C,"59.2x",BD:BD)</f>
        <v>0</v>
      </c>
      <c r="BE80" s="599">
        <f t="shared" si="49"/>
        <v>0</v>
      </c>
      <c r="BF80" s="599">
        <f t="shared" si="49"/>
        <v>0</v>
      </c>
      <c r="BG80" s="599">
        <f t="shared" si="49"/>
        <v>0</v>
      </c>
      <c r="BH80" s="599">
        <f t="shared" si="49"/>
        <v>0</v>
      </c>
      <c r="BI80" s="599">
        <f t="shared" si="49"/>
        <v>0</v>
      </c>
      <c r="BJ80" s="599">
        <f t="shared" si="49"/>
        <v>0</v>
      </c>
      <c r="BK80" s="599">
        <f t="shared" si="49"/>
        <v>0</v>
      </c>
      <c r="BL80" s="599">
        <f t="shared" si="49"/>
        <v>0</v>
      </c>
      <c r="BM80" s="599">
        <f t="shared" si="49"/>
        <v>0</v>
      </c>
      <c r="BN80" s="599">
        <f t="shared" si="49"/>
        <v>0</v>
      </c>
      <c r="BO80" s="599">
        <f t="shared" si="49"/>
        <v>0</v>
      </c>
      <c r="BP80" s="599">
        <f t="shared" si="49"/>
        <v>0</v>
      </c>
      <c r="BQ80" s="599">
        <f t="shared" si="49"/>
        <v>0</v>
      </c>
      <c r="BR80" s="599">
        <f t="shared" si="49"/>
        <v>0</v>
      </c>
      <c r="BS80" s="599">
        <f t="shared" si="49"/>
        <v>0</v>
      </c>
      <c r="BT80" s="599">
        <f t="shared" si="49"/>
        <v>0</v>
      </c>
      <c r="BU80" s="599">
        <f t="shared" si="49"/>
        <v>0</v>
      </c>
      <c r="BV80" s="599">
        <f t="shared" si="49"/>
        <v>0</v>
      </c>
      <c r="BW80" s="599">
        <f t="shared" si="49"/>
        <v>0</v>
      </c>
      <c r="BX80" s="599">
        <f t="shared" si="49"/>
        <v>0</v>
      </c>
      <c r="BY80" s="599">
        <f t="shared" si="49"/>
        <v>0</v>
      </c>
      <c r="BZ80" s="599">
        <f t="shared" si="49"/>
        <v>0</v>
      </c>
      <c r="CA80" s="599">
        <f t="shared" si="49"/>
        <v>0</v>
      </c>
      <c r="CB80" s="599">
        <f t="shared" si="49"/>
        <v>0</v>
      </c>
      <c r="CC80" s="599">
        <f t="shared" si="49"/>
        <v>0</v>
      </c>
      <c r="CD80" s="599">
        <f t="shared" si="49"/>
        <v>0</v>
      </c>
      <c r="CE80" s="599">
        <f t="shared" si="49"/>
        <v>0</v>
      </c>
      <c r="CF80" s="599">
        <f t="shared" si="49"/>
        <v>0</v>
      </c>
      <c r="CG80" s="599">
        <f t="shared" si="49"/>
        <v>0</v>
      </c>
      <c r="CH80" s="599">
        <f t="shared" si="49"/>
        <v>0</v>
      </c>
      <c r="CI80" s="599">
        <f t="shared" si="49"/>
        <v>0</v>
      </c>
      <c r="CJ80" s="599">
        <f t="shared" ref="CJ80:DO80" si="50">SUMIF($C:$C,"59.2x",CJ:CJ)</f>
        <v>0</v>
      </c>
      <c r="CK80" s="599">
        <f t="shared" si="50"/>
        <v>0</v>
      </c>
      <c r="CL80" s="599">
        <f t="shared" si="50"/>
        <v>0</v>
      </c>
      <c r="CM80" s="599">
        <f t="shared" si="50"/>
        <v>0</v>
      </c>
      <c r="CN80" s="599">
        <f t="shared" si="50"/>
        <v>0</v>
      </c>
      <c r="CO80" s="599">
        <f t="shared" si="50"/>
        <v>0</v>
      </c>
      <c r="CP80" s="599">
        <f t="shared" si="50"/>
        <v>0</v>
      </c>
      <c r="CQ80" s="599">
        <f t="shared" si="50"/>
        <v>0</v>
      </c>
      <c r="CR80" s="599">
        <f t="shared" si="50"/>
        <v>0</v>
      </c>
      <c r="CS80" s="599">
        <f t="shared" si="50"/>
        <v>0</v>
      </c>
      <c r="CT80" s="599">
        <f t="shared" si="50"/>
        <v>0</v>
      </c>
      <c r="CU80" s="599">
        <f t="shared" si="50"/>
        <v>0</v>
      </c>
      <c r="CV80" s="599">
        <f t="shared" si="50"/>
        <v>0</v>
      </c>
      <c r="CW80" s="599">
        <f t="shared" si="50"/>
        <v>0</v>
      </c>
      <c r="CX80" s="599">
        <f t="shared" si="50"/>
        <v>0</v>
      </c>
      <c r="CY80" s="614">
        <f t="shared" si="50"/>
        <v>0</v>
      </c>
      <c r="CZ80" s="615">
        <f t="shared" si="50"/>
        <v>0</v>
      </c>
      <c r="DA80" s="615">
        <f t="shared" si="50"/>
        <v>0</v>
      </c>
      <c r="DB80" s="615">
        <f t="shared" si="50"/>
        <v>0</v>
      </c>
      <c r="DC80" s="615">
        <f t="shared" si="50"/>
        <v>0</v>
      </c>
      <c r="DD80" s="615">
        <f t="shared" si="50"/>
        <v>0</v>
      </c>
      <c r="DE80" s="615">
        <f t="shared" si="50"/>
        <v>0</v>
      </c>
      <c r="DF80" s="615">
        <f t="shared" si="50"/>
        <v>0</v>
      </c>
      <c r="DG80" s="615">
        <f t="shared" si="50"/>
        <v>0</v>
      </c>
      <c r="DH80" s="615">
        <f t="shared" si="50"/>
        <v>0</v>
      </c>
      <c r="DI80" s="615">
        <f t="shared" si="50"/>
        <v>0</v>
      </c>
      <c r="DJ80" s="615">
        <f t="shared" si="50"/>
        <v>0</v>
      </c>
      <c r="DK80" s="615">
        <f t="shared" si="50"/>
        <v>0</v>
      </c>
      <c r="DL80" s="615">
        <f t="shared" si="50"/>
        <v>0</v>
      </c>
      <c r="DM80" s="615">
        <f t="shared" si="50"/>
        <v>0</v>
      </c>
      <c r="DN80" s="615">
        <f t="shared" si="50"/>
        <v>0</v>
      </c>
      <c r="DO80" s="615">
        <f t="shared" si="50"/>
        <v>0</v>
      </c>
      <c r="DP80" s="615">
        <f t="shared" ref="DP80:DW80" si="51">SUMIF($C:$C,"59.2x",DP:DP)</f>
        <v>0</v>
      </c>
      <c r="DQ80" s="615">
        <f t="shared" si="51"/>
        <v>0</v>
      </c>
      <c r="DR80" s="615">
        <f t="shared" si="51"/>
        <v>0</v>
      </c>
      <c r="DS80" s="615">
        <f t="shared" si="51"/>
        <v>0</v>
      </c>
      <c r="DT80" s="615">
        <f t="shared" si="51"/>
        <v>0</v>
      </c>
      <c r="DU80" s="615">
        <f t="shared" si="51"/>
        <v>0</v>
      </c>
      <c r="DV80" s="615">
        <f t="shared" si="51"/>
        <v>0</v>
      </c>
      <c r="DW80" s="618">
        <f t="shared" si="51"/>
        <v>0</v>
      </c>
    </row>
    <row r="81" spans="1:1024" x14ac:dyDescent="0.2">
      <c r="B81" s="674" t="s">
        <v>526</v>
      </c>
      <c r="C81" s="675" t="s">
        <v>826</v>
      </c>
      <c r="D81" s="601"/>
      <c r="E81" s="601"/>
      <c r="F81" s="601"/>
      <c r="G81" s="601"/>
      <c r="H81" s="601"/>
      <c r="I81" s="601"/>
      <c r="J81" s="601"/>
      <c r="K81" s="601"/>
      <c r="L81" s="601"/>
      <c r="M81" s="601"/>
      <c r="N81" s="601"/>
      <c r="O81" s="601"/>
      <c r="P81" s="601"/>
      <c r="Q81" s="601"/>
      <c r="R81" s="603"/>
      <c r="S81" s="617"/>
      <c r="T81" s="603"/>
      <c r="U81" s="676"/>
      <c r="V81" s="599"/>
      <c r="W81" s="599"/>
      <c r="X81" s="599"/>
      <c r="Y81" s="599"/>
      <c r="Z81" s="599"/>
      <c r="AA81" s="599"/>
      <c r="AB81" s="599"/>
      <c r="AC81" s="599"/>
      <c r="AD81" s="599"/>
      <c r="AE81" s="599"/>
      <c r="AF81" s="599"/>
      <c r="AG81" s="599"/>
      <c r="AH81" s="599"/>
      <c r="AI81" s="599"/>
      <c r="AJ81" s="599"/>
      <c r="AK81" s="599"/>
      <c r="AL81" s="599"/>
      <c r="AM81" s="599"/>
      <c r="AN81" s="599"/>
      <c r="AO81" s="599"/>
      <c r="AP81" s="599"/>
      <c r="AQ81" s="599"/>
      <c r="AR81" s="599"/>
      <c r="AS81" s="599"/>
      <c r="AT81" s="599"/>
      <c r="AU81" s="599"/>
      <c r="AV81" s="599"/>
      <c r="AW81" s="599"/>
      <c r="AX81" s="599"/>
      <c r="AY81" s="599"/>
      <c r="AZ81" s="599"/>
      <c r="BA81" s="599"/>
      <c r="BB81" s="599"/>
      <c r="BC81" s="599"/>
      <c r="BD81" s="599"/>
      <c r="BE81" s="599"/>
      <c r="BF81" s="599"/>
      <c r="BG81" s="599"/>
      <c r="BH81" s="599"/>
      <c r="BI81" s="599"/>
      <c r="BJ81" s="599"/>
      <c r="BK81" s="599"/>
      <c r="BL81" s="599"/>
      <c r="BM81" s="599"/>
      <c r="BN81" s="599"/>
      <c r="BO81" s="599"/>
      <c r="BP81" s="599"/>
      <c r="BQ81" s="599"/>
      <c r="BR81" s="599"/>
      <c r="BS81" s="599"/>
      <c r="BT81" s="599"/>
      <c r="BU81" s="599"/>
      <c r="BV81" s="599"/>
      <c r="BW81" s="599"/>
      <c r="BX81" s="599"/>
      <c r="BY81" s="599"/>
      <c r="BZ81" s="599"/>
      <c r="CA81" s="599"/>
      <c r="CB81" s="599"/>
      <c r="CC81" s="599"/>
      <c r="CD81" s="599"/>
      <c r="CE81" s="599"/>
      <c r="CF81" s="599"/>
      <c r="CG81" s="599"/>
      <c r="CH81" s="599"/>
      <c r="CI81" s="599"/>
      <c r="CJ81" s="599"/>
      <c r="CK81" s="599"/>
      <c r="CL81" s="599"/>
      <c r="CM81" s="599"/>
      <c r="CN81" s="599"/>
      <c r="CO81" s="599"/>
      <c r="CP81" s="599"/>
      <c r="CQ81" s="599"/>
      <c r="CR81" s="599"/>
      <c r="CS81" s="599"/>
      <c r="CT81" s="599"/>
      <c r="CU81" s="599"/>
      <c r="CV81" s="599"/>
      <c r="CW81" s="599"/>
      <c r="CX81" s="599"/>
      <c r="CY81" s="614"/>
      <c r="CZ81" s="615"/>
      <c r="DA81" s="615"/>
      <c r="DB81" s="615"/>
      <c r="DC81" s="615"/>
      <c r="DD81" s="615"/>
      <c r="DE81" s="615"/>
      <c r="DF81" s="615"/>
      <c r="DG81" s="615"/>
      <c r="DH81" s="615"/>
      <c r="DI81" s="615"/>
      <c r="DJ81" s="615"/>
      <c r="DK81" s="615"/>
      <c r="DL81" s="615"/>
      <c r="DM81" s="615"/>
      <c r="DN81" s="615"/>
      <c r="DO81" s="615"/>
      <c r="DP81" s="615"/>
      <c r="DQ81" s="615"/>
      <c r="DR81" s="615"/>
      <c r="DS81" s="615"/>
      <c r="DT81" s="615"/>
      <c r="DU81" s="615"/>
      <c r="DV81" s="615"/>
      <c r="DW81" s="618"/>
    </row>
    <row r="82" spans="1:1024" x14ac:dyDescent="0.2">
      <c r="B82" s="607" t="s">
        <v>527</v>
      </c>
      <c r="C82" s="608" t="s">
        <v>528</v>
      </c>
      <c r="D82" s="601"/>
      <c r="E82" s="601"/>
      <c r="F82" s="601"/>
      <c r="G82" s="601"/>
      <c r="H82" s="601"/>
      <c r="I82" s="601"/>
      <c r="J82" s="601"/>
      <c r="K82" s="601"/>
      <c r="L82" s="601"/>
      <c r="M82" s="601"/>
      <c r="N82" s="601"/>
      <c r="O82" s="601"/>
      <c r="P82" s="601"/>
      <c r="Q82" s="601"/>
      <c r="R82" s="603"/>
      <c r="S82" s="617"/>
      <c r="T82" s="603"/>
      <c r="U82" s="617"/>
      <c r="V82" s="601"/>
      <c r="W82" s="601"/>
      <c r="X82" s="599">
        <f t="shared" ref="X82:BC82" si="52">SUMIF($C:$C,"60.1x",X:X)</f>
        <v>0</v>
      </c>
      <c r="Y82" s="599">
        <f t="shared" si="52"/>
        <v>0</v>
      </c>
      <c r="Z82" s="599">
        <f t="shared" si="52"/>
        <v>0</v>
      </c>
      <c r="AA82" s="599">
        <f t="shared" si="52"/>
        <v>0</v>
      </c>
      <c r="AB82" s="599">
        <f t="shared" si="52"/>
        <v>0</v>
      </c>
      <c r="AC82" s="599">
        <f t="shared" si="52"/>
        <v>0</v>
      </c>
      <c r="AD82" s="599">
        <f t="shared" si="52"/>
        <v>0</v>
      </c>
      <c r="AE82" s="599">
        <f t="shared" si="52"/>
        <v>0</v>
      </c>
      <c r="AF82" s="599">
        <f t="shared" si="52"/>
        <v>0</v>
      </c>
      <c r="AG82" s="599">
        <f t="shared" si="52"/>
        <v>0</v>
      </c>
      <c r="AH82" s="599">
        <f t="shared" si="52"/>
        <v>0</v>
      </c>
      <c r="AI82" s="599">
        <f t="shared" si="52"/>
        <v>0</v>
      </c>
      <c r="AJ82" s="599">
        <f t="shared" si="52"/>
        <v>0</v>
      </c>
      <c r="AK82" s="599">
        <f t="shared" si="52"/>
        <v>0</v>
      </c>
      <c r="AL82" s="599">
        <f t="shared" si="52"/>
        <v>0</v>
      </c>
      <c r="AM82" s="599">
        <f t="shared" si="52"/>
        <v>0</v>
      </c>
      <c r="AN82" s="599">
        <f t="shared" si="52"/>
        <v>0</v>
      </c>
      <c r="AO82" s="599">
        <f t="shared" si="52"/>
        <v>0</v>
      </c>
      <c r="AP82" s="599">
        <f t="shared" si="52"/>
        <v>0</v>
      </c>
      <c r="AQ82" s="599">
        <f t="shared" si="52"/>
        <v>0</v>
      </c>
      <c r="AR82" s="599">
        <f t="shared" si="52"/>
        <v>0</v>
      </c>
      <c r="AS82" s="599">
        <f t="shared" si="52"/>
        <v>0</v>
      </c>
      <c r="AT82" s="599">
        <f t="shared" si="52"/>
        <v>0</v>
      </c>
      <c r="AU82" s="599">
        <f t="shared" si="52"/>
        <v>0</v>
      </c>
      <c r="AV82" s="599">
        <f t="shared" si="52"/>
        <v>0</v>
      </c>
      <c r="AW82" s="599">
        <f t="shared" si="52"/>
        <v>0</v>
      </c>
      <c r="AX82" s="599">
        <f t="shared" si="52"/>
        <v>0</v>
      </c>
      <c r="AY82" s="599">
        <f t="shared" si="52"/>
        <v>0</v>
      </c>
      <c r="AZ82" s="599">
        <f t="shared" si="52"/>
        <v>0</v>
      </c>
      <c r="BA82" s="599">
        <f t="shared" si="52"/>
        <v>0</v>
      </c>
      <c r="BB82" s="599">
        <f t="shared" si="52"/>
        <v>0</v>
      </c>
      <c r="BC82" s="599">
        <f t="shared" si="52"/>
        <v>0</v>
      </c>
      <c r="BD82" s="599">
        <f t="shared" ref="BD82:CI82" si="53">SUMIF($C:$C,"60.1x",BD:BD)</f>
        <v>0</v>
      </c>
      <c r="BE82" s="599">
        <f t="shared" si="53"/>
        <v>0</v>
      </c>
      <c r="BF82" s="599">
        <f t="shared" si="53"/>
        <v>0</v>
      </c>
      <c r="BG82" s="599">
        <f t="shared" si="53"/>
        <v>0</v>
      </c>
      <c r="BH82" s="599">
        <f t="shared" si="53"/>
        <v>0</v>
      </c>
      <c r="BI82" s="599">
        <f t="shared" si="53"/>
        <v>0</v>
      </c>
      <c r="BJ82" s="599">
        <f t="shared" si="53"/>
        <v>0</v>
      </c>
      <c r="BK82" s="599">
        <f t="shared" si="53"/>
        <v>0</v>
      </c>
      <c r="BL82" s="599">
        <f t="shared" si="53"/>
        <v>0</v>
      </c>
      <c r="BM82" s="599">
        <f t="shared" si="53"/>
        <v>0</v>
      </c>
      <c r="BN82" s="599">
        <f t="shared" si="53"/>
        <v>0</v>
      </c>
      <c r="BO82" s="599">
        <f t="shared" si="53"/>
        <v>0</v>
      </c>
      <c r="BP82" s="599">
        <f t="shared" si="53"/>
        <v>0</v>
      </c>
      <c r="BQ82" s="599">
        <f t="shared" si="53"/>
        <v>0</v>
      </c>
      <c r="BR82" s="599">
        <f t="shared" si="53"/>
        <v>0</v>
      </c>
      <c r="BS82" s="599">
        <f t="shared" si="53"/>
        <v>0</v>
      </c>
      <c r="BT82" s="599">
        <f t="shared" si="53"/>
        <v>0</v>
      </c>
      <c r="BU82" s="599">
        <f t="shared" si="53"/>
        <v>0</v>
      </c>
      <c r="BV82" s="599">
        <f t="shared" si="53"/>
        <v>0</v>
      </c>
      <c r="BW82" s="599">
        <f t="shared" si="53"/>
        <v>0</v>
      </c>
      <c r="BX82" s="599">
        <f t="shared" si="53"/>
        <v>0</v>
      </c>
      <c r="BY82" s="599">
        <f t="shared" si="53"/>
        <v>0</v>
      </c>
      <c r="BZ82" s="599">
        <f t="shared" si="53"/>
        <v>0</v>
      </c>
      <c r="CA82" s="599">
        <f t="shared" si="53"/>
        <v>0</v>
      </c>
      <c r="CB82" s="599">
        <f t="shared" si="53"/>
        <v>0</v>
      </c>
      <c r="CC82" s="599">
        <f t="shared" si="53"/>
        <v>0</v>
      </c>
      <c r="CD82" s="599">
        <f t="shared" si="53"/>
        <v>0</v>
      </c>
      <c r="CE82" s="599">
        <f t="shared" si="53"/>
        <v>0</v>
      </c>
      <c r="CF82" s="599">
        <f t="shared" si="53"/>
        <v>0</v>
      </c>
      <c r="CG82" s="599">
        <f t="shared" si="53"/>
        <v>0</v>
      </c>
      <c r="CH82" s="599">
        <f t="shared" si="53"/>
        <v>0</v>
      </c>
      <c r="CI82" s="599">
        <f t="shared" si="53"/>
        <v>0</v>
      </c>
      <c r="CJ82" s="599">
        <f t="shared" ref="CJ82:DO82" si="54">SUMIF($C:$C,"60.1x",CJ:CJ)</f>
        <v>0</v>
      </c>
      <c r="CK82" s="599">
        <f t="shared" si="54"/>
        <v>0</v>
      </c>
      <c r="CL82" s="599">
        <f t="shared" si="54"/>
        <v>0</v>
      </c>
      <c r="CM82" s="599">
        <f t="shared" si="54"/>
        <v>0</v>
      </c>
      <c r="CN82" s="599">
        <f t="shared" si="54"/>
        <v>0</v>
      </c>
      <c r="CO82" s="599">
        <f t="shared" si="54"/>
        <v>0</v>
      </c>
      <c r="CP82" s="599">
        <f t="shared" si="54"/>
        <v>0</v>
      </c>
      <c r="CQ82" s="599">
        <f t="shared" si="54"/>
        <v>0</v>
      </c>
      <c r="CR82" s="599">
        <f t="shared" si="54"/>
        <v>0</v>
      </c>
      <c r="CS82" s="599">
        <f t="shared" si="54"/>
        <v>0</v>
      </c>
      <c r="CT82" s="599">
        <f t="shared" si="54"/>
        <v>0</v>
      </c>
      <c r="CU82" s="599">
        <f t="shared" si="54"/>
        <v>0</v>
      </c>
      <c r="CV82" s="599">
        <f t="shared" si="54"/>
        <v>0</v>
      </c>
      <c r="CW82" s="599">
        <f t="shared" si="54"/>
        <v>0</v>
      </c>
      <c r="CX82" s="599">
        <f t="shared" si="54"/>
        <v>0</v>
      </c>
      <c r="CY82" s="614">
        <f t="shared" si="54"/>
        <v>0</v>
      </c>
      <c r="CZ82" s="615">
        <f t="shared" si="54"/>
        <v>0</v>
      </c>
      <c r="DA82" s="615">
        <f t="shared" si="54"/>
        <v>0</v>
      </c>
      <c r="DB82" s="615">
        <f t="shared" si="54"/>
        <v>0</v>
      </c>
      <c r="DC82" s="615">
        <f t="shared" si="54"/>
        <v>0</v>
      </c>
      <c r="DD82" s="615">
        <f t="shared" si="54"/>
        <v>0</v>
      </c>
      <c r="DE82" s="615">
        <f t="shared" si="54"/>
        <v>0</v>
      </c>
      <c r="DF82" s="615">
        <f t="shared" si="54"/>
        <v>0</v>
      </c>
      <c r="DG82" s="615">
        <f t="shared" si="54"/>
        <v>0</v>
      </c>
      <c r="DH82" s="615">
        <f t="shared" si="54"/>
        <v>0</v>
      </c>
      <c r="DI82" s="615">
        <f t="shared" si="54"/>
        <v>0</v>
      </c>
      <c r="DJ82" s="615">
        <f t="shared" si="54"/>
        <v>0</v>
      </c>
      <c r="DK82" s="615">
        <f t="shared" si="54"/>
        <v>0</v>
      </c>
      <c r="DL82" s="615">
        <f t="shared" si="54"/>
        <v>0</v>
      </c>
      <c r="DM82" s="615">
        <f t="shared" si="54"/>
        <v>0</v>
      </c>
      <c r="DN82" s="615">
        <f t="shared" si="54"/>
        <v>0</v>
      </c>
      <c r="DO82" s="615">
        <f t="shared" si="54"/>
        <v>0</v>
      </c>
      <c r="DP82" s="615">
        <f t="shared" ref="DP82:DW82" si="55">SUMIF($C:$C,"60.1x",DP:DP)</f>
        <v>0</v>
      </c>
      <c r="DQ82" s="615">
        <f t="shared" si="55"/>
        <v>0</v>
      </c>
      <c r="DR82" s="615">
        <f t="shared" si="55"/>
        <v>0</v>
      </c>
      <c r="DS82" s="615">
        <f t="shared" si="55"/>
        <v>0</v>
      </c>
      <c r="DT82" s="615">
        <f t="shared" si="55"/>
        <v>0</v>
      </c>
      <c r="DU82" s="615">
        <f t="shared" si="55"/>
        <v>0</v>
      </c>
      <c r="DV82" s="615">
        <f t="shared" si="55"/>
        <v>0</v>
      </c>
      <c r="DW82" s="618">
        <f t="shared" si="55"/>
        <v>0</v>
      </c>
    </row>
    <row r="83" spans="1:1024" x14ac:dyDescent="0.2">
      <c r="B83" s="607" t="s">
        <v>529</v>
      </c>
      <c r="C83" s="608" t="s">
        <v>530</v>
      </c>
      <c r="D83" s="601"/>
      <c r="E83" s="601"/>
      <c r="F83" s="601"/>
      <c r="G83" s="601"/>
      <c r="H83" s="601"/>
      <c r="I83" s="601"/>
      <c r="J83" s="601"/>
      <c r="K83" s="601"/>
      <c r="L83" s="601"/>
      <c r="M83" s="601"/>
      <c r="N83" s="601"/>
      <c r="O83" s="601"/>
      <c r="P83" s="601"/>
      <c r="Q83" s="601"/>
      <c r="R83" s="603"/>
      <c r="S83" s="617"/>
      <c r="T83" s="603"/>
      <c r="U83" s="617"/>
      <c r="V83" s="601"/>
      <c r="W83" s="601"/>
      <c r="X83" s="599">
        <f t="shared" ref="X83:BC83" si="56">SUMIF($C:$C,"60.2x",X:X)</f>
        <v>0</v>
      </c>
      <c r="Y83" s="599">
        <f t="shared" si="56"/>
        <v>0</v>
      </c>
      <c r="Z83" s="599">
        <f t="shared" si="56"/>
        <v>0</v>
      </c>
      <c r="AA83" s="599">
        <f t="shared" si="56"/>
        <v>0</v>
      </c>
      <c r="AB83" s="599">
        <f t="shared" si="56"/>
        <v>0</v>
      </c>
      <c r="AC83" s="599">
        <f t="shared" si="56"/>
        <v>0</v>
      </c>
      <c r="AD83" s="599">
        <f t="shared" si="56"/>
        <v>0</v>
      </c>
      <c r="AE83" s="599">
        <f t="shared" si="56"/>
        <v>0</v>
      </c>
      <c r="AF83" s="599">
        <f t="shared" si="56"/>
        <v>0</v>
      </c>
      <c r="AG83" s="599">
        <f t="shared" si="56"/>
        <v>0</v>
      </c>
      <c r="AH83" s="599">
        <f t="shared" si="56"/>
        <v>0</v>
      </c>
      <c r="AI83" s="599">
        <f t="shared" si="56"/>
        <v>0</v>
      </c>
      <c r="AJ83" s="599">
        <f t="shared" si="56"/>
        <v>0</v>
      </c>
      <c r="AK83" s="599">
        <f t="shared" si="56"/>
        <v>0</v>
      </c>
      <c r="AL83" s="599">
        <f t="shared" si="56"/>
        <v>0</v>
      </c>
      <c r="AM83" s="599">
        <f t="shared" si="56"/>
        <v>0</v>
      </c>
      <c r="AN83" s="599">
        <f t="shared" si="56"/>
        <v>0</v>
      </c>
      <c r="AO83" s="599">
        <f t="shared" si="56"/>
        <v>0</v>
      </c>
      <c r="AP83" s="599">
        <f t="shared" si="56"/>
        <v>0</v>
      </c>
      <c r="AQ83" s="599">
        <f t="shared" si="56"/>
        <v>0</v>
      </c>
      <c r="AR83" s="599">
        <f t="shared" si="56"/>
        <v>0</v>
      </c>
      <c r="AS83" s="599">
        <f t="shared" si="56"/>
        <v>0</v>
      </c>
      <c r="AT83" s="599">
        <f t="shared" si="56"/>
        <v>0</v>
      </c>
      <c r="AU83" s="599">
        <f t="shared" si="56"/>
        <v>0</v>
      </c>
      <c r="AV83" s="599">
        <f t="shared" si="56"/>
        <v>0</v>
      </c>
      <c r="AW83" s="599">
        <f t="shared" si="56"/>
        <v>0</v>
      </c>
      <c r="AX83" s="599">
        <f t="shared" si="56"/>
        <v>0</v>
      </c>
      <c r="AY83" s="599">
        <f t="shared" si="56"/>
        <v>0</v>
      </c>
      <c r="AZ83" s="599">
        <f t="shared" si="56"/>
        <v>0</v>
      </c>
      <c r="BA83" s="599">
        <f t="shared" si="56"/>
        <v>0</v>
      </c>
      <c r="BB83" s="599">
        <f t="shared" si="56"/>
        <v>0</v>
      </c>
      <c r="BC83" s="599">
        <f t="shared" si="56"/>
        <v>0</v>
      </c>
      <c r="BD83" s="599">
        <f t="shared" ref="BD83:CI83" si="57">SUMIF($C:$C,"60.2x",BD:BD)</f>
        <v>0</v>
      </c>
      <c r="BE83" s="599">
        <f t="shared" si="57"/>
        <v>0</v>
      </c>
      <c r="BF83" s="599">
        <f t="shared" si="57"/>
        <v>0</v>
      </c>
      <c r="BG83" s="599">
        <f t="shared" si="57"/>
        <v>0</v>
      </c>
      <c r="BH83" s="599">
        <f t="shared" si="57"/>
        <v>0</v>
      </c>
      <c r="BI83" s="599">
        <f t="shared" si="57"/>
        <v>0</v>
      </c>
      <c r="BJ83" s="599">
        <f t="shared" si="57"/>
        <v>0</v>
      </c>
      <c r="BK83" s="599">
        <f t="shared" si="57"/>
        <v>0</v>
      </c>
      <c r="BL83" s="599">
        <f t="shared" si="57"/>
        <v>0</v>
      </c>
      <c r="BM83" s="599">
        <f t="shared" si="57"/>
        <v>0</v>
      </c>
      <c r="BN83" s="599">
        <f t="shared" si="57"/>
        <v>0</v>
      </c>
      <c r="BO83" s="599">
        <f t="shared" si="57"/>
        <v>0</v>
      </c>
      <c r="BP83" s="599">
        <f t="shared" si="57"/>
        <v>0</v>
      </c>
      <c r="BQ83" s="599">
        <f t="shared" si="57"/>
        <v>0</v>
      </c>
      <c r="BR83" s="599">
        <f t="shared" si="57"/>
        <v>0</v>
      </c>
      <c r="BS83" s="599">
        <f t="shared" si="57"/>
        <v>0</v>
      </c>
      <c r="BT83" s="599">
        <f t="shared" si="57"/>
        <v>0</v>
      </c>
      <c r="BU83" s="599">
        <f t="shared" si="57"/>
        <v>0</v>
      </c>
      <c r="BV83" s="599">
        <f t="shared" si="57"/>
        <v>0</v>
      </c>
      <c r="BW83" s="599">
        <f t="shared" si="57"/>
        <v>0</v>
      </c>
      <c r="BX83" s="599">
        <f t="shared" si="57"/>
        <v>0</v>
      </c>
      <c r="BY83" s="599">
        <f t="shared" si="57"/>
        <v>0</v>
      </c>
      <c r="BZ83" s="599">
        <f t="shared" si="57"/>
        <v>0</v>
      </c>
      <c r="CA83" s="599">
        <f t="shared" si="57"/>
        <v>0</v>
      </c>
      <c r="CB83" s="599">
        <f t="shared" si="57"/>
        <v>0</v>
      </c>
      <c r="CC83" s="599">
        <f t="shared" si="57"/>
        <v>0</v>
      </c>
      <c r="CD83" s="599">
        <f t="shared" si="57"/>
        <v>0</v>
      </c>
      <c r="CE83" s="599">
        <f t="shared" si="57"/>
        <v>0</v>
      </c>
      <c r="CF83" s="599">
        <f t="shared" si="57"/>
        <v>0</v>
      </c>
      <c r="CG83" s="599">
        <f t="shared" si="57"/>
        <v>0</v>
      </c>
      <c r="CH83" s="599">
        <f t="shared" si="57"/>
        <v>0</v>
      </c>
      <c r="CI83" s="599">
        <f t="shared" si="57"/>
        <v>0</v>
      </c>
      <c r="CJ83" s="599">
        <f t="shared" ref="CJ83:DO83" si="58">SUMIF($C:$C,"60.2x",CJ:CJ)</f>
        <v>0</v>
      </c>
      <c r="CK83" s="599">
        <f t="shared" si="58"/>
        <v>0</v>
      </c>
      <c r="CL83" s="599">
        <f t="shared" si="58"/>
        <v>0</v>
      </c>
      <c r="CM83" s="599">
        <f t="shared" si="58"/>
        <v>0</v>
      </c>
      <c r="CN83" s="599">
        <f t="shared" si="58"/>
        <v>0</v>
      </c>
      <c r="CO83" s="599">
        <f t="shared" si="58"/>
        <v>0</v>
      </c>
      <c r="CP83" s="599">
        <f t="shared" si="58"/>
        <v>0</v>
      </c>
      <c r="CQ83" s="599">
        <f t="shared" si="58"/>
        <v>0</v>
      </c>
      <c r="CR83" s="599">
        <f t="shared" si="58"/>
        <v>0</v>
      </c>
      <c r="CS83" s="599">
        <f t="shared" si="58"/>
        <v>0</v>
      </c>
      <c r="CT83" s="599">
        <f t="shared" si="58"/>
        <v>0</v>
      </c>
      <c r="CU83" s="599">
        <f t="shared" si="58"/>
        <v>0</v>
      </c>
      <c r="CV83" s="599">
        <f t="shared" si="58"/>
        <v>0</v>
      </c>
      <c r="CW83" s="599">
        <f t="shared" si="58"/>
        <v>0</v>
      </c>
      <c r="CX83" s="599">
        <f t="shared" si="58"/>
        <v>0</v>
      </c>
      <c r="CY83" s="614">
        <f t="shared" si="58"/>
        <v>0</v>
      </c>
      <c r="CZ83" s="615">
        <f t="shared" si="58"/>
        <v>0</v>
      </c>
      <c r="DA83" s="615">
        <f t="shared" si="58"/>
        <v>0</v>
      </c>
      <c r="DB83" s="615">
        <f t="shared" si="58"/>
        <v>0</v>
      </c>
      <c r="DC83" s="615">
        <f t="shared" si="58"/>
        <v>0</v>
      </c>
      <c r="DD83" s="615">
        <f t="shared" si="58"/>
        <v>0</v>
      </c>
      <c r="DE83" s="615">
        <f t="shared" si="58"/>
        <v>0</v>
      </c>
      <c r="DF83" s="615">
        <f t="shared" si="58"/>
        <v>0</v>
      </c>
      <c r="DG83" s="615">
        <f t="shared" si="58"/>
        <v>0</v>
      </c>
      <c r="DH83" s="615">
        <f t="shared" si="58"/>
        <v>0</v>
      </c>
      <c r="DI83" s="615">
        <f t="shared" si="58"/>
        <v>0</v>
      </c>
      <c r="DJ83" s="615">
        <f t="shared" si="58"/>
        <v>0</v>
      </c>
      <c r="DK83" s="615">
        <f t="shared" si="58"/>
        <v>0</v>
      </c>
      <c r="DL83" s="615">
        <f t="shared" si="58"/>
        <v>0</v>
      </c>
      <c r="DM83" s="615">
        <f t="shared" si="58"/>
        <v>0</v>
      </c>
      <c r="DN83" s="615">
        <f t="shared" si="58"/>
        <v>0</v>
      </c>
      <c r="DO83" s="615">
        <f t="shared" si="58"/>
        <v>0</v>
      </c>
      <c r="DP83" s="615">
        <f t="shared" ref="DP83:DW83" si="59">SUMIF($C:$C,"60.2x",DP:DP)</f>
        <v>0</v>
      </c>
      <c r="DQ83" s="615">
        <f t="shared" si="59"/>
        <v>0</v>
      </c>
      <c r="DR83" s="615">
        <f t="shared" si="59"/>
        <v>0</v>
      </c>
      <c r="DS83" s="615">
        <f t="shared" si="59"/>
        <v>0</v>
      </c>
      <c r="DT83" s="615">
        <f t="shared" si="59"/>
        <v>0</v>
      </c>
      <c r="DU83" s="615">
        <f t="shared" si="59"/>
        <v>0</v>
      </c>
      <c r="DV83" s="615">
        <f t="shared" si="59"/>
        <v>0</v>
      </c>
      <c r="DW83" s="618">
        <f t="shared" si="59"/>
        <v>0</v>
      </c>
    </row>
    <row r="84" spans="1:1024" ht="15.75" x14ac:dyDescent="0.25">
      <c r="B84" s="674" t="s">
        <v>531</v>
      </c>
      <c r="C84" s="675" t="s">
        <v>532</v>
      </c>
      <c r="D84" s="601"/>
      <c r="E84" s="601"/>
      <c r="F84" s="601"/>
      <c r="G84" s="601"/>
      <c r="H84" s="601"/>
      <c r="I84" s="601"/>
      <c r="J84" s="601"/>
      <c r="K84" s="601"/>
      <c r="L84" s="601"/>
      <c r="M84" s="601"/>
      <c r="N84" s="601"/>
      <c r="O84" s="601"/>
      <c r="P84" s="601"/>
      <c r="Q84" s="601"/>
      <c r="R84" s="603"/>
      <c r="S84" s="617"/>
      <c r="T84" s="603"/>
      <c r="U84" s="676"/>
      <c r="V84" s="599"/>
      <c r="W84" s="599"/>
      <c r="X84" s="679"/>
      <c r="Y84" s="679"/>
      <c r="Z84" s="679"/>
      <c r="AA84" s="679"/>
      <c r="AB84" s="679"/>
      <c r="AC84" s="679"/>
      <c r="AD84" s="679"/>
      <c r="AE84" s="679"/>
      <c r="AF84" s="679"/>
      <c r="AG84" s="679"/>
      <c r="AH84" s="679"/>
      <c r="AI84" s="679"/>
      <c r="AJ84" s="679"/>
      <c r="AK84" s="679"/>
      <c r="AL84" s="679"/>
      <c r="AM84" s="679"/>
      <c r="AN84" s="679"/>
      <c r="AO84" s="679"/>
      <c r="AP84" s="679"/>
      <c r="AQ84" s="679"/>
      <c r="AR84" s="679"/>
      <c r="AS84" s="679"/>
      <c r="AT84" s="679"/>
      <c r="AU84" s="679"/>
      <c r="AV84" s="679"/>
      <c r="AW84" s="679"/>
      <c r="AX84" s="679"/>
      <c r="AY84" s="679"/>
      <c r="AZ84" s="679"/>
      <c r="BA84" s="679"/>
      <c r="BB84" s="679"/>
      <c r="BC84" s="679"/>
      <c r="BD84" s="679"/>
      <c r="BE84" s="679"/>
      <c r="BF84" s="679"/>
      <c r="BG84" s="679"/>
      <c r="BH84" s="679"/>
      <c r="BI84" s="679"/>
      <c r="BJ84" s="679"/>
      <c r="BK84" s="679"/>
      <c r="BL84" s="679"/>
      <c r="BM84" s="679"/>
      <c r="BN84" s="679"/>
      <c r="BO84" s="679"/>
      <c r="BP84" s="679"/>
      <c r="BQ84" s="679"/>
      <c r="BR84" s="679"/>
      <c r="BS84" s="679"/>
      <c r="BT84" s="679"/>
      <c r="BU84" s="679"/>
      <c r="BV84" s="679"/>
      <c r="BW84" s="679"/>
      <c r="BX84" s="679"/>
      <c r="BY84" s="679"/>
      <c r="BZ84" s="679"/>
      <c r="CA84" s="679"/>
      <c r="CB84" s="679"/>
      <c r="CC84" s="679"/>
      <c r="CD84" s="679"/>
      <c r="CE84" s="679"/>
      <c r="CF84" s="679"/>
      <c r="CG84" s="679"/>
      <c r="CH84" s="679"/>
      <c r="CI84" s="679"/>
      <c r="CJ84" s="679"/>
      <c r="CK84" s="679"/>
      <c r="CL84" s="679"/>
      <c r="CM84" s="679"/>
      <c r="CN84" s="679"/>
      <c r="CO84" s="679"/>
      <c r="CP84" s="679"/>
      <c r="CQ84" s="679"/>
      <c r="CR84" s="679"/>
      <c r="CS84" s="679"/>
      <c r="CT84" s="679"/>
      <c r="CU84" s="679"/>
      <c r="CV84" s="679"/>
      <c r="CW84" s="679"/>
      <c r="CX84" s="679"/>
      <c r="CY84" s="680"/>
      <c r="CZ84" s="681"/>
      <c r="DA84" s="681"/>
      <c r="DB84" s="681"/>
      <c r="DC84" s="681"/>
      <c r="DD84" s="681"/>
      <c r="DE84" s="681"/>
      <c r="DF84" s="681"/>
      <c r="DG84" s="681"/>
      <c r="DH84" s="681"/>
      <c r="DI84" s="681"/>
      <c r="DJ84" s="681"/>
      <c r="DK84" s="681"/>
      <c r="DL84" s="681"/>
      <c r="DM84" s="681"/>
      <c r="DN84" s="681"/>
      <c r="DO84" s="681"/>
      <c r="DP84" s="681"/>
      <c r="DQ84" s="681"/>
      <c r="DR84" s="681"/>
      <c r="DS84" s="681"/>
      <c r="DT84" s="681"/>
      <c r="DU84" s="681"/>
      <c r="DV84" s="681"/>
      <c r="DW84" s="682"/>
    </row>
    <row r="85" spans="1:1024" x14ac:dyDescent="0.2">
      <c r="B85" s="683" t="s">
        <v>533</v>
      </c>
      <c r="C85" s="684" t="s">
        <v>538</v>
      </c>
      <c r="D85" s="601"/>
      <c r="E85" s="601"/>
      <c r="F85" s="601"/>
      <c r="G85" s="601"/>
      <c r="H85" s="601"/>
      <c r="I85" s="601"/>
      <c r="J85" s="601"/>
      <c r="K85" s="601"/>
      <c r="L85" s="601"/>
      <c r="M85" s="601"/>
      <c r="N85" s="601"/>
      <c r="O85" s="601"/>
      <c r="P85" s="601"/>
      <c r="Q85" s="601"/>
      <c r="R85" s="603"/>
      <c r="S85" s="617"/>
      <c r="T85" s="603"/>
      <c r="U85" s="617"/>
      <c r="V85" s="601"/>
      <c r="W85" s="601"/>
      <c r="X85" s="599">
        <f t="shared" ref="X85:BC85" si="60">SUMIF($C:$C,"61.1x",X:X)</f>
        <v>0</v>
      </c>
      <c r="Y85" s="599">
        <f t="shared" si="60"/>
        <v>0</v>
      </c>
      <c r="Z85" s="599">
        <f t="shared" si="60"/>
        <v>0</v>
      </c>
      <c r="AA85" s="599">
        <f t="shared" si="60"/>
        <v>0</v>
      </c>
      <c r="AB85" s="599">
        <f t="shared" si="60"/>
        <v>0</v>
      </c>
      <c r="AC85" s="599">
        <f t="shared" si="60"/>
        <v>0</v>
      </c>
      <c r="AD85" s="599">
        <f t="shared" si="60"/>
        <v>0</v>
      </c>
      <c r="AE85" s="599">
        <f t="shared" si="60"/>
        <v>0</v>
      </c>
      <c r="AF85" s="599">
        <f t="shared" si="60"/>
        <v>0</v>
      </c>
      <c r="AG85" s="599">
        <f t="shared" si="60"/>
        <v>0</v>
      </c>
      <c r="AH85" s="599">
        <f t="shared" si="60"/>
        <v>0</v>
      </c>
      <c r="AI85" s="599">
        <f t="shared" si="60"/>
        <v>0</v>
      </c>
      <c r="AJ85" s="599">
        <f t="shared" si="60"/>
        <v>0</v>
      </c>
      <c r="AK85" s="599">
        <f t="shared" si="60"/>
        <v>0</v>
      </c>
      <c r="AL85" s="599">
        <f t="shared" si="60"/>
        <v>0</v>
      </c>
      <c r="AM85" s="599">
        <f t="shared" si="60"/>
        <v>0</v>
      </c>
      <c r="AN85" s="599">
        <f t="shared" si="60"/>
        <v>0</v>
      </c>
      <c r="AO85" s="599">
        <f t="shared" si="60"/>
        <v>0</v>
      </c>
      <c r="AP85" s="599">
        <f t="shared" si="60"/>
        <v>0</v>
      </c>
      <c r="AQ85" s="599">
        <f t="shared" si="60"/>
        <v>0</v>
      </c>
      <c r="AR85" s="599">
        <f t="shared" si="60"/>
        <v>0</v>
      </c>
      <c r="AS85" s="599">
        <f t="shared" si="60"/>
        <v>0</v>
      </c>
      <c r="AT85" s="599">
        <f t="shared" si="60"/>
        <v>0</v>
      </c>
      <c r="AU85" s="599">
        <f t="shared" si="60"/>
        <v>0</v>
      </c>
      <c r="AV85" s="599">
        <f t="shared" si="60"/>
        <v>0</v>
      </c>
      <c r="AW85" s="599">
        <f t="shared" si="60"/>
        <v>0</v>
      </c>
      <c r="AX85" s="599">
        <f t="shared" si="60"/>
        <v>0</v>
      </c>
      <c r="AY85" s="599">
        <f t="shared" si="60"/>
        <v>0</v>
      </c>
      <c r="AZ85" s="599">
        <f t="shared" si="60"/>
        <v>0</v>
      </c>
      <c r="BA85" s="599">
        <f t="shared" si="60"/>
        <v>0</v>
      </c>
      <c r="BB85" s="599">
        <f t="shared" si="60"/>
        <v>0</v>
      </c>
      <c r="BC85" s="599">
        <f t="shared" si="60"/>
        <v>0</v>
      </c>
      <c r="BD85" s="599">
        <f t="shared" ref="BD85:CI85" si="61">SUMIF($C:$C,"61.1x",BD:BD)</f>
        <v>0</v>
      </c>
      <c r="BE85" s="599">
        <f t="shared" si="61"/>
        <v>0</v>
      </c>
      <c r="BF85" s="599">
        <f t="shared" si="61"/>
        <v>0</v>
      </c>
      <c r="BG85" s="599">
        <f t="shared" si="61"/>
        <v>0</v>
      </c>
      <c r="BH85" s="599">
        <f t="shared" si="61"/>
        <v>0</v>
      </c>
      <c r="BI85" s="599">
        <f t="shared" si="61"/>
        <v>0</v>
      </c>
      <c r="BJ85" s="599">
        <f t="shared" si="61"/>
        <v>0</v>
      </c>
      <c r="BK85" s="599">
        <f t="shared" si="61"/>
        <v>0</v>
      </c>
      <c r="BL85" s="599">
        <f t="shared" si="61"/>
        <v>0</v>
      </c>
      <c r="BM85" s="599">
        <f t="shared" si="61"/>
        <v>0</v>
      </c>
      <c r="BN85" s="599">
        <f t="shared" si="61"/>
        <v>0</v>
      </c>
      <c r="BO85" s="599">
        <f t="shared" si="61"/>
        <v>0</v>
      </c>
      <c r="BP85" s="599">
        <f t="shared" si="61"/>
        <v>0</v>
      </c>
      <c r="BQ85" s="599">
        <f t="shared" si="61"/>
        <v>0</v>
      </c>
      <c r="BR85" s="599">
        <f t="shared" si="61"/>
        <v>0</v>
      </c>
      <c r="BS85" s="599">
        <f t="shared" si="61"/>
        <v>0</v>
      </c>
      <c r="BT85" s="599">
        <f t="shared" si="61"/>
        <v>0</v>
      </c>
      <c r="BU85" s="599">
        <f t="shared" si="61"/>
        <v>0</v>
      </c>
      <c r="BV85" s="599">
        <f t="shared" si="61"/>
        <v>0</v>
      </c>
      <c r="BW85" s="599">
        <f t="shared" si="61"/>
        <v>0</v>
      </c>
      <c r="BX85" s="599">
        <f t="shared" si="61"/>
        <v>0</v>
      </c>
      <c r="BY85" s="599">
        <f t="shared" si="61"/>
        <v>0</v>
      </c>
      <c r="BZ85" s="599">
        <f t="shared" si="61"/>
        <v>0</v>
      </c>
      <c r="CA85" s="599">
        <f t="shared" si="61"/>
        <v>0</v>
      </c>
      <c r="CB85" s="599">
        <f t="shared" si="61"/>
        <v>0</v>
      </c>
      <c r="CC85" s="599">
        <f t="shared" si="61"/>
        <v>0</v>
      </c>
      <c r="CD85" s="599">
        <f t="shared" si="61"/>
        <v>0</v>
      </c>
      <c r="CE85" s="599">
        <f t="shared" si="61"/>
        <v>0</v>
      </c>
      <c r="CF85" s="599">
        <f t="shared" si="61"/>
        <v>0</v>
      </c>
      <c r="CG85" s="599">
        <f t="shared" si="61"/>
        <v>0</v>
      </c>
      <c r="CH85" s="599">
        <f t="shared" si="61"/>
        <v>0</v>
      </c>
      <c r="CI85" s="599">
        <f t="shared" si="61"/>
        <v>0</v>
      </c>
      <c r="CJ85" s="599">
        <f t="shared" ref="CJ85:DO85" si="62">SUMIF($C:$C,"61.1x",CJ:CJ)</f>
        <v>0</v>
      </c>
      <c r="CK85" s="599">
        <f t="shared" si="62"/>
        <v>0</v>
      </c>
      <c r="CL85" s="599">
        <f t="shared" si="62"/>
        <v>0</v>
      </c>
      <c r="CM85" s="599">
        <f t="shared" si="62"/>
        <v>0</v>
      </c>
      <c r="CN85" s="599">
        <f t="shared" si="62"/>
        <v>0</v>
      </c>
      <c r="CO85" s="599">
        <f t="shared" si="62"/>
        <v>0</v>
      </c>
      <c r="CP85" s="599">
        <f t="shared" si="62"/>
        <v>0</v>
      </c>
      <c r="CQ85" s="599">
        <f t="shared" si="62"/>
        <v>0</v>
      </c>
      <c r="CR85" s="599">
        <f t="shared" si="62"/>
        <v>0</v>
      </c>
      <c r="CS85" s="599">
        <f t="shared" si="62"/>
        <v>0</v>
      </c>
      <c r="CT85" s="599">
        <f t="shared" si="62"/>
        <v>0</v>
      </c>
      <c r="CU85" s="599">
        <f t="shared" si="62"/>
        <v>0</v>
      </c>
      <c r="CV85" s="599">
        <f t="shared" si="62"/>
        <v>0</v>
      </c>
      <c r="CW85" s="599">
        <f t="shared" si="62"/>
        <v>0</v>
      </c>
      <c r="CX85" s="599">
        <f t="shared" si="62"/>
        <v>0</v>
      </c>
      <c r="CY85" s="614">
        <f t="shared" si="62"/>
        <v>0</v>
      </c>
      <c r="CZ85" s="615">
        <f t="shared" si="62"/>
        <v>0</v>
      </c>
      <c r="DA85" s="615">
        <f t="shared" si="62"/>
        <v>0</v>
      </c>
      <c r="DB85" s="615">
        <f t="shared" si="62"/>
        <v>0</v>
      </c>
      <c r="DC85" s="615">
        <f t="shared" si="62"/>
        <v>0</v>
      </c>
      <c r="DD85" s="615">
        <f t="shared" si="62"/>
        <v>0</v>
      </c>
      <c r="DE85" s="615">
        <f t="shared" si="62"/>
        <v>0</v>
      </c>
      <c r="DF85" s="615">
        <f t="shared" si="62"/>
        <v>0</v>
      </c>
      <c r="DG85" s="615">
        <f t="shared" si="62"/>
        <v>0</v>
      </c>
      <c r="DH85" s="615">
        <f t="shared" si="62"/>
        <v>0</v>
      </c>
      <c r="DI85" s="615">
        <f t="shared" si="62"/>
        <v>0</v>
      </c>
      <c r="DJ85" s="615">
        <f t="shared" si="62"/>
        <v>0</v>
      </c>
      <c r="DK85" s="615">
        <f t="shared" si="62"/>
        <v>0</v>
      </c>
      <c r="DL85" s="615">
        <f t="shared" si="62"/>
        <v>0</v>
      </c>
      <c r="DM85" s="615">
        <f t="shared" si="62"/>
        <v>0</v>
      </c>
      <c r="DN85" s="615">
        <f t="shared" si="62"/>
        <v>0</v>
      </c>
      <c r="DO85" s="615">
        <f t="shared" si="62"/>
        <v>0</v>
      </c>
      <c r="DP85" s="615">
        <f t="shared" ref="DP85:DW85" si="63">SUMIF($C:$C,"61.1x",DP:DP)</f>
        <v>0</v>
      </c>
      <c r="DQ85" s="615">
        <f t="shared" si="63"/>
        <v>0</v>
      </c>
      <c r="DR85" s="615">
        <f t="shared" si="63"/>
        <v>0</v>
      </c>
      <c r="DS85" s="615">
        <f t="shared" si="63"/>
        <v>0</v>
      </c>
      <c r="DT85" s="615">
        <f t="shared" si="63"/>
        <v>0</v>
      </c>
      <c r="DU85" s="615">
        <f t="shared" si="63"/>
        <v>0</v>
      </c>
      <c r="DV85" s="615">
        <f t="shared" si="63"/>
        <v>0</v>
      </c>
      <c r="DW85" s="618">
        <f t="shared" si="63"/>
        <v>0</v>
      </c>
    </row>
    <row r="86" spans="1:1024" x14ac:dyDescent="0.2">
      <c r="B86" s="683" t="s">
        <v>535</v>
      </c>
      <c r="C86" s="684" t="s">
        <v>540</v>
      </c>
      <c r="D86" s="601"/>
      <c r="E86" s="601"/>
      <c r="F86" s="601"/>
      <c r="G86" s="601"/>
      <c r="H86" s="601"/>
      <c r="I86" s="601"/>
      <c r="J86" s="601"/>
      <c r="K86" s="601"/>
      <c r="L86" s="601"/>
      <c r="M86" s="601"/>
      <c r="N86" s="601"/>
      <c r="O86" s="601"/>
      <c r="P86" s="601"/>
      <c r="Q86" s="601"/>
      <c r="R86" s="603"/>
      <c r="S86" s="617"/>
      <c r="T86" s="603"/>
      <c r="U86" s="617"/>
      <c r="V86" s="601"/>
      <c r="W86" s="601"/>
      <c r="X86" s="599">
        <f t="shared" ref="X86:BC86" si="64">SUMIF($C:$C,"61.2x",X:X)</f>
        <v>0</v>
      </c>
      <c r="Y86" s="599">
        <f t="shared" si="64"/>
        <v>0</v>
      </c>
      <c r="Z86" s="599">
        <f t="shared" si="64"/>
        <v>0</v>
      </c>
      <c r="AA86" s="599">
        <f t="shared" si="64"/>
        <v>0</v>
      </c>
      <c r="AB86" s="599">
        <f t="shared" si="64"/>
        <v>0</v>
      </c>
      <c r="AC86" s="599">
        <f t="shared" si="64"/>
        <v>0</v>
      </c>
      <c r="AD86" s="599">
        <f t="shared" si="64"/>
        <v>0</v>
      </c>
      <c r="AE86" s="599">
        <f t="shared" si="64"/>
        <v>0</v>
      </c>
      <c r="AF86" s="599">
        <f t="shared" si="64"/>
        <v>0</v>
      </c>
      <c r="AG86" s="599">
        <f t="shared" si="64"/>
        <v>0</v>
      </c>
      <c r="AH86" s="599">
        <f t="shared" si="64"/>
        <v>0</v>
      </c>
      <c r="AI86" s="599">
        <f t="shared" si="64"/>
        <v>0</v>
      </c>
      <c r="AJ86" s="599">
        <f t="shared" si="64"/>
        <v>0</v>
      </c>
      <c r="AK86" s="599">
        <f t="shared" si="64"/>
        <v>0</v>
      </c>
      <c r="AL86" s="599">
        <f t="shared" si="64"/>
        <v>0</v>
      </c>
      <c r="AM86" s="599">
        <f t="shared" si="64"/>
        <v>0</v>
      </c>
      <c r="AN86" s="599">
        <f t="shared" si="64"/>
        <v>0</v>
      </c>
      <c r="AO86" s="599">
        <f t="shared" si="64"/>
        <v>0</v>
      </c>
      <c r="AP86" s="599">
        <f t="shared" si="64"/>
        <v>0</v>
      </c>
      <c r="AQ86" s="599">
        <f t="shared" si="64"/>
        <v>0</v>
      </c>
      <c r="AR86" s="599">
        <f t="shared" si="64"/>
        <v>0</v>
      </c>
      <c r="AS86" s="599">
        <f t="shared" si="64"/>
        <v>0</v>
      </c>
      <c r="AT86" s="599">
        <f t="shared" si="64"/>
        <v>0</v>
      </c>
      <c r="AU86" s="599">
        <f t="shared" si="64"/>
        <v>0</v>
      </c>
      <c r="AV86" s="599">
        <f t="shared" si="64"/>
        <v>0</v>
      </c>
      <c r="AW86" s="599">
        <f t="shared" si="64"/>
        <v>0</v>
      </c>
      <c r="AX86" s="599">
        <f t="shared" si="64"/>
        <v>0</v>
      </c>
      <c r="AY86" s="599">
        <f t="shared" si="64"/>
        <v>0</v>
      </c>
      <c r="AZ86" s="599">
        <f t="shared" si="64"/>
        <v>0</v>
      </c>
      <c r="BA86" s="599">
        <f t="shared" si="64"/>
        <v>0</v>
      </c>
      <c r="BB86" s="599">
        <f t="shared" si="64"/>
        <v>0</v>
      </c>
      <c r="BC86" s="599">
        <f t="shared" si="64"/>
        <v>0</v>
      </c>
      <c r="BD86" s="599">
        <f t="shared" ref="BD86:CI86" si="65">SUMIF($C:$C,"61.2x",BD:BD)</f>
        <v>0</v>
      </c>
      <c r="BE86" s="599">
        <f t="shared" si="65"/>
        <v>0</v>
      </c>
      <c r="BF86" s="599">
        <f t="shared" si="65"/>
        <v>0</v>
      </c>
      <c r="BG86" s="599">
        <f t="shared" si="65"/>
        <v>0</v>
      </c>
      <c r="BH86" s="599">
        <f t="shared" si="65"/>
        <v>0</v>
      </c>
      <c r="BI86" s="599">
        <f t="shared" si="65"/>
        <v>0</v>
      </c>
      <c r="BJ86" s="599">
        <f t="shared" si="65"/>
        <v>0</v>
      </c>
      <c r="BK86" s="599">
        <f t="shared" si="65"/>
        <v>0</v>
      </c>
      <c r="BL86" s="599">
        <f t="shared" si="65"/>
        <v>0</v>
      </c>
      <c r="BM86" s="599">
        <f t="shared" si="65"/>
        <v>0</v>
      </c>
      <c r="BN86" s="599">
        <f t="shared" si="65"/>
        <v>0</v>
      </c>
      <c r="BO86" s="599">
        <f t="shared" si="65"/>
        <v>0</v>
      </c>
      <c r="BP86" s="599">
        <f t="shared" si="65"/>
        <v>0</v>
      </c>
      <c r="BQ86" s="599">
        <f t="shared" si="65"/>
        <v>0</v>
      </c>
      <c r="BR86" s="599">
        <f t="shared" si="65"/>
        <v>0</v>
      </c>
      <c r="BS86" s="599">
        <f t="shared" si="65"/>
        <v>0</v>
      </c>
      <c r="BT86" s="599">
        <f t="shared" si="65"/>
        <v>0</v>
      </c>
      <c r="BU86" s="599">
        <f t="shared" si="65"/>
        <v>0</v>
      </c>
      <c r="BV86" s="599">
        <f t="shared" si="65"/>
        <v>0</v>
      </c>
      <c r="BW86" s="599">
        <f t="shared" si="65"/>
        <v>0</v>
      </c>
      <c r="BX86" s="599">
        <f t="shared" si="65"/>
        <v>0</v>
      </c>
      <c r="BY86" s="599">
        <f t="shared" si="65"/>
        <v>0</v>
      </c>
      <c r="BZ86" s="599">
        <f t="shared" si="65"/>
        <v>0</v>
      </c>
      <c r="CA86" s="599">
        <f t="shared" si="65"/>
        <v>0</v>
      </c>
      <c r="CB86" s="599">
        <f t="shared" si="65"/>
        <v>0</v>
      </c>
      <c r="CC86" s="599">
        <f t="shared" si="65"/>
        <v>0</v>
      </c>
      <c r="CD86" s="599">
        <f t="shared" si="65"/>
        <v>0</v>
      </c>
      <c r="CE86" s="599">
        <f t="shared" si="65"/>
        <v>0</v>
      </c>
      <c r="CF86" s="599">
        <f t="shared" si="65"/>
        <v>0</v>
      </c>
      <c r="CG86" s="599">
        <f t="shared" si="65"/>
        <v>0</v>
      </c>
      <c r="CH86" s="599">
        <f t="shared" si="65"/>
        <v>0</v>
      </c>
      <c r="CI86" s="599">
        <f t="shared" si="65"/>
        <v>0</v>
      </c>
      <c r="CJ86" s="599">
        <f t="shared" ref="CJ86:DO86" si="66">SUMIF($C:$C,"61.2x",CJ:CJ)</f>
        <v>0</v>
      </c>
      <c r="CK86" s="599">
        <f t="shared" si="66"/>
        <v>0</v>
      </c>
      <c r="CL86" s="599">
        <f t="shared" si="66"/>
        <v>0</v>
      </c>
      <c r="CM86" s="599">
        <f t="shared" si="66"/>
        <v>0</v>
      </c>
      <c r="CN86" s="599">
        <f t="shared" si="66"/>
        <v>0</v>
      </c>
      <c r="CO86" s="599">
        <f t="shared" si="66"/>
        <v>0</v>
      </c>
      <c r="CP86" s="599">
        <f t="shared" si="66"/>
        <v>0</v>
      </c>
      <c r="CQ86" s="599">
        <f t="shared" si="66"/>
        <v>0</v>
      </c>
      <c r="CR86" s="599">
        <f t="shared" si="66"/>
        <v>0</v>
      </c>
      <c r="CS86" s="599">
        <f t="shared" si="66"/>
        <v>0</v>
      </c>
      <c r="CT86" s="599">
        <f t="shared" si="66"/>
        <v>0</v>
      </c>
      <c r="CU86" s="599">
        <f t="shared" si="66"/>
        <v>0</v>
      </c>
      <c r="CV86" s="599">
        <f t="shared" si="66"/>
        <v>0</v>
      </c>
      <c r="CW86" s="599">
        <f t="shared" si="66"/>
        <v>0</v>
      </c>
      <c r="CX86" s="599">
        <f t="shared" si="66"/>
        <v>0</v>
      </c>
      <c r="CY86" s="614">
        <f t="shared" si="66"/>
        <v>0</v>
      </c>
      <c r="CZ86" s="615">
        <f t="shared" si="66"/>
        <v>0</v>
      </c>
      <c r="DA86" s="615">
        <f t="shared" si="66"/>
        <v>0</v>
      </c>
      <c r="DB86" s="615">
        <f t="shared" si="66"/>
        <v>0</v>
      </c>
      <c r="DC86" s="615">
        <f t="shared" si="66"/>
        <v>0</v>
      </c>
      <c r="DD86" s="615">
        <f t="shared" si="66"/>
        <v>0</v>
      </c>
      <c r="DE86" s="615">
        <f t="shared" si="66"/>
        <v>0</v>
      </c>
      <c r="DF86" s="615">
        <f t="shared" si="66"/>
        <v>0</v>
      </c>
      <c r="DG86" s="615">
        <f t="shared" si="66"/>
        <v>0</v>
      </c>
      <c r="DH86" s="615">
        <f t="shared" si="66"/>
        <v>0</v>
      </c>
      <c r="DI86" s="615">
        <f t="shared" si="66"/>
        <v>0</v>
      </c>
      <c r="DJ86" s="615">
        <f t="shared" si="66"/>
        <v>0</v>
      </c>
      <c r="DK86" s="615">
        <f t="shared" si="66"/>
        <v>0</v>
      </c>
      <c r="DL86" s="615">
        <f t="shared" si="66"/>
        <v>0</v>
      </c>
      <c r="DM86" s="615">
        <f t="shared" si="66"/>
        <v>0</v>
      </c>
      <c r="DN86" s="615">
        <f t="shared" si="66"/>
        <v>0</v>
      </c>
      <c r="DO86" s="615">
        <f t="shared" si="66"/>
        <v>0</v>
      </c>
      <c r="DP86" s="615">
        <f t="shared" ref="DP86:DW86" si="67">SUMIF($C:$C,"61.2x",DP:DP)</f>
        <v>0</v>
      </c>
      <c r="DQ86" s="615">
        <f t="shared" si="67"/>
        <v>0</v>
      </c>
      <c r="DR86" s="615">
        <f t="shared" si="67"/>
        <v>0</v>
      </c>
      <c r="DS86" s="615">
        <f t="shared" si="67"/>
        <v>0</v>
      </c>
      <c r="DT86" s="615">
        <f t="shared" si="67"/>
        <v>0</v>
      </c>
      <c r="DU86" s="615">
        <f t="shared" si="67"/>
        <v>0</v>
      </c>
      <c r="DV86" s="615">
        <f t="shared" si="67"/>
        <v>0</v>
      </c>
      <c r="DW86" s="618">
        <f t="shared" si="67"/>
        <v>0</v>
      </c>
    </row>
    <row r="87" spans="1:1024" x14ac:dyDescent="0.2">
      <c r="B87" s="683" t="s">
        <v>537</v>
      </c>
      <c r="C87" s="684" t="s">
        <v>534</v>
      </c>
      <c r="D87" s="601"/>
      <c r="E87" s="601"/>
      <c r="F87" s="601"/>
      <c r="G87" s="601"/>
      <c r="H87" s="601"/>
      <c r="I87" s="601"/>
      <c r="J87" s="601"/>
      <c r="K87" s="601"/>
      <c r="L87" s="601"/>
      <c r="M87" s="601"/>
      <c r="N87" s="601"/>
      <c r="O87" s="601"/>
      <c r="P87" s="601"/>
      <c r="Q87" s="601"/>
      <c r="R87" s="603"/>
      <c r="S87" s="617"/>
      <c r="T87" s="603"/>
      <c r="U87" s="617"/>
      <c r="V87" s="601"/>
      <c r="W87" s="601"/>
      <c r="X87" s="599">
        <f t="shared" ref="X87:BC87" si="68">SUMIF($C:$C,"61.3x",X:X)</f>
        <v>0</v>
      </c>
      <c r="Y87" s="599">
        <f t="shared" si="68"/>
        <v>0</v>
      </c>
      <c r="Z87" s="599">
        <f t="shared" si="68"/>
        <v>0</v>
      </c>
      <c r="AA87" s="599">
        <f t="shared" si="68"/>
        <v>0</v>
      </c>
      <c r="AB87" s="599">
        <f t="shared" si="68"/>
        <v>0</v>
      </c>
      <c r="AC87" s="599">
        <f t="shared" si="68"/>
        <v>0</v>
      </c>
      <c r="AD87" s="599">
        <f t="shared" si="68"/>
        <v>0</v>
      </c>
      <c r="AE87" s="599">
        <f t="shared" si="68"/>
        <v>0</v>
      </c>
      <c r="AF87" s="599">
        <f t="shared" si="68"/>
        <v>0</v>
      </c>
      <c r="AG87" s="599">
        <f t="shared" si="68"/>
        <v>0</v>
      </c>
      <c r="AH87" s="599">
        <f t="shared" si="68"/>
        <v>0</v>
      </c>
      <c r="AI87" s="599">
        <f t="shared" si="68"/>
        <v>0</v>
      </c>
      <c r="AJ87" s="599">
        <f t="shared" si="68"/>
        <v>0</v>
      </c>
      <c r="AK87" s="599">
        <f t="shared" si="68"/>
        <v>0</v>
      </c>
      <c r="AL87" s="599">
        <f t="shared" si="68"/>
        <v>0</v>
      </c>
      <c r="AM87" s="599">
        <f t="shared" si="68"/>
        <v>0</v>
      </c>
      <c r="AN87" s="599">
        <f t="shared" si="68"/>
        <v>0</v>
      </c>
      <c r="AO87" s="599">
        <f t="shared" si="68"/>
        <v>0</v>
      </c>
      <c r="AP87" s="599">
        <f t="shared" si="68"/>
        <v>0</v>
      </c>
      <c r="AQ87" s="599">
        <f t="shared" si="68"/>
        <v>0</v>
      </c>
      <c r="AR87" s="599">
        <f t="shared" si="68"/>
        <v>0</v>
      </c>
      <c r="AS87" s="599">
        <f t="shared" si="68"/>
        <v>0</v>
      </c>
      <c r="AT87" s="599">
        <f t="shared" si="68"/>
        <v>0</v>
      </c>
      <c r="AU87" s="599">
        <f t="shared" si="68"/>
        <v>0</v>
      </c>
      <c r="AV87" s="599">
        <f t="shared" si="68"/>
        <v>0</v>
      </c>
      <c r="AW87" s="599">
        <f t="shared" si="68"/>
        <v>0</v>
      </c>
      <c r="AX87" s="599">
        <f t="shared" si="68"/>
        <v>0</v>
      </c>
      <c r="AY87" s="599">
        <f t="shared" si="68"/>
        <v>0</v>
      </c>
      <c r="AZ87" s="599">
        <f t="shared" si="68"/>
        <v>0</v>
      </c>
      <c r="BA87" s="599">
        <f t="shared" si="68"/>
        <v>0</v>
      </c>
      <c r="BB87" s="599">
        <f t="shared" si="68"/>
        <v>0</v>
      </c>
      <c r="BC87" s="599">
        <f t="shared" si="68"/>
        <v>0</v>
      </c>
      <c r="BD87" s="599">
        <f t="shared" ref="BD87:CI87" si="69">SUMIF($C:$C,"61.3x",BD:BD)</f>
        <v>0</v>
      </c>
      <c r="BE87" s="599">
        <f t="shared" si="69"/>
        <v>0</v>
      </c>
      <c r="BF87" s="599">
        <f t="shared" si="69"/>
        <v>0</v>
      </c>
      <c r="BG87" s="599">
        <f t="shared" si="69"/>
        <v>0</v>
      </c>
      <c r="BH87" s="599">
        <f t="shared" si="69"/>
        <v>0</v>
      </c>
      <c r="BI87" s="599">
        <f t="shared" si="69"/>
        <v>0</v>
      </c>
      <c r="BJ87" s="599">
        <f t="shared" si="69"/>
        <v>0</v>
      </c>
      <c r="BK87" s="599">
        <f t="shared" si="69"/>
        <v>0</v>
      </c>
      <c r="BL87" s="599">
        <f t="shared" si="69"/>
        <v>0</v>
      </c>
      <c r="BM87" s="599">
        <f t="shared" si="69"/>
        <v>0</v>
      </c>
      <c r="BN87" s="599">
        <f t="shared" si="69"/>
        <v>0</v>
      </c>
      <c r="BO87" s="599">
        <f t="shared" si="69"/>
        <v>0</v>
      </c>
      <c r="BP87" s="599">
        <f t="shared" si="69"/>
        <v>0</v>
      </c>
      <c r="BQ87" s="599">
        <f t="shared" si="69"/>
        <v>0</v>
      </c>
      <c r="BR87" s="599">
        <f t="shared" si="69"/>
        <v>0</v>
      </c>
      <c r="BS87" s="599">
        <f t="shared" si="69"/>
        <v>0</v>
      </c>
      <c r="BT87" s="599">
        <f t="shared" si="69"/>
        <v>0</v>
      </c>
      <c r="BU87" s="599">
        <f t="shared" si="69"/>
        <v>0</v>
      </c>
      <c r="BV87" s="599">
        <f t="shared" si="69"/>
        <v>0</v>
      </c>
      <c r="BW87" s="599">
        <f t="shared" si="69"/>
        <v>0</v>
      </c>
      <c r="BX87" s="599">
        <f t="shared" si="69"/>
        <v>0</v>
      </c>
      <c r="BY87" s="599">
        <f t="shared" si="69"/>
        <v>0</v>
      </c>
      <c r="BZ87" s="599">
        <f t="shared" si="69"/>
        <v>0</v>
      </c>
      <c r="CA87" s="599">
        <f t="shared" si="69"/>
        <v>0</v>
      </c>
      <c r="CB87" s="599">
        <f t="shared" si="69"/>
        <v>0</v>
      </c>
      <c r="CC87" s="599">
        <f t="shared" si="69"/>
        <v>0</v>
      </c>
      <c r="CD87" s="599">
        <f t="shared" si="69"/>
        <v>0</v>
      </c>
      <c r="CE87" s="599">
        <f t="shared" si="69"/>
        <v>0</v>
      </c>
      <c r="CF87" s="599">
        <f t="shared" si="69"/>
        <v>0</v>
      </c>
      <c r="CG87" s="599">
        <f t="shared" si="69"/>
        <v>0</v>
      </c>
      <c r="CH87" s="599">
        <f t="shared" si="69"/>
        <v>0</v>
      </c>
      <c r="CI87" s="599">
        <f t="shared" si="69"/>
        <v>0</v>
      </c>
      <c r="CJ87" s="599">
        <f t="shared" ref="CJ87:DO87" si="70">SUMIF($C:$C,"61.3x",CJ:CJ)</f>
        <v>0</v>
      </c>
      <c r="CK87" s="599">
        <f t="shared" si="70"/>
        <v>0</v>
      </c>
      <c r="CL87" s="599">
        <f t="shared" si="70"/>
        <v>0</v>
      </c>
      <c r="CM87" s="599">
        <f t="shared" si="70"/>
        <v>0</v>
      </c>
      <c r="CN87" s="599">
        <f t="shared" si="70"/>
        <v>0</v>
      </c>
      <c r="CO87" s="599">
        <f t="shared" si="70"/>
        <v>0</v>
      </c>
      <c r="CP87" s="599">
        <f t="shared" si="70"/>
        <v>0</v>
      </c>
      <c r="CQ87" s="599">
        <f t="shared" si="70"/>
        <v>0</v>
      </c>
      <c r="CR87" s="599">
        <f t="shared" si="70"/>
        <v>0</v>
      </c>
      <c r="CS87" s="599">
        <f t="shared" si="70"/>
        <v>0</v>
      </c>
      <c r="CT87" s="599">
        <f t="shared" si="70"/>
        <v>0</v>
      </c>
      <c r="CU87" s="599">
        <f t="shared" si="70"/>
        <v>0</v>
      </c>
      <c r="CV87" s="599">
        <f t="shared" si="70"/>
        <v>0</v>
      </c>
      <c r="CW87" s="599">
        <f t="shared" si="70"/>
        <v>0</v>
      </c>
      <c r="CX87" s="599">
        <f t="shared" si="70"/>
        <v>0</v>
      </c>
      <c r="CY87" s="614">
        <f t="shared" si="70"/>
        <v>0</v>
      </c>
      <c r="CZ87" s="615">
        <f t="shared" si="70"/>
        <v>0</v>
      </c>
      <c r="DA87" s="615">
        <f t="shared" si="70"/>
        <v>0</v>
      </c>
      <c r="DB87" s="615">
        <f t="shared" si="70"/>
        <v>0</v>
      </c>
      <c r="DC87" s="615">
        <f t="shared" si="70"/>
        <v>0</v>
      </c>
      <c r="DD87" s="615">
        <f t="shared" si="70"/>
        <v>0</v>
      </c>
      <c r="DE87" s="615">
        <f t="shared" si="70"/>
        <v>0</v>
      </c>
      <c r="DF87" s="615">
        <f t="shared" si="70"/>
        <v>0</v>
      </c>
      <c r="DG87" s="615">
        <f t="shared" si="70"/>
        <v>0</v>
      </c>
      <c r="DH87" s="615">
        <f t="shared" si="70"/>
        <v>0</v>
      </c>
      <c r="DI87" s="615">
        <f t="shared" si="70"/>
        <v>0</v>
      </c>
      <c r="DJ87" s="615">
        <f t="shared" si="70"/>
        <v>0</v>
      </c>
      <c r="DK87" s="615">
        <f t="shared" si="70"/>
        <v>0</v>
      </c>
      <c r="DL87" s="615">
        <f t="shared" si="70"/>
        <v>0</v>
      </c>
      <c r="DM87" s="615">
        <f t="shared" si="70"/>
        <v>0</v>
      </c>
      <c r="DN87" s="615">
        <f t="shared" si="70"/>
        <v>0</v>
      </c>
      <c r="DO87" s="615">
        <f t="shared" si="70"/>
        <v>0</v>
      </c>
      <c r="DP87" s="615">
        <f t="shared" ref="DP87:DW87" si="71">SUMIF($C:$C,"61.3x",DP:DP)</f>
        <v>0</v>
      </c>
      <c r="DQ87" s="615">
        <f t="shared" si="71"/>
        <v>0</v>
      </c>
      <c r="DR87" s="615">
        <f t="shared" si="71"/>
        <v>0</v>
      </c>
      <c r="DS87" s="615">
        <f t="shared" si="71"/>
        <v>0</v>
      </c>
      <c r="DT87" s="615">
        <f t="shared" si="71"/>
        <v>0</v>
      </c>
      <c r="DU87" s="615">
        <f t="shared" si="71"/>
        <v>0</v>
      </c>
      <c r="DV87" s="615">
        <f t="shared" si="71"/>
        <v>0</v>
      </c>
      <c r="DW87" s="618">
        <f t="shared" si="71"/>
        <v>0</v>
      </c>
    </row>
    <row r="88" spans="1:1024" ht="51" x14ac:dyDescent="0.2">
      <c r="A88" s="743"/>
      <c r="B88" s="619" t="s">
        <v>494</v>
      </c>
      <c r="C88" s="620" t="s">
        <v>835</v>
      </c>
      <c r="D88" s="621" t="s">
        <v>836</v>
      </c>
      <c r="E88" s="622" t="s">
        <v>590</v>
      </c>
      <c r="F88" s="623" t="s">
        <v>763</v>
      </c>
      <c r="G88" s="624" t="s">
        <v>54</v>
      </c>
      <c r="H88" s="625" t="s">
        <v>496</v>
      </c>
      <c r="I88" s="744">
        <f>MAX(X88:AV88)</f>
        <v>9.5177731973812687</v>
      </c>
      <c r="J88" s="625">
        <f>SUMPRODUCT($X$2:$CY$2,$X88:$CY88)*365</f>
        <v>21686.014173502612</v>
      </c>
      <c r="K88" s="625">
        <f>SUMPRODUCT($X$2:$CY$2,$X89:$CY89)+SUMPRODUCT($X$2:$CY$2,$X90:$CY90)+SUMPRODUCT($X$2:$CY$2,$X91:$CY91)</f>
        <v>9412.4048590648836</v>
      </c>
      <c r="L88" s="625">
        <f>SUMPRODUCT($X$2:$CY$2,$X92:$CY92) +SUMPRODUCT($X$2:$CY$2,$X93:$CY93)</f>
        <v>0</v>
      </c>
      <c r="M88" s="625">
        <f>SUMPRODUCT($X$2:$CY$2,$X94:$CY94)*-1</f>
        <v>-2844.1287315386407</v>
      </c>
      <c r="N88" s="625">
        <f>SUMPRODUCT($X$2:$CY$2,$X97:$CY97) +SUMPRODUCT($X$2:$CY$2,$X98:$CY98)</f>
        <v>3741.2664862566999</v>
      </c>
      <c r="O88" s="625">
        <f>SUMPRODUCT($X$2:$CY$2,$X95:$CY95) +SUMPRODUCT($X$2:$CY$2,$X96:$CY96) +SUMPRODUCT($X$2:$CY$2,$X99:$CY99)</f>
        <v>0</v>
      </c>
      <c r="P88" s="625">
        <f>SUM(K88:O88)</f>
        <v>10309.542613782942</v>
      </c>
      <c r="Q88" s="625">
        <f>(SUM(K88:M88)*100000)/(J88*1000)</f>
        <v>30.288074493429921</v>
      </c>
      <c r="R88" s="626">
        <f>(P88*100000)/(J88*1000)</f>
        <v>47.540052917514984</v>
      </c>
      <c r="S88" s="745">
        <v>3</v>
      </c>
      <c r="T88" s="746">
        <v>3</v>
      </c>
      <c r="U88" s="747" t="s">
        <v>497</v>
      </c>
      <c r="V88" s="748" t="s">
        <v>124</v>
      </c>
      <c r="W88" s="748" t="s">
        <v>75</v>
      </c>
      <c r="X88" s="623">
        <v>0.5060579999999999</v>
      </c>
      <c r="Y88" s="623">
        <v>1.0400884755126576</v>
      </c>
      <c r="Z88" s="623">
        <v>1.6389904077528588</v>
      </c>
      <c r="AA88" s="623">
        <v>2.0421440075886901</v>
      </c>
      <c r="AB88" s="623">
        <v>2.6218932411499116</v>
      </c>
      <c r="AC88" s="623">
        <v>3.3073300568174533</v>
      </c>
      <c r="AD88" s="623">
        <v>4.177457561118179</v>
      </c>
      <c r="AE88" s="623">
        <v>4.9968707244387831</v>
      </c>
      <c r="AF88" s="623">
        <v>5.7684084749322091</v>
      </c>
      <c r="AG88" s="623">
        <v>6.4947527373344558</v>
      </c>
      <c r="AH88" s="623">
        <v>7.1788570042214319</v>
      </c>
      <c r="AI88" s="623">
        <v>7.8187964064076239</v>
      </c>
      <c r="AJ88" s="623">
        <v>8.2430873904383795</v>
      </c>
      <c r="AK88" s="623">
        <v>8.8334090210503327</v>
      </c>
      <c r="AL88" s="623">
        <v>9.3244559966274601</v>
      </c>
      <c r="AM88" s="623">
        <v>9.5177731973812687</v>
      </c>
      <c r="AN88" s="623">
        <v>0</v>
      </c>
      <c r="AO88" s="623">
        <v>0</v>
      </c>
      <c r="AP88" s="623">
        <v>0</v>
      </c>
      <c r="AQ88" s="623">
        <v>0</v>
      </c>
      <c r="AR88" s="623">
        <v>0</v>
      </c>
      <c r="AS88" s="623">
        <v>0</v>
      </c>
      <c r="AT88" s="623">
        <v>0</v>
      </c>
      <c r="AU88" s="623">
        <v>0</v>
      </c>
      <c r="AV88" s="623">
        <v>0</v>
      </c>
      <c r="AW88" s="623">
        <v>0</v>
      </c>
      <c r="AX88" s="623">
        <v>0</v>
      </c>
      <c r="AY88" s="623">
        <v>0</v>
      </c>
      <c r="AZ88" s="623">
        <v>0</v>
      </c>
      <c r="BA88" s="623">
        <v>0</v>
      </c>
      <c r="BB88" s="623">
        <v>0</v>
      </c>
      <c r="BC88" s="623">
        <v>0</v>
      </c>
      <c r="BD88" s="623">
        <v>0</v>
      </c>
      <c r="BE88" s="623">
        <v>0</v>
      </c>
      <c r="BF88" s="623">
        <v>0</v>
      </c>
      <c r="BG88" s="623">
        <v>0</v>
      </c>
      <c r="BH88" s="623">
        <v>0</v>
      </c>
      <c r="BI88" s="623">
        <v>0</v>
      </c>
      <c r="BJ88" s="623">
        <v>0</v>
      </c>
      <c r="BK88" s="623">
        <v>0</v>
      </c>
      <c r="BL88" s="623">
        <v>0</v>
      </c>
      <c r="BM88" s="623">
        <v>0</v>
      </c>
      <c r="BN88" s="623">
        <v>0</v>
      </c>
      <c r="BO88" s="623">
        <v>0</v>
      </c>
      <c r="BP88" s="623">
        <v>0</v>
      </c>
      <c r="BQ88" s="623">
        <v>0</v>
      </c>
      <c r="BR88" s="623">
        <v>0</v>
      </c>
      <c r="BS88" s="623">
        <v>0</v>
      </c>
      <c r="BT88" s="623">
        <v>0</v>
      </c>
      <c r="BU88" s="623">
        <v>0</v>
      </c>
      <c r="BV88" s="623">
        <v>0</v>
      </c>
      <c r="BW88" s="623">
        <v>0</v>
      </c>
      <c r="BX88" s="623">
        <v>0</v>
      </c>
      <c r="BY88" s="623">
        <v>0</v>
      </c>
      <c r="BZ88" s="623">
        <v>0</v>
      </c>
      <c r="CA88" s="623">
        <v>0</v>
      </c>
      <c r="CB88" s="623">
        <v>0</v>
      </c>
      <c r="CC88" s="623">
        <v>0</v>
      </c>
      <c r="CD88" s="623">
        <v>0</v>
      </c>
      <c r="CE88" s="623">
        <v>0</v>
      </c>
      <c r="CF88" s="623">
        <v>0</v>
      </c>
      <c r="CG88" s="623">
        <v>0</v>
      </c>
      <c r="CH88" s="623">
        <v>0</v>
      </c>
      <c r="CI88" s="623">
        <v>0</v>
      </c>
      <c r="CJ88" s="623">
        <v>0</v>
      </c>
      <c r="CK88" s="623">
        <v>0</v>
      </c>
      <c r="CL88" s="623">
        <v>0</v>
      </c>
      <c r="CM88" s="623">
        <v>0</v>
      </c>
      <c r="CN88" s="623">
        <v>0</v>
      </c>
      <c r="CO88" s="623">
        <v>0</v>
      </c>
      <c r="CP88" s="623">
        <v>0</v>
      </c>
      <c r="CQ88" s="623">
        <v>0</v>
      </c>
      <c r="CR88" s="623">
        <v>0</v>
      </c>
      <c r="CS88" s="623">
        <v>0</v>
      </c>
      <c r="CT88" s="623">
        <v>0</v>
      </c>
      <c r="CU88" s="623">
        <v>0</v>
      </c>
      <c r="CV88" s="623">
        <v>0</v>
      </c>
      <c r="CW88" s="623">
        <v>0</v>
      </c>
      <c r="CX88" s="623">
        <v>0</v>
      </c>
      <c r="CY88" s="623">
        <v>0</v>
      </c>
      <c r="CZ88" s="749">
        <v>0</v>
      </c>
      <c r="DA88" s="750">
        <v>0</v>
      </c>
      <c r="DB88" s="750">
        <v>0</v>
      </c>
      <c r="DC88" s="750">
        <v>0</v>
      </c>
      <c r="DD88" s="750">
        <v>0</v>
      </c>
      <c r="DE88" s="750">
        <v>0</v>
      </c>
      <c r="DF88" s="750">
        <v>0</v>
      </c>
      <c r="DG88" s="750">
        <v>0</v>
      </c>
      <c r="DH88" s="750">
        <v>0</v>
      </c>
      <c r="DI88" s="750">
        <v>0</v>
      </c>
      <c r="DJ88" s="750">
        <v>0</v>
      </c>
      <c r="DK88" s="750">
        <v>0</v>
      </c>
      <c r="DL88" s="750">
        <v>0</v>
      </c>
      <c r="DM88" s="750">
        <v>0</v>
      </c>
      <c r="DN88" s="750">
        <v>0</v>
      </c>
      <c r="DO88" s="750">
        <v>0</v>
      </c>
      <c r="DP88" s="750">
        <v>0</v>
      </c>
      <c r="DQ88" s="750">
        <v>0</v>
      </c>
      <c r="DR88" s="750">
        <v>0</v>
      </c>
      <c r="DS88" s="750">
        <v>0</v>
      </c>
      <c r="DT88" s="750">
        <v>0</v>
      </c>
      <c r="DU88" s="750">
        <v>0</v>
      </c>
      <c r="DV88" s="750">
        <v>0</v>
      </c>
      <c r="DW88" s="751">
        <v>0</v>
      </c>
      <c r="DX88" s="673"/>
      <c r="DY88" s="743"/>
      <c r="DZ88" s="743"/>
      <c r="EA88" s="743"/>
      <c r="EB88" s="743"/>
      <c r="EC88" s="743"/>
      <c r="ED88" s="743"/>
      <c r="EE88" s="743"/>
      <c r="EF88" s="743"/>
      <c r="EG88" s="743"/>
      <c r="EH88" s="743"/>
      <c r="EI88" s="743"/>
      <c r="EJ88" s="743"/>
      <c r="EK88" s="743"/>
      <c r="EL88" s="743"/>
      <c r="EM88" s="743"/>
      <c r="EN88" s="743"/>
      <c r="EO88" s="743"/>
      <c r="EP88" s="743"/>
      <c r="EQ88" s="743"/>
      <c r="ER88" s="743"/>
      <c r="ES88" s="743"/>
      <c r="ET88" s="743"/>
      <c r="EU88" s="743"/>
      <c r="EV88" s="743"/>
      <c r="EW88" s="743"/>
      <c r="EX88" s="743"/>
      <c r="EY88" s="743"/>
      <c r="EZ88" s="743"/>
      <c r="FA88" s="743"/>
      <c r="FB88" s="743"/>
      <c r="FC88" s="743"/>
      <c r="FD88" s="743"/>
      <c r="FE88" s="743"/>
      <c r="FF88" s="743"/>
      <c r="FG88" s="743"/>
      <c r="FH88" s="743"/>
      <c r="FI88" s="743"/>
      <c r="FJ88" s="743"/>
      <c r="FK88" s="743"/>
      <c r="FL88" s="743"/>
      <c r="FM88" s="743"/>
      <c r="FN88" s="743"/>
      <c r="FO88" s="743"/>
      <c r="FP88" s="743"/>
      <c r="FQ88" s="743"/>
      <c r="FR88" s="743"/>
      <c r="FS88" s="743"/>
      <c r="FT88" s="743"/>
      <c r="FU88" s="743"/>
      <c r="FV88" s="743"/>
      <c r="FW88" s="743"/>
      <c r="FX88" s="743"/>
      <c r="FY88" s="743"/>
      <c r="FZ88" s="743"/>
      <c r="GA88" s="743"/>
      <c r="GB88" s="743"/>
      <c r="GC88" s="743"/>
      <c r="GD88" s="743"/>
      <c r="GE88" s="743"/>
      <c r="GF88" s="743"/>
      <c r="GG88" s="743"/>
      <c r="GH88" s="743"/>
      <c r="GI88" s="743"/>
      <c r="GJ88" s="743"/>
      <c r="GK88" s="743"/>
      <c r="GL88" s="743"/>
      <c r="GM88" s="743"/>
      <c r="GN88" s="743"/>
      <c r="GO88" s="743"/>
      <c r="GP88" s="743"/>
      <c r="GQ88" s="743"/>
      <c r="GR88" s="743"/>
      <c r="GS88" s="743"/>
      <c r="GT88" s="743"/>
      <c r="GU88" s="743"/>
      <c r="GV88" s="743"/>
      <c r="GW88" s="743"/>
      <c r="GX88" s="743"/>
      <c r="GY88" s="743"/>
      <c r="GZ88" s="743"/>
      <c r="HA88" s="743"/>
      <c r="HB88" s="743"/>
      <c r="HC88" s="743"/>
      <c r="HD88" s="743"/>
      <c r="HE88" s="743"/>
      <c r="HF88" s="743"/>
      <c r="HG88" s="743"/>
      <c r="HH88" s="743"/>
      <c r="HI88" s="743"/>
      <c r="HJ88" s="743"/>
      <c r="HK88" s="743"/>
      <c r="HL88" s="743"/>
      <c r="HM88" s="743"/>
      <c r="HN88" s="743"/>
      <c r="HO88" s="743"/>
      <c r="HP88" s="743"/>
      <c r="HQ88" s="743"/>
      <c r="HR88" s="743"/>
      <c r="HS88" s="743"/>
      <c r="HT88" s="743"/>
      <c r="HU88" s="743"/>
      <c r="HV88" s="743"/>
      <c r="HW88" s="743"/>
      <c r="HX88" s="743"/>
      <c r="HY88" s="743"/>
      <c r="HZ88" s="743"/>
      <c r="IA88" s="743"/>
      <c r="IB88" s="743"/>
      <c r="IC88" s="743"/>
      <c r="ID88" s="743"/>
      <c r="IE88" s="743"/>
      <c r="IF88" s="743"/>
      <c r="IG88" s="743"/>
      <c r="IH88" s="743"/>
      <c r="II88" s="743"/>
      <c r="IJ88" s="743"/>
      <c r="IK88" s="743"/>
      <c r="IL88" s="743"/>
      <c r="IM88" s="743"/>
      <c r="IN88" s="743"/>
      <c r="IO88" s="743"/>
      <c r="IP88" s="743"/>
      <c r="IQ88" s="743"/>
      <c r="IR88" s="743"/>
      <c r="IS88" s="743"/>
      <c r="IT88" s="743"/>
      <c r="IU88" s="743"/>
      <c r="IV88" s="743"/>
      <c r="IW88" s="743"/>
      <c r="IX88" s="743"/>
      <c r="IY88" s="743"/>
      <c r="IZ88" s="743"/>
      <c r="JA88" s="743"/>
      <c r="JB88" s="743"/>
      <c r="JC88" s="743"/>
      <c r="JD88" s="743"/>
      <c r="JE88" s="743"/>
      <c r="JF88" s="743"/>
      <c r="JG88" s="743"/>
      <c r="JH88" s="743"/>
      <c r="JI88" s="743"/>
      <c r="JJ88" s="743"/>
      <c r="JK88" s="743"/>
      <c r="JL88" s="743"/>
      <c r="JM88" s="743"/>
      <c r="JN88" s="743"/>
      <c r="JO88" s="743"/>
      <c r="JP88" s="743"/>
      <c r="JQ88" s="743"/>
      <c r="JR88" s="743"/>
      <c r="JS88" s="743"/>
      <c r="JT88" s="743"/>
      <c r="JU88" s="743"/>
      <c r="JV88" s="743"/>
      <c r="JW88" s="743"/>
      <c r="JX88" s="743"/>
      <c r="JY88" s="743"/>
      <c r="JZ88" s="743"/>
      <c r="KA88" s="743"/>
      <c r="KB88" s="743"/>
      <c r="KC88" s="743"/>
      <c r="KD88" s="743"/>
      <c r="KE88" s="743"/>
      <c r="KF88" s="743"/>
      <c r="KG88" s="743"/>
      <c r="KH88" s="743"/>
      <c r="KI88" s="743"/>
      <c r="KJ88" s="743"/>
      <c r="KK88" s="743"/>
      <c r="KL88" s="743"/>
      <c r="KM88" s="743"/>
      <c r="KN88" s="743"/>
      <c r="KO88" s="743"/>
      <c r="KP88" s="743"/>
      <c r="KQ88" s="743"/>
      <c r="KR88" s="743"/>
      <c r="KS88" s="743"/>
      <c r="KT88" s="743"/>
      <c r="KU88" s="743"/>
      <c r="KV88" s="743"/>
      <c r="KW88" s="743"/>
      <c r="KX88" s="743"/>
      <c r="KY88" s="743"/>
      <c r="KZ88" s="743"/>
      <c r="LA88" s="743"/>
      <c r="LB88" s="743"/>
      <c r="LC88" s="743"/>
      <c r="LD88" s="743"/>
      <c r="LE88" s="743"/>
      <c r="LF88" s="743"/>
      <c r="LG88" s="743"/>
      <c r="LH88" s="743"/>
      <c r="LI88" s="743"/>
      <c r="LJ88" s="743"/>
      <c r="LK88" s="743"/>
      <c r="LL88" s="743"/>
      <c r="LM88" s="743"/>
      <c r="LN88" s="743"/>
      <c r="LO88" s="743"/>
      <c r="LP88" s="743"/>
      <c r="LQ88" s="743"/>
      <c r="LR88" s="743"/>
      <c r="LS88" s="743"/>
      <c r="LT88" s="743"/>
      <c r="LU88" s="743"/>
      <c r="LV88" s="743"/>
      <c r="LW88" s="743"/>
      <c r="LX88" s="743"/>
      <c r="LY88" s="743"/>
      <c r="LZ88" s="743"/>
      <c r="MA88" s="743"/>
      <c r="MB88" s="743"/>
      <c r="MC88" s="743"/>
      <c r="MD88" s="743"/>
      <c r="ME88" s="743"/>
      <c r="MF88" s="743"/>
      <c r="MG88" s="743"/>
      <c r="MH88" s="743"/>
      <c r="MI88" s="743"/>
      <c r="MJ88" s="743"/>
      <c r="MK88" s="743"/>
      <c r="ML88" s="743"/>
      <c r="MM88" s="743"/>
      <c r="MN88" s="743"/>
      <c r="MO88" s="743"/>
      <c r="MP88" s="743"/>
      <c r="MQ88" s="743"/>
      <c r="MR88" s="743"/>
      <c r="MS88" s="743"/>
      <c r="MT88" s="743"/>
      <c r="MU88" s="743"/>
      <c r="MV88" s="743"/>
      <c r="MW88" s="743"/>
      <c r="MX88" s="743"/>
      <c r="MY88" s="743"/>
      <c r="MZ88" s="743"/>
      <c r="NA88" s="743"/>
      <c r="NB88" s="743"/>
      <c r="NC88" s="743"/>
      <c r="ND88" s="743"/>
      <c r="NE88" s="743"/>
      <c r="NF88" s="743"/>
      <c r="NG88" s="743"/>
      <c r="NH88" s="743"/>
      <c r="NI88" s="743"/>
      <c r="NJ88" s="743"/>
      <c r="NK88" s="743"/>
      <c r="NL88" s="743"/>
      <c r="NM88" s="743"/>
      <c r="NN88" s="743"/>
      <c r="NO88" s="743"/>
      <c r="NP88" s="743"/>
      <c r="NQ88" s="743"/>
      <c r="NR88" s="743"/>
      <c r="NS88" s="743"/>
      <c r="NT88" s="743"/>
      <c r="NU88" s="743"/>
      <c r="NV88" s="743"/>
      <c r="NW88" s="743"/>
      <c r="NX88" s="743"/>
      <c r="NY88" s="743"/>
      <c r="NZ88" s="743"/>
      <c r="OA88" s="743"/>
      <c r="OB88" s="743"/>
      <c r="OC88" s="743"/>
      <c r="OD88" s="743"/>
      <c r="OE88" s="743"/>
      <c r="OF88" s="743"/>
      <c r="OG88" s="743"/>
      <c r="OH88" s="743"/>
      <c r="OI88" s="743"/>
      <c r="OJ88" s="743"/>
      <c r="OK88" s="743"/>
      <c r="OL88" s="743"/>
      <c r="OM88" s="743"/>
      <c r="ON88" s="743"/>
      <c r="OO88" s="743"/>
      <c r="OP88" s="743"/>
      <c r="OQ88" s="743"/>
      <c r="OR88" s="743"/>
      <c r="OS88" s="743"/>
      <c r="OT88" s="743"/>
      <c r="OU88" s="743"/>
      <c r="OV88" s="743"/>
      <c r="OW88" s="743"/>
      <c r="OX88" s="743"/>
      <c r="OY88" s="743"/>
      <c r="OZ88" s="743"/>
      <c r="PA88" s="743"/>
      <c r="PB88" s="743"/>
      <c r="PC88" s="743"/>
      <c r="PD88" s="743"/>
      <c r="PE88" s="743"/>
      <c r="PF88" s="743"/>
      <c r="PG88" s="743"/>
      <c r="PH88" s="743"/>
      <c r="PI88" s="743"/>
      <c r="PJ88" s="743"/>
      <c r="PK88" s="743"/>
      <c r="PL88" s="743"/>
      <c r="PM88" s="743"/>
      <c r="PN88" s="743"/>
      <c r="PO88" s="743"/>
      <c r="PP88" s="743"/>
      <c r="PQ88" s="743"/>
      <c r="PR88" s="743"/>
      <c r="PS88" s="743"/>
      <c r="PT88" s="743"/>
      <c r="PU88" s="743"/>
      <c r="PV88" s="743"/>
      <c r="PW88" s="743"/>
      <c r="PX88" s="743"/>
      <c r="PY88" s="743"/>
      <c r="PZ88" s="743"/>
      <c r="QA88" s="743"/>
      <c r="QB88" s="743"/>
      <c r="QC88" s="743"/>
      <c r="QD88" s="743"/>
      <c r="QE88" s="743"/>
      <c r="QF88" s="743"/>
      <c r="QG88" s="743"/>
      <c r="QH88" s="743"/>
      <c r="QI88" s="743"/>
      <c r="QJ88" s="743"/>
      <c r="QK88" s="743"/>
      <c r="QL88" s="743"/>
      <c r="QM88" s="743"/>
      <c r="QN88" s="743"/>
      <c r="QO88" s="743"/>
      <c r="QP88" s="743"/>
      <c r="QQ88" s="743"/>
      <c r="QR88" s="743"/>
      <c r="QS88" s="743"/>
      <c r="QT88" s="743"/>
      <c r="QU88" s="743"/>
      <c r="QV88" s="743"/>
      <c r="QW88" s="743"/>
      <c r="QX88" s="743"/>
      <c r="QY88" s="743"/>
      <c r="QZ88" s="743"/>
      <c r="RA88" s="743"/>
      <c r="RB88" s="743"/>
      <c r="RC88" s="743"/>
      <c r="RD88" s="743"/>
      <c r="RE88" s="743"/>
      <c r="RF88" s="743"/>
      <c r="RG88" s="743"/>
      <c r="RH88" s="743"/>
      <c r="RI88" s="743"/>
      <c r="RJ88" s="743"/>
      <c r="RK88" s="743"/>
      <c r="RL88" s="743"/>
      <c r="RM88" s="743"/>
      <c r="RN88" s="743"/>
      <c r="RO88" s="743"/>
      <c r="RP88" s="743"/>
      <c r="RQ88" s="743"/>
      <c r="RR88" s="743"/>
      <c r="RS88" s="743"/>
      <c r="RT88" s="743"/>
      <c r="RU88" s="743"/>
      <c r="RV88" s="743"/>
      <c r="RW88" s="743"/>
      <c r="RX88" s="743"/>
      <c r="RY88" s="743"/>
      <c r="RZ88" s="743"/>
      <c r="SA88" s="743"/>
      <c r="SB88" s="743"/>
      <c r="SC88" s="743"/>
      <c r="SD88" s="743"/>
      <c r="SE88" s="743"/>
      <c r="SF88" s="743"/>
      <c r="SG88" s="743"/>
      <c r="SH88" s="743"/>
      <c r="SI88" s="743"/>
      <c r="SJ88" s="743"/>
      <c r="SK88" s="743"/>
      <c r="SL88" s="743"/>
      <c r="SM88" s="743"/>
      <c r="SN88" s="743"/>
      <c r="SO88" s="743"/>
      <c r="SP88" s="743"/>
      <c r="SQ88" s="743"/>
      <c r="SR88" s="743"/>
      <c r="SS88" s="743"/>
      <c r="ST88" s="743"/>
      <c r="SU88" s="743"/>
      <c r="SV88" s="743"/>
      <c r="SW88" s="743"/>
      <c r="SX88" s="743"/>
      <c r="SY88" s="743"/>
      <c r="SZ88" s="743"/>
      <c r="TA88" s="743"/>
      <c r="TB88" s="743"/>
      <c r="TC88" s="743"/>
      <c r="TD88" s="743"/>
      <c r="TE88" s="743"/>
      <c r="TF88" s="743"/>
      <c r="TG88" s="743"/>
      <c r="TH88" s="743"/>
      <c r="TI88" s="743"/>
      <c r="TJ88" s="743"/>
      <c r="TK88" s="743"/>
      <c r="TL88" s="743"/>
      <c r="TM88" s="743"/>
      <c r="TN88" s="743"/>
      <c r="TO88" s="743"/>
      <c r="TP88" s="743"/>
      <c r="TQ88" s="743"/>
      <c r="TR88" s="743"/>
      <c r="TS88" s="743"/>
      <c r="TT88" s="743"/>
      <c r="TU88" s="743"/>
      <c r="TV88" s="743"/>
      <c r="TW88" s="743"/>
      <c r="TX88" s="743"/>
      <c r="TY88" s="743"/>
      <c r="TZ88" s="743"/>
      <c r="UA88" s="743"/>
      <c r="UB88" s="743"/>
      <c r="UC88" s="743"/>
      <c r="UD88" s="743"/>
      <c r="UE88" s="743"/>
      <c r="UF88" s="743"/>
      <c r="UG88" s="743"/>
      <c r="UH88" s="743"/>
      <c r="UI88" s="743"/>
      <c r="UJ88" s="743"/>
      <c r="UK88" s="743"/>
      <c r="UL88" s="743"/>
      <c r="UM88" s="743"/>
      <c r="UN88" s="743"/>
      <c r="UO88" s="743"/>
      <c r="UP88" s="743"/>
      <c r="UQ88" s="743"/>
      <c r="UR88" s="743"/>
      <c r="US88" s="743"/>
      <c r="UT88" s="743"/>
      <c r="UU88" s="743"/>
      <c r="UV88" s="743"/>
      <c r="UW88" s="743"/>
      <c r="UX88" s="743"/>
      <c r="UY88" s="743"/>
      <c r="UZ88" s="743"/>
      <c r="VA88" s="743"/>
      <c r="VB88" s="743"/>
      <c r="VC88" s="743"/>
      <c r="VD88" s="743"/>
      <c r="VE88" s="743"/>
      <c r="VF88" s="743"/>
      <c r="VG88" s="743"/>
      <c r="VH88" s="743"/>
      <c r="VI88" s="743"/>
      <c r="VJ88" s="743"/>
      <c r="VK88" s="743"/>
      <c r="VL88" s="743"/>
      <c r="VM88" s="743"/>
      <c r="VN88" s="743"/>
      <c r="VO88" s="743"/>
      <c r="VP88" s="743"/>
      <c r="VQ88" s="743"/>
      <c r="VR88" s="743"/>
      <c r="VS88" s="743"/>
      <c r="VT88" s="743"/>
      <c r="VU88" s="743"/>
      <c r="VV88" s="743"/>
      <c r="VW88" s="743"/>
      <c r="VX88" s="743"/>
      <c r="VY88" s="743"/>
      <c r="VZ88" s="743"/>
      <c r="WA88" s="743"/>
      <c r="WB88" s="743"/>
      <c r="WC88" s="743"/>
      <c r="WD88" s="743"/>
      <c r="WE88" s="743"/>
      <c r="WF88" s="743"/>
      <c r="WG88" s="743"/>
      <c r="WH88" s="743"/>
      <c r="WI88" s="743"/>
      <c r="WJ88" s="743"/>
      <c r="WK88" s="743"/>
      <c r="WL88" s="743"/>
      <c r="WM88" s="743"/>
      <c r="WN88" s="743"/>
      <c r="WO88" s="743"/>
      <c r="WP88" s="743"/>
      <c r="WQ88" s="743"/>
      <c r="WR88" s="743"/>
      <c r="WS88" s="743"/>
      <c r="WT88" s="743"/>
      <c r="WU88" s="743"/>
      <c r="WV88" s="743"/>
      <c r="WW88" s="743"/>
      <c r="WX88" s="743"/>
      <c r="WY88" s="743"/>
      <c r="WZ88" s="743"/>
      <c r="XA88" s="743"/>
      <c r="XB88" s="743"/>
      <c r="XC88" s="743"/>
      <c r="XD88" s="743"/>
      <c r="XE88" s="743"/>
      <c r="XF88" s="743"/>
      <c r="XG88" s="743"/>
      <c r="XH88" s="743"/>
      <c r="XI88" s="743"/>
      <c r="XJ88" s="743"/>
      <c r="XK88" s="743"/>
      <c r="XL88" s="743"/>
      <c r="XM88" s="743"/>
      <c r="XN88" s="743"/>
      <c r="XO88" s="743"/>
      <c r="XP88" s="743"/>
      <c r="XQ88" s="743"/>
      <c r="XR88" s="743"/>
      <c r="XS88" s="743"/>
      <c r="XT88" s="743"/>
      <c r="XU88" s="743"/>
      <c r="XV88" s="743"/>
      <c r="XW88" s="743"/>
      <c r="XX88" s="743"/>
      <c r="XY88" s="743"/>
      <c r="XZ88" s="743"/>
      <c r="YA88" s="743"/>
      <c r="YB88" s="743"/>
      <c r="YC88" s="743"/>
      <c r="YD88" s="743"/>
      <c r="YE88" s="743"/>
      <c r="YF88" s="743"/>
      <c r="YG88" s="743"/>
      <c r="YH88" s="743"/>
      <c r="YI88" s="743"/>
      <c r="YJ88" s="743"/>
      <c r="YK88" s="743"/>
      <c r="YL88" s="743"/>
      <c r="YM88" s="743"/>
      <c r="YN88" s="743"/>
      <c r="YO88" s="743"/>
      <c r="YP88" s="743"/>
      <c r="YQ88" s="743"/>
      <c r="YR88" s="743"/>
      <c r="YS88" s="743"/>
      <c r="YT88" s="743"/>
      <c r="YU88" s="743"/>
      <c r="YV88" s="743"/>
      <c r="YW88" s="743"/>
      <c r="YX88" s="743"/>
      <c r="YY88" s="743"/>
      <c r="YZ88" s="743"/>
      <c r="ZA88" s="743"/>
      <c r="ZB88" s="743"/>
      <c r="ZC88" s="743"/>
      <c r="ZD88" s="743"/>
      <c r="ZE88" s="743"/>
      <c r="ZF88" s="743"/>
      <c r="ZG88" s="743"/>
      <c r="ZH88" s="743"/>
      <c r="ZI88" s="743"/>
      <c r="ZJ88" s="743"/>
      <c r="ZK88" s="743"/>
      <c r="ZL88" s="743"/>
      <c r="ZM88" s="743"/>
      <c r="ZN88" s="743"/>
      <c r="ZO88" s="743"/>
      <c r="ZP88" s="743"/>
      <c r="ZQ88" s="743"/>
      <c r="ZR88" s="743"/>
      <c r="ZS88" s="743"/>
      <c r="ZT88" s="743"/>
      <c r="ZU88" s="743"/>
      <c r="ZV88" s="743"/>
      <c r="ZW88" s="743"/>
      <c r="ZX88" s="743"/>
      <c r="ZY88" s="743"/>
      <c r="ZZ88" s="743"/>
      <c r="AAA88" s="743"/>
      <c r="AAB88" s="743"/>
      <c r="AAC88" s="743"/>
      <c r="AAD88" s="743"/>
      <c r="AAE88" s="743"/>
      <c r="AAF88" s="743"/>
      <c r="AAG88" s="743"/>
      <c r="AAH88" s="743"/>
      <c r="AAI88" s="743"/>
      <c r="AAJ88" s="743"/>
      <c r="AAK88" s="743"/>
      <c r="AAL88" s="743"/>
      <c r="AAM88" s="743"/>
      <c r="AAN88" s="743"/>
      <c r="AAO88" s="743"/>
      <c r="AAP88" s="743"/>
      <c r="AAQ88" s="743"/>
      <c r="AAR88" s="743"/>
      <c r="AAS88" s="743"/>
      <c r="AAT88" s="743"/>
      <c r="AAU88" s="743"/>
      <c r="AAV88" s="743"/>
      <c r="AAW88" s="743"/>
      <c r="AAX88" s="743"/>
      <c r="AAY88" s="743"/>
      <c r="AAZ88" s="743"/>
      <c r="ABA88" s="743"/>
      <c r="ABB88" s="743"/>
      <c r="ABC88" s="743"/>
      <c r="ABD88" s="743"/>
      <c r="ABE88" s="743"/>
      <c r="ABF88" s="743"/>
      <c r="ABG88" s="743"/>
      <c r="ABH88" s="743"/>
      <c r="ABI88" s="743"/>
      <c r="ABJ88" s="743"/>
      <c r="ABK88" s="743"/>
      <c r="ABL88" s="743"/>
      <c r="ABM88" s="743"/>
      <c r="ABN88" s="743"/>
      <c r="ABO88" s="743"/>
      <c r="ABP88" s="743"/>
      <c r="ABQ88" s="743"/>
      <c r="ABR88" s="743"/>
      <c r="ABS88" s="743"/>
      <c r="ABT88" s="743"/>
      <c r="ABU88" s="743"/>
      <c r="ABV88" s="743"/>
      <c r="ABW88" s="743"/>
      <c r="ABX88" s="743"/>
      <c r="ABY88" s="743"/>
      <c r="ABZ88" s="743"/>
      <c r="ACA88" s="743"/>
      <c r="ACB88" s="743"/>
      <c r="ACC88" s="743"/>
      <c r="ACD88" s="743"/>
      <c r="ACE88" s="743"/>
      <c r="ACF88" s="743"/>
      <c r="ACG88" s="743"/>
      <c r="ACH88" s="743"/>
      <c r="ACI88" s="743"/>
      <c r="ACJ88" s="743"/>
      <c r="ACK88" s="743"/>
      <c r="ACL88" s="743"/>
      <c r="ACM88" s="743"/>
      <c r="ACN88" s="743"/>
      <c r="ACO88" s="743"/>
      <c r="ACP88" s="743"/>
      <c r="ACQ88" s="743"/>
      <c r="ACR88" s="743"/>
      <c r="ACS88" s="743"/>
      <c r="ACT88" s="743"/>
      <c r="ACU88" s="743"/>
      <c r="ACV88" s="743"/>
      <c r="ACW88" s="743"/>
      <c r="ACX88" s="743"/>
      <c r="ACY88" s="743"/>
      <c r="ACZ88" s="743"/>
      <c r="ADA88" s="743"/>
      <c r="ADB88" s="743"/>
      <c r="ADC88" s="743"/>
      <c r="ADD88" s="743"/>
      <c r="ADE88" s="743"/>
      <c r="ADF88" s="743"/>
      <c r="ADG88" s="743"/>
      <c r="ADH88" s="743"/>
      <c r="ADI88" s="743"/>
      <c r="ADJ88" s="743"/>
      <c r="ADK88" s="743"/>
      <c r="ADL88" s="743"/>
      <c r="ADM88" s="743"/>
      <c r="ADN88" s="743"/>
      <c r="ADO88" s="743"/>
      <c r="ADP88" s="743"/>
      <c r="ADQ88" s="743"/>
      <c r="ADR88" s="743"/>
      <c r="ADS88" s="743"/>
      <c r="ADT88" s="743"/>
      <c r="ADU88" s="743"/>
      <c r="ADV88" s="743"/>
      <c r="ADW88" s="743"/>
      <c r="ADX88" s="743"/>
      <c r="ADY88" s="743"/>
      <c r="ADZ88" s="743"/>
      <c r="AEA88" s="743"/>
      <c r="AEB88" s="743"/>
      <c r="AEC88" s="743"/>
      <c r="AED88" s="743"/>
      <c r="AEE88" s="743"/>
      <c r="AEF88" s="743"/>
      <c r="AEG88" s="743"/>
      <c r="AEH88" s="743"/>
      <c r="AEI88" s="743"/>
      <c r="AEJ88" s="743"/>
      <c r="AEK88" s="743"/>
      <c r="AEL88" s="743"/>
      <c r="AEM88" s="743"/>
      <c r="AEN88" s="743"/>
      <c r="AEO88" s="743"/>
      <c r="AEP88" s="743"/>
      <c r="AEQ88" s="743"/>
      <c r="AER88" s="743"/>
      <c r="AES88" s="743"/>
      <c r="AET88" s="743"/>
      <c r="AEU88" s="743"/>
      <c r="AEV88" s="743"/>
      <c r="AEW88" s="743"/>
      <c r="AEX88" s="743"/>
      <c r="AEY88" s="743"/>
      <c r="AEZ88" s="743"/>
      <c r="AFA88" s="743"/>
      <c r="AFB88" s="743"/>
      <c r="AFC88" s="743"/>
      <c r="AFD88" s="743"/>
      <c r="AFE88" s="743"/>
      <c r="AFF88" s="743"/>
      <c r="AFG88" s="743"/>
      <c r="AFH88" s="743"/>
      <c r="AFI88" s="743"/>
      <c r="AFJ88" s="743"/>
      <c r="AFK88" s="743"/>
      <c r="AFL88" s="743"/>
      <c r="AFM88" s="743"/>
      <c r="AFN88" s="743"/>
      <c r="AFO88" s="743"/>
      <c r="AFP88" s="743"/>
      <c r="AFQ88" s="743"/>
      <c r="AFR88" s="743"/>
      <c r="AFS88" s="743"/>
      <c r="AFT88" s="743"/>
      <c r="AFU88" s="743"/>
      <c r="AFV88" s="743"/>
      <c r="AFW88" s="743"/>
      <c r="AFX88" s="743"/>
      <c r="AFY88" s="743"/>
      <c r="AFZ88" s="743"/>
      <c r="AGA88" s="743"/>
      <c r="AGB88" s="743"/>
      <c r="AGC88" s="743"/>
      <c r="AGD88" s="743"/>
      <c r="AGE88" s="743"/>
      <c r="AGF88" s="743"/>
      <c r="AGG88" s="743"/>
      <c r="AGH88" s="743"/>
      <c r="AGI88" s="743"/>
      <c r="AGJ88" s="743"/>
      <c r="AGK88" s="743"/>
      <c r="AGL88" s="743"/>
      <c r="AGM88" s="743"/>
      <c r="AGN88" s="743"/>
      <c r="AGO88" s="743"/>
      <c r="AGP88" s="743"/>
      <c r="AGQ88" s="743"/>
      <c r="AGR88" s="743"/>
      <c r="AGS88" s="743"/>
      <c r="AGT88" s="743"/>
      <c r="AGU88" s="743"/>
      <c r="AGV88" s="743"/>
      <c r="AGW88" s="743"/>
      <c r="AGX88" s="743"/>
      <c r="AGY88" s="743"/>
      <c r="AGZ88" s="743"/>
      <c r="AHA88" s="743"/>
      <c r="AHB88" s="743"/>
      <c r="AHC88" s="743"/>
      <c r="AHD88" s="743"/>
      <c r="AHE88" s="743"/>
      <c r="AHF88" s="743"/>
      <c r="AHG88" s="743"/>
      <c r="AHH88" s="743"/>
      <c r="AHI88" s="743"/>
      <c r="AHJ88" s="743"/>
      <c r="AHK88" s="743"/>
      <c r="AHL88" s="743"/>
      <c r="AHM88" s="743"/>
      <c r="AHN88" s="743"/>
      <c r="AHO88" s="743"/>
      <c r="AHP88" s="743"/>
      <c r="AHQ88" s="743"/>
      <c r="AHR88" s="743"/>
      <c r="AHS88" s="743"/>
      <c r="AHT88" s="743"/>
      <c r="AHU88" s="743"/>
      <c r="AHV88" s="743"/>
      <c r="AHW88" s="743"/>
      <c r="AHX88" s="743"/>
      <c r="AHY88" s="743"/>
      <c r="AHZ88" s="743"/>
      <c r="AIA88" s="743"/>
      <c r="AIB88" s="743"/>
      <c r="AIC88" s="743"/>
      <c r="AID88" s="743"/>
      <c r="AIE88" s="743"/>
      <c r="AIF88" s="743"/>
      <c r="AIG88" s="743"/>
      <c r="AIH88" s="743"/>
      <c r="AII88" s="743"/>
      <c r="AIJ88" s="743"/>
      <c r="AIK88" s="743"/>
      <c r="AIL88" s="743"/>
      <c r="AIM88" s="743"/>
      <c r="AIN88" s="743"/>
      <c r="AIO88" s="743"/>
      <c r="AIP88" s="743"/>
      <c r="AIQ88" s="743"/>
      <c r="AIR88" s="743"/>
      <c r="AIS88" s="743"/>
      <c r="AIT88" s="743"/>
      <c r="AIU88" s="743"/>
      <c r="AIV88" s="743"/>
      <c r="AIW88" s="743"/>
      <c r="AIX88" s="743"/>
      <c r="AIY88" s="743"/>
      <c r="AIZ88" s="743"/>
      <c r="AJA88" s="743"/>
      <c r="AJB88" s="743"/>
      <c r="AJC88" s="743"/>
      <c r="AJD88" s="743"/>
      <c r="AJE88" s="743"/>
      <c r="AJF88" s="743"/>
      <c r="AJG88" s="743"/>
      <c r="AJH88" s="743"/>
      <c r="AJI88" s="743"/>
      <c r="AJJ88" s="743"/>
      <c r="AJK88" s="743"/>
      <c r="AJL88" s="743"/>
      <c r="AJM88" s="743"/>
      <c r="AJN88" s="743"/>
      <c r="AJO88" s="743"/>
      <c r="AJP88" s="743"/>
      <c r="AJQ88" s="743"/>
      <c r="AJR88" s="743"/>
      <c r="AJS88" s="743"/>
      <c r="AJT88" s="743"/>
      <c r="AJU88" s="743"/>
      <c r="AJV88" s="743"/>
      <c r="AJW88" s="743"/>
      <c r="AJX88" s="743"/>
      <c r="AJY88" s="743"/>
      <c r="AJZ88" s="743"/>
      <c r="AKA88" s="743"/>
      <c r="AKB88" s="743"/>
      <c r="AKC88" s="743"/>
      <c r="AKD88" s="743"/>
      <c r="AKE88" s="743"/>
      <c r="AKF88" s="743"/>
      <c r="AKG88" s="743"/>
      <c r="AKH88" s="743"/>
      <c r="AKI88" s="743"/>
      <c r="AKJ88" s="743"/>
      <c r="AKK88" s="743"/>
      <c r="AKL88" s="743"/>
      <c r="AKM88" s="743"/>
      <c r="AKN88" s="743"/>
      <c r="AKO88" s="743"/>
      <c r="AKP88" s="743"/>
      <c r="AKQ88" s="743"/>
      <c r="AKR88" s="743"/>
      <c r="AKS88" s="743"/>
      <c r="AKT88" s="743"/>
      <c r="AKU88" s="743"/>
      <c r="AKV88" s="743"/>
      <c r="AKW88" s="743"/>
      <c r="AKX88" s="743"/>
      <c r="AKY88" s="743"/>
      <c r="AKZ88" s="743"/>
      <c r="ALA88" s="743"/>
      <c r="ALB88" s="743"/>
      <c r="ALC88" s="743"/>
      <c r="ALD88" s="743"/>
      <c r="ALE88" s="743"/>
      <c r="ALF88" s="743"/>
      <c r="ALG88" s="743"/>
      <c r="ALH88" s="743"/>
      <c r="ALI88" s="743"/>
      <c r="ALJ88" s="743"/>
      <c r="ALK88" s="743"/>
      <c r="ALL88" s="743"/>
      <c r="ALM88" s="743"/>
      <c r="ALN88" s="743"/>
      <c r="ALO88" s="743"/>
      <c r="ALP88" s="743"/>
      <c r="ALQ88" s="743"/>
      <c r="ALR88" s="743"/>
      <c r="ALS88" s="743"/>
      <c r="ALT88" s="743"/>
      <c r="ALU88" s="743"/>
      <c r="ALV88" s="743"/>
      <c r="ALW88" s="743"/>
      <c r="ALX88" s="743"/>
      <c r="ALY88" s="743"/>
      <c r="ALZ88" s="743"/>
      <c r="AMA88" s="743"/>
      <c r="AMB88" s="743"/>
      <c r="AMC88" s="743"/>
      <c r="AMD88" s="743"/>
      <c r="AME88" s="743"/>
      <c r="AMF88" s="743"/>
      <c r="AMG88" s="743"/>
      <c r="AMH88" s="743"/>
      <c r="AMI88" s="743"/>
      <c r="AMJ88" s="743"/>
    </row>
    <row r="89" spans="1:1024" ht="25.5" x14ac:dyDescent="0.2">
      <c r="A89" s="743"/>
      <c r="B89" s="637"/>
      <c r="C89" s="752" t="s">
        <v>822</v>
      </c>
      <c r="D89" s="639"/>
      <c r="E89" s="640"/>
      <c r="F89" s="640"/>
      <c r="G89" s="639"/>
      <c r="H89" s="640"/>
      <c r="I89" s="640"/>
      <c r="J89" s="640"/>
      <c r="K89" s="640"/>
      <c r="L89" s="640"/>
      <c r="M89" s="640"/>
      <c r="N89" s="640"/>
      <c r="O89" s="640"/>
      <c r="P89" s="640"/>
      <c r="Q89" s="640"/>
      <c r="R89" s="641"/>
      <c r="S89" s="640"/>
      <c r="T89" s="640"/>
      <c r="U89" s="753" t="s">
        <v>498</v>
      </c>
      <c r="V89" s="748" t="s">
        <v>124</v>
      </c>
      <c r="W89" s="748" t="s">
        <v>499</v>
      </c>
      <c r="X89" s="623">
        <v>879.73050799999987</v>
      </c>
      <c r="Y89" s="623">
        <v>906.12000000000023</v>
      </c>
      <c r="Z89" s="623">
        <v>775.5</v>
      </c>
      <c r="AA89" s="623">
        <v>852.47872000000041</v>
      </c>
      <c r="AB89" s="623">
        <v>775.5</v>
      </c>
      <c r="AC89" s="623">
        <v>775.49999999999977</v>
      </c>
      <c r="AD89" s="623">
        <v>775.5</v>
      </c>
      <c r="AE89" s="623">
        <v>775.49999999999977</v>
      </c>
      <c r="AF89" s="623">
        <v>775.5</v>
      </c>
      <c r="AG89" s="623">
        <v>775.50000000000023</v>
      </c>
      <c r="AH89" s="623">
        <v>775.50000000000023</v>
      </c>
      <c r="AI89" s="623">
        <v>765.79058000000009</v>
      </c>
      <c r="AJ89" s="623">
        <v>503.67977999999982</v>
      </c>
      <c r="AK89" s="623">
        <v>772.14742000000012</v>
      </c>
      <c r="AL89" s="623">
        <v>630.40295000000037</v>
      </c>
      <c r="AM89" s="623">
        <v>245.43199999999999</v>
      </c>
      <c r="AN89" s="623">
        <v>0</v>
      </c>
      <c r="AO89" s="623">
        <v>0</v>
      </c>
      <c r="AP89" s="623">
        <v>0</v>
      </c>
      <c r="AQ89" s="623">
        <v>0</v>
      </c>
      <c r="AR89" s="623">
        <v>0</v>
      </c>
      <c r="AS89" s="623">
        <v>0</v>
      </c>
      <c r="AT89" s="623">
        <v>0</v>
      </c>
      <c r="AU89" s="623">
        <v>0</v>
      </c>
      <c r="AV89" s="623">
        <v>0</v>
      </c>
      <c r="AW89" s="623">
        <v>0</v>
      </c>
      <c r="AX89" s="623">
        <v>0</v>
      </c>
      <c r="AY89" s="623">
        <v>0</v>
      </c>
      <c r="AZ89" s="623">
        <v>0</v>
      </c>
      <c r="BA89" s="623">
        <v>0</v>
      </c>
      <c r="BB89" s="623">
        <v>0</v>
      </c>
      <c r="BC89" s="623">
        <v>0</v>
      </c>
      <c r="BD89" s="623">
        <v>0</v>
      </c>
      <c r="BE89" s="623">
        <v>0</v>
      </c>
      <c r="BF89" s="623">
        <v>0</v>
      </c>
      <c r="BG89" s="623">
        <v>0</v>
      </c>
      <c r="BH89" s="623">
        <v>0</v>
      </c>
      <c r="BI89" s="623">
        <v>0</v>
      </c>
      <c r="BJ89" s="623">
        <v>0</v>
      </c>
      <c r="BK89" s="623">
        <v>0</v>
      </c>
      <c r="BL89" s="623">
        <v>0</v>
      </c>
      <c r="BM89" s="623">
        <v>0</v>
      </c>
      <c r="BN89" s="623">
        <v>0</v>
      </c>
      <c r="BO89" s="623">
        <v>0</v>
      </c>
      <c r="BP89" s="623">
        <v>0</v>
      </c>
      <c r="BQ89" s="623">
        <v>0</v>
      </c>
      <c r="BR89" s="623">
        <v>0</v>
      </c>
      <c r="BS89" s="623">
        <v>0</v>
      </c>
      <c r="BT89" s="623">
        <v>0</v>
      </c>
      <c r="BU89" s="623">
        <v>0</v>
      </c>
      <c r="BV89" s="623">
        <v>0</v>
      </c>
      <c r="BW89" s="623">
        <v>0</v>
      </c>
      <c r="BX89" s="623">
        <v>0</v>
      </c>
      <c r="BY89" s="623">
        <v>0</v>
      </c>
      <c r="BZ89" s="623">
        <v>0</v>
      </c>
      <c r="CA89" s="623">
        <v>0</v>
      </c>
      <c r="CB89" s="623">
        <v>0</v>
      </c>
      <c r="CC89" s="623">
        <v>0</v>
      </c>
      <c r="CD89" s="623">
        <v>0</v>
      </c>
      <c r="CE89" s="623">
        <v>0</v>
      </c>
      <c r="CF89" s="623">
        <v>0</v>
      </c>
      <c r="CG89" s="623">
        <v>0</v>
      </c>
      <c r="CH89" s="623">
        <v>0</v>
      </c>
      <c r="CI89" s="623">
        <v>0</v>
      </c>
      <c r="CJ89" s="623">
        <v>0</v>
      </c>
      <c r="CK89" s="623">
        <v>0</v>
      </c>
      <c r="CL89" s="623">
        <v>0</v>
      </c>
      <c r="CM89" s="623">
        <v>0</v>
      </c>
      <c r="CN89" s="623">
        <v>0</v>
      </c>
      <c r="CO89" s="623">
        <v>0</v>
      </c>
      <c r="CP89" s="623">
        <v>0</v>
      </c>
      <c r="CQ89" s="623">
        <v>0</v>
      </c>
      <c r="CR89" s="623">
        <v>0</v>
      </c>
      <c r="CS89" s="623">
        <v>0</v>
      </c>
      <c r="CT89" s="623">
        <v>0</v>
      </c>
      <c r="CU89" s="623">
        <v>0</v>
      </c>
      <c r="CV89" s="623">
        <v>0</v>
      </c>
      <c r="CW89" s="623">
        <v>0</v>
      </c>
      <c r="CX89" s="623">
        <v>0</v>
      </c>
      <c r="CY89" s="623">
        <v>0</v>
      </c>
      <c r="CZ89" s="749">
        <v>0</v>
      </c>
      <c r="DA89" s="750">
        <v>0</v>
      </c>
      <c r="DB89" s="750">
        <v>0</v>
      </c>
      <c r="DC89" s="750">
        <v>0</v>
      </c>
      <c r="DD89" s="750">
        <v>0</v>
      </c>
      <c r="DE89" s="750">
        <v>0</v>
      </c>
      <c r="DF89" s="750">
        <v>0</v>
      </c>
      <c r="DG89" s="750">
        <v>0</v>
      </c>
      <c r="DH89" s="750">
        <v>0</v>
      </c>
      <c r="DI89" s="750">
        <v>0</v>
      </c>
      <c r="DJ89" s="750">
        <v>0</v>
      </c>
      <c r="DK89" s="750">
        <v>0</v>
      </c>
      <c r="DL89" s="750">
        <v>0</v>
      </c>
      <c r="DM89" s="750">
        <v>0</v>
      </c>
      <c r="DN89" s="750">
        <v>0</v>
      </c>
      <c r="DO89" s="750">
        <v>0</v>
      </c>
      <c r="DP89" s="750">
        <v>0</v>
      </c>
      <c r="DQ89" s="750">
        <v>0</v>
      </c>
      <c r="DR89" s="750">
        <v>0</v>
      </c>
      <c r="DS89" s="750">
        <v>0</v>
      </c>
      <c r="DT89" s="750">
        <v>0</v>
      </c>
      <c r="DU89" s="750">
        <v>0</v>
      </c>
      <c r="DV89" s="750">
        <v>0</v>
      </c>
      <c r="DW89" s="751">
        <v>0</v>
      </c>
      <c r="DX89" s="673"/>
      <c r="DY89" s="743"/>
      <c r="DZ89" s="743"/>
      <c r="EA89" s="743"/>
      <c r="EB89" s="743"/>
      <c r="EC89" s="743"/>
      <c r="ED89" s="743"/>
      <c r="EE89" s="743"/>
      <c r="EF89" s="743"/>
      <c r="EG89" s="743"/>
      <c r="EH89" s="743"/>
      <c r="EI89" s="743"/>
      <c r="EJ89" s="743"/>
      <c r="EK89" s="743"/>
      <c r="EL89" s="743"/>
      <c r="EM89" s="743"/>
      <c r="EN89" s="743"/>
      <c r="EO89" s="743"/>
      <c r="EP89" s="743"/>
      <c r="EQ89" s="743"/>
      <c r="ER89" s="743"/>
      <c r="ES89" s="743"/>
      <c r="ET89" s="743"/>
      <c r="EU89" s="743"/>
      <c r="EV89" s="743"/>
      <c r="EW89" s="743"/>
      <c r="EX89" s="743"/>
      <c r="EY89" s="743"/>
      <c r="EZ89" s="743"/>
      <c r="FA89" s="743"/>
      <c r="FB89" s="743"/>
      <c r="FC89" s="743"/>
      <c r="FD89" s="743"/>
      <c r="FE89" s="743"/>
      <c r="FF89" s="743"/>
      <c r="FG89" s="743"/>
      <c r="FH89" s="743"/>
      <c r="FI89" s="743"/>
      <c r="FJ89" s="743"/>
      <c r="FK89" s="743"/>
      <c r="FL89" s="743"/>
      <c r="FM89" s="743"/>
      <c r="FN89" s="743"/>
      <c r="FO89" s="743"/>
      <c r="FP89" s="743"/>
      <c r="FQ89" s="743"/>
      <c r="FR89" s="743"/>
      <c r="FS89" s="743"/>
      <c r="FT89" s="743"/>
      <c r="FU89" s="743"/>
      <c r="FV89" s="743"/>
      <c r="FW89" s="743"/>
      <c r="FX89" s="743"/>
      <c r="FY89" s="743"/>
      <c r="FZ89" s="743"/>
      <c r="GA89" s="743"/>
      <c r="GB89" s="743"/>
      <c r="GC89" s="743"/>
      <c r="GD89" s="743"/>
      <c r="GE89" s="743"/>
      <c r="GF89" s="743"/>
      <c r="GG89" s="743"/>
      <c r="GH89" s="743"/>
      <c r="GI89" s="743"/>
      <c r="GJ89" s="743"/>
      <c r="GK89" s="743"/>
      <c r="GL89" s="743"/>
      <c r="GM89" s="743"/>
      <c r="GN89" s="743"/>
      <c r="GO89" s="743"/>
      <c r="GP89" s="743"/>
      <c r="GQ89" s="743"/>
      <c r="GR89" s="743"/>
      <c r="GS89" s="743"/>
      <c r="GT89" s="743"/>
      <c r="GU89" s="743"/>
      <c r="GV89" s="743"/>
      <c r="GW89" s="743"/>
      <c r="GX89" s="743"/>
      <c r="GY89" s="743"/>
      <c r="GZ89" s="743"/>
      <c r="HA89" s="743"/>
      <c r="HB89" s="743"/>
      <c r="HC89" s="743"/>
      <c r="HD89" s="743"/>
      <c r="HE89" s="743"/>
      <c r="HF89" s="743"/>
      <c r="HG89" s="743"/>
      <c r="HH89" s="743"/>
      <c r="HI89" s="743"/>
      <c r="HJ89" s="743"/>
      <c r="HK89" s="743"/>
      <c r="HL89" s="743"/>
      <c r="HM89" s="743"/>
      <c r="HN89" s="743"/>
      <c r="HO89" s="743"/>
      <c r="HP89" s="743"/>
      <c r="HQ89" s="743"/>
      <c r="HR89" s="743"/>
      <c r="HS89" s="743"/>
      <c r="HT89" s="743"/>
      <c r="HU89" s="743"/>
      <c r="HV89" s="743"/>
      <c r="HW89" s="743"/>
      <c r="HX89" s="743"/>
      <c r="HY89" s="743"/>
      <c r="HZ89" s="743"/>
      <c r="IA89" s="743"/>
      <c r="IB89" s="743"/>
      <c r="IC89" s="743"/>
      <c r="ID89" s="743"/>
      <c r="IE89" s="743"/>
      <c r="IF89" s="743"/>
      <c r="IG89" s="743"/>
      <c r="IH89" s="743"/>
      <c r="II89" s="743"/>
      <c r="IJ89" s="743"/>
      <c r="IK89" s="743"/>
      <c r="IL89" s="743"/>
      <c r="IM89" s="743"/>
      <c r="IN89" s="743"/>
      <c r="IO89" s="743"/>
      <c r="IP89" s="743"/>
      <c r="IQ89" s="743"/>
      <c r="IR89" s="743"/>
      <c r="IS89" s="743"/>
      <c r="IT89" s="743"/>
      <c r="IU89" s="743"/>
      <c r="IV89" s="743"/>
      <c r="IW89" s="743"/>
      <c r="IX89" s="743"/>
      <c r="IY89" s="743"/>
      <c r="IZ89" s="743"/>
      <c r="JA89" s="743"/>
      <c r="JB89" s="743"/>
      <c r="JC89" s="743"/>
      <c r="JD89" s="743"/>
      <c r="JE89" s="743"/>
      <c r="JF89" s="743"/>
      <c r="JG89" s="743"/>
      <c r="JH89" s="743"/>
      <c r="JI89" s="743"/>
      <c r="JJ89" s="743"/>
      <c r="JK89" s="743"/>
      <c r="JL89" s="743"/>
      <c r="JM89" s="743"/>
      <c r="JN89" s="743"/>
      <c r="JO89" s="743"/>
      <c r="JP89" s="743"/>
      <c r="JQ89" s="743"/>
      <c r="JR89" s="743"/>
      <c r="JS89" s="743"/>
      <c r="JT89" s="743"/>
      <c r="JU89" s="743"/>
      <c r="JV89" s="743"/>
      <c r="JW89" s="743"/>
      <c r="JX89" s="743"/>
      <c r="JY89" s="743"/>
      <c r="JZ89" s="743"/>
      <c r="KA89" s="743"/>
      <c r="KB89" s="743"/>
      <c r="KC89" s="743"/>
      <c r="KD89" s="743"/>
      <c r="KE89" s="743"/>
      <c r="KF89" s="743"/>
      <c r="KG89" s="743"/>
      <c r="KH89" s="743"/>
      <c r="KI89" s="743"/>
      <c r="KJ89" s="743"/>
      <c r="KK89" s="743"/>
      <c r="KL89" s="743"/>
      <c r="KM89" s="743"/>
      <c r="KN89" s="743"/>
      <c r="KO89" s="743"/>
      <c r="KP89" s="743"/>
      <c r="KQ89" s="743"/>
      <c r="KR89" s="743"/>
      <c r="KS89" s="743"/>
      <c r="KT89" s="743"/>
      <c r="KU89" s="743"/>
      <c r="KV89" s="743"/>
      <c r="KW89" s="743"/>
      <c r="KX89" s="743"/>
      <c r="KY89" s="743"/>
      <c r="KZ89" s="743"/>
      <c r="LA89" s="743"/>
      <c r="LB89" s="743"/>
      <c r="LC89" s="743"/>
      <c r="LD89" s="743"/>
      <c r="LE89" s="743"/>
      <c r="LF89" s="743"/>
      <c r="LG89" s="743"/>
      <c r="LH89" s="743"/>
      <c r="LI89" s="743"/>
      <c r="LJ89" s="743"/>
      <c r="LK89" s="743"/>
      <c r="LL89" s="743"/>
      <c r="LM89" s="743"/>
      <c r="LN89" s="743"/>
      <c r="LO89" s="743"/>
      <c r="LP89" s="743"/>
      <c r="LQ89" s="743"/>
      <c r="LR89" s="743"/>
      <c r="LS89" s="743"/>
      <c r="LT89" s="743"/>
      <c r="LU89" s="743"/>
      <c r="LV89" s="743"/>
      <c r="LW89" s="743"/>
      <c r="LX89" s="743"/>
      <c r="LY89" s="743"/>
      <c r="LZ89" s="743"/>
      <c r="MA89" s="743"/>
      <c r="MB89" s="743"/>
      <c r="MC89" s="743"/>
      <c r="MD89" s="743"/>
      <c r="ME89" s="743"/>
      <c r="MF89" s="743"/>
      <c r="MG89" s="743"/>
      <c r="MH89" s="743"/>
      <c r="MI89" s="743"/>
      <c r="MJ89" s="743"/>
      <c r="MK89" s="743"/>
      <c r="ML89" s="743"/>
      <c r="MM89" s="743"/>
      <c r="MN89" s="743"/>
      <c r="MO89" s="743"/>
      <c r="MP89" s="743"/>
      <c r="MQ89" s="743"/>
      <c r="MR89" s="743"/>
      <c r="MS89" s="743"/>
      <c r="MT89" s="743"/>
      <c r="MU89" s="743"/>
      <c r="MV89" s="743"/>
      <c r="MW89" s="743"/>
      <c r="MX89" s="743"/>
      <c r="MY89" s="743"/>
      <c r="MZ89" s="743"/>
      <c r="NA89" s="743"/>
      <c r="NB89" s="743"/>
      <c r="NC89" s="743"/>
      <c r="ND89" s="743"/>
      <c r="NE89" s="743"/>
      <c r="NF89" s="743"/>
      <c r="NG89" s="743"/>
      <c r="NH89" s="743"/>
      <c r="NI89" s="743"/>
      <c r="NJ89" s="743"/>
      <c r="NK89" s="743"/>
      <c r="NL89" s="743"/>
      <c r="NM89" s="743"/>
      <c r="NN89" s="743"/>
      <c r="NO89" s="743"/>
      <c r="NP89" s="743"/>
      <c r="NQ89" s="743"/>
      <c r="NR89" s="743"/>
      <c r="NS89" s="743"/>
      <c r="NT89" s="743"/>
      <c r="NU89" s="743"/>
      <c r="NV89" s="743"/>
      <c r="NW89" s="743"/>
      <c r="NX89" s="743"/>
      <c r="NY89" s="743"/>
      <c r="NZ89" s="743"/>
      <c r="OA89" s="743"/>
      <c r="OB89" s="743"/>
      <c r="OC89" s="743"/>
      <c r="OD89" s="743"/>
      <c r="OE89" s="743"/>
      <c r="OF89" s="743"/>
      <c r="OG89" s="743"/>
      <c r="OH89" s="743"/>
      <c r="OI89" s="743"/>
      <c r="OJ89" s="743"/>
      <c r="OK89" s="743"/>
      <c r="OL89" s="743"/>
      <c r="OM89" s="743"/>
      <c r="ON89" s="743"/>
      <c r="OO89" s="743"/>
      <c r="OP89" s="743"/>
      <c r="OQ89" s="743"/>
      <c r="OR89" s="743"/>
      <c r="OS89" s="743"/>
      <c r="OT89" s="743"/>
      <c r="OU89" s="743"/>
      <c r="OV89" s="743"/>
      <c r="OW89" s="743"/>
      <c r="OX89" s="743"/>
      <c r="OY89" s="743"/>
      <c r="OZ89" s="743"/>
      <c r="PA89" s="743"/>
      <c r="PB89" s="743"/>
      <c r="PC89" s="743"/>
      <c r="PD89" s="743"/>
      <c r="PE89" s="743"/>
      <c r="PF89" s="743"/>
      <c r="PG89" s="743"/>
      <c r="PH89" s="743"/>
      <c r="PI89" s="743"/>
      <c r="PJ89" s="743"/>
      <c r="PK89" s="743"/>
      <c r="PL89" s="743"/>
      <c r="PM89" s="743"/>
      <c r="PN89" s="743"/>
      <c r="PO89" s="743"/>
      <c r="PP89" s="743"/>
      <c r="PQ89" s="743"/>
      <c r="PR89" s="743"/>
      <c r="PS89" s="743"/>
      <c r="PT89" s="743"/>
      <c r="PU89" s="743"/>
      <c r="PV89" s="743"/>
      <c r="PW89" s="743"/>
      <c r="PX89" s="743"/>
      <c r="PY89" s="743"/>
      <c r="PZ89" s="743"/>
      <c r="QA89" s="743"/>
      <c r="QB89" s="743"/>
      <c r="QC89" s="743"/>
      <c r="QD89" s="743"/>
      <c r="QE89" s="743"/>
      <c r="QF89" s="743"/>
      <c r="QG89" s="743"/>
      <c r="QH89" s="743"/>
      <c r="QI89" s="743"/>
      <c r="QJ89" s="743"/>
      <c r="QK89" s="743"/>
      <c r="QL89" s="743"/>
      <c r="QM89" s="743"/>
      <c r="QN89" s="743"/>
      <c r="QO89" s="743"/>
      <c r="QP89" s="743"/>
      <c r="QQ89" s="743"/>
      <c r="QR89" s="743"/>
      <c r="QS89" s="743"/>
      <c r="QT89" s="743"/>
      <c r="QU89" s="743"/>
      <c r="QV89" s="743"/>
      <c r="QW89" s="743"/>
      <c r="QX89" s="743"/>
      <c r="QY89" s="743"/>
      <c r="QZ89" s="743"/>
      <c r="RA89" s="743"/>
      <c r="RB89" s="743"/>
      <c r="RC89" s="743"/>
      <c r="RD89" s="743"/>
      <c r="RE89" s="743"/>
      <c r="RF89" s="743"/>
      <c r="RG89" s="743"/>
      <c r="RH89" s="743"/>
      <c r="RI89" s="743"/>
      <c r="RJ89" s="743"/>
      <c r="RK89" s="743"/>
      <c r="RL89" s="743"/>
      <c r="RM89" s="743"/>
      <c r="RN89" s="743"/>
      <c r="RO89" s="743"/>
      <c r="RP89" s="743"/>
      <c r="RQ89" s="743"/>
      <c r="RR89" s="743"/>
      <c r="RS89" s="743"/>
      <c r="RT89" s="743"/>
      <c r="RU89" s="743"/>
      <c r="RV89" s="743"/>
      <c r="RW89" s="743"/>
      <c r="RX89" s="743"/>
      <c r="RY89" s="743"/>
      <c r="RZ89" s="743"/>
      <c r="SA89" s="743"/>
      <c r="SB89" s="743"/>
      <c r="SC89" s="743"/>
      <c r="SD89" s="743"/>
      <c r="SE89" s="743"/>
      <c r="SF89" s="743"/>
      <c r="SG89" s="743"/>
      <c r="SH89" s="743"/>
      <c r="SI89" s="743"/>
      <c r="SJ89" s="743"/>
      <c r="SK89" s="743"/>
      <c r="SL89" s="743"/>
      <c r="SM89" s="743"/>
      <c r="SN89" s="743"/>
      <c r="SO89" s="743"/>
      <c r="SP89" s="743"/>
      <c r="SQ89" s="743"/>
      <c r="SR89" s="743"/>
      <c r="SS89" s="743"/>
      <c r="ST89" s="743"/>
      <c r="SU89" s="743"/>
      <c r="SV89" s="743"/>
      <c r="SW89" s="743"/>
      <c r="SX89" s="743"/>
      <c r="SY89" s="743"/>
      <c r="SZ89" s="743"/>
      <c r="TA89" s="743"/>
      <c r="TB89" s="743"/>
      <c r="TC89" s="743"/>
      <c r="TD89" s="743"/>
      <c r="TE89" s="743"/>
      <c r="TF89" s="743"/>
      <c r="TG89" s="743"/>
      <c r="TH89" s="743"/>
      <c r="TI89" s="743"/>
      <c r="TJ89" s="743"/>
      <c r="TK89" s="743"/>
      <c r="TL89" s="743"/>
      <c r="TM89" s="743"/>
      <c r="TN89" s="743"/>
      <c r="TO89" s="743"/>
      <c r="TP89" s="743"/>
      <c r="TQ89" s="743"/>
      <c r="TR89" s="743"/>
      <c r="TS89" s="743"/>
      <c r="TT89" s="743"/>
      <c r="TU89" s="743"/>
      <c r="TV89" s="743"/>
      <c r="TW89" s="743"/>
      <c r="TX89" s="743"/>
      <c r="TY89" s="743"/>
      <c r="TZ89" s="743"/>
      <c r="UA89" s="743"/>
      <c r="UB89" s="743"/>
      <c r="UC89" s="743"/>
      <c r="UD89" s="743"/>
      <c r="UE89" s="743"/>
      <c r="UF89" s="743"/>
      <c r="UG89" s="743"/>
      <c r="UH89" s="743"/>
      <c r="UI89" s="743"/>
      <c r="UJ89" s="743"/>
      <c r="UK89" s="743"/>
      <c r="UL89" s="743"/>
      <c r="UM89" s="743"/>
      <c r="UN89" s="743"/>
      <c r="UO89" s="743"/>
      <c r="UP89" s="743"/>
      <c r="UQ89" s="743"/>
      <c r="UR89" s="743"/>
      <c r="US89" s="743"/>
      <c r="UT89" s="743"/>
      <c r="UU89" s="743"/>
      <c r="UV89" s="743"/>
      <c r="UW89" s="743"/>
      <c r="UX89" s="743"/>
      <c r="UY89" s="743"/>
      <c r="UZ89" s="743"/>
      <c r="VA89" s="743"/>
      <c r="VB89" s="743"/>
      <c r="VC89" s="743"/>
      <c r="VD89" s="743"/>
      <c r="VE89" s="743"/>
      <c r="VF89" s="743"/>
      <c r="VG89" s="743"/>
      <c r="VH89" s="743"/>
      <c r="VI89" s="743"/>
      <c r="VJ89" s="743"/>
      <c r="VK89" s="743"/>
      <c r="VL89" s="743"/>
      <c r="VM89" s="743"/>
      <c r="VN89" s="743"/>
      <c r="VO89" s="743"/>
      <c r="VP89" s="743"/>
      <c r="VQ89" s="743"/>
      <c r="VR89" s="743"/>
      <c r="VS89" s="743"/>
      <c r="VT89" s="743"/>
      <c r="VU89" s="743"/>
      <c r="VV89" s="743"/>
      <c r="VW89" s="743"/>
      <c r="VX89" s="743"/>
      <c r="VY89" s="743"/>
      <c r="VZ89" s="743"/>
      <c r="WA89" s="743"/>
      <c r="WB89" s="743"/>
      <c r="WC89" s="743"/>
      <c r="WD89" s="743"/>
      <c r="WE89" s="743"/>
      <c r="WF89" s="743"/>
      <c r="WG89" s="743"/>
      <c r="WH89" s="743"/>
      <c r="WI89" s="743"/>
      <c r="WJ89" s="743"/>
      <c r="WK89" s="743"/>
      <c r="WL89" s="743"/>
      <c r="WM89" s="743"/>
      <c r="WN89" s="743"/>
      <c r="WO89" s="743"/>
      <c r="WP89" s="743"/>
      <c r="WQ89" s="743"/>
      <c r="WR89" s="743"/>
      <c r="WS89" s="743"/>
      <c r="WT89" s="743"/>
      <c r="WU89" s="743"/>
      <c r="WV89" s="743"/>
      <c r="WW89" s="743"/>
      <c r="WX89" s="743"/>
      <c r="WY89" s="743"/>
      <c r="WZ89" s="743"/>
      <c r="XA89" s="743"/>
      <c r="XB89" s="743"/>
      <c r="XC89" s="743"/>
      <c r="XD89" s="743"/>
      <c r="XE89" s="743"/>
      <c r="XF89" s="743"/>
      <c r="XG89" s="743"/>
      <c r="XH89" s="743"/>
      <c r="XI89" s="743"/>
      <c r="XJ89" s="743"/>
      <c r="XK89" s="743"/>
      <c r="XL89" s="743"/>
      <c r="XM89" s="743"/>
      <c r="XN89" s="743"/>
      <c r="XO89" s="743"/>
      <c r="XP89" s="743"/>
      <c r="XQ89" s="743"/>
      <c r="XR89" s="743"/>
      <c r="XS89" s="743"/>
      <c r="XT89" s="743"/>
      <c r="XU89" s="743"/>
      <c r="XV89" s="743"/>
      <c r="XW89" s="743"/>
      <c r="XX89" s="743"/>
      <c r="XY89" s="743"/>
      <c r="XZ89" s="743"/>
      <c r="YA89" s="743"/>
      <c r="YB89" s="743"/>
      <c r="YC89" s="743"/>
      <c r="YD89" s="743"/>
      <c r="YE89" s="743"/>
      <c r="YF89" s="743"/>
      <c r="YG89" s="743"/>
      <c r="YH89" s="743"/>
      <c r="YI89" s="743"/>
      <c r="YJ89" s="743"/>
      <c r="YK89" s="743"/>
      <c r="YL89" s="743"/>
      <c r="YM89" s="743"/>
      <c r="YN89" s="743"/>
      <c r="YO89" s="743"/>
      <c r="YP89" s="743"/>
      <c r="YQ89" s="743"/>
      <c r="YR89" s="743"/>
      <c r="YS89" s="743"/>
      <c r="YT89" s="743"/>
      <c r="YU89" s="743"/>
      <c r="YV89" s="743"/>
      <c r="YW89" s="743"/>
      <c r="YX89" s="743"/>
      <c r="YY89" s="743"/>
      <c r="YZ89" s="743"/>
      <c r="ZA89" s="743"/>
      <c r="ZB89" s="743"/>
      <c r="ZC89" s="743"/>
      <c r="ZD89" s="743"/>
      <c r="ZE89" s="743"/>
      <c r="ZF89" s="743"/>
      <c r="ZG89" s="743"/>
      <c r="ZH89" s="743"/>
      <c r="ZI89" s="743"/>
      <c r="ZJ89" s="743"/>
      <c r="ZK89" s="743"/>
      <c r="ZL89" s="743"/>
      <c r="ZM89" s="743"/>
      <c r="ZN89" s="743"/>
      <c r="ZO89" s="743"/>
      <c r="ZP89" s="743"/>
      <c r="ZQ89" s="743"/>
      <c r="ZR89" s="743"/>
      <c r="ZS89" s="743"/>
      <c r="ZT89" s="743"/>
      <c r="ZU89" s="743"/>
      <c r="ZV89" s="743"/>
      <c r="ZW89" s="743"/>
      <c r="ZX89" s="743"/>
      <c r="ZY89" s="743"/>
      <c r="ZZ89" s="743"/>
      <c r="AAA89" s="743"/>
      <c r="AAB89" s="743"/>
      <c r="AAC89" s="743"/>
      <c r="AAD89" s="743"/>
      <c r="AAE89" s="743"/>
      <c r="AAF89" s="743"/>
      <c r="AAG89" s="743"/>
      <c r="AAH89" s="743"/>
      <c r="AAI89" s="743"/>
      <c r="AAJ89" s="743"/>
      <c r="AAK89" s="743"/>
      <c r="AAL89" s="743"/>
      <c r="AAM89" s="743"/>
      <c r="AAN89" s="743"/>
      <c r="AAO89" s="743"/>
      <c r="AAP89" s="743"/>
      <c r="AAQ89" s="743"/>
      <c r="AAR89" s="743"/>
      <c r="AAS89" s="743"/>
      <c r="AAT89" s="743"/>
      <c r="AAU89" s="743"/>
      <c r="AAV89" s="743"/>
      <c r="AAW89" s="743"/>
      <c r="AAX89" s="743"/>
      <c r="AAY89" s="743"/>
      <c r="AAZ89" s="743"/>
      <c r="ABA89" s="743"/>
      <c r="ABB89" s="743"/>
      <c r="ABC89" s="743"/>
      <c r="ABD89" s="743"/>
      <c r="ABE89" s="743"/>
      <c r="ABF89" s="743"/>
      <c r="ABG89" s="743"/>
      <c r="ABH89" s="743"/>
      <c r="ABI89" s="743"/>
      <c r="ABJ89" s="743"/>
      <c r="ABK89" s="743"/>
      <c r="ABL89" s="743"/>
      <c r="ABM89" s="743"/>
      <c r="ABN89" s="743"/>
      <c r="ABO89" s="743"/>
      <c r="ABP89" s="743"/>
      <c r="ABQ89" s="743"/>
      <c r="ABR89" s="743"/>
      <c r="ABS89" s="743"/>
      <c r="ABT89" s="743"/>
      <c r="ABU89" s="743"/>
      <c r="ABV89" s="743"/>
      <c r="ABW89" s="743"/>
      <c r="ABX89" s="743"/>
      <c r="ABY89" s="743"/>
      <c r="ABZ89" s="743"/>
      <c r="ACA89" s="743"/>
      <c r="ACB89" s="743"/>
      <c r="ACC89" s="743"/>
      <c r="ACD89" s="743"/>
      <c r="ACE89" s="743"/>
      <c r="ACF89" s="743"/>
      <c r="ACG89" s="743"/>
      <c r="ACH89" s="743"/>
      <c r="ACI89" s="743"/>
      <c r="ACJ89" s="743"/>
      <c r="ACK89" s="743"/>
      <c r="ACL89" s="743"/>
      <c r="ACM89" s="743"/>
      <c r="ACN89" s="743"/>
      <c r="ACO89" s="743"/>
      <c r="ACP89" s="743"/>
      <c r="ACQ89" s="743"/>
      <c r="ACR89" s="743"/>
      <c r="ACS89" s="743"/>
      <c r="ACT89" s="743"/>
      <c r="ACU89" s="743"/>
      <c r="ACV89" s="743"/>
      <c r="ACW89" s="743"/>
      <c r="ACX89" s="743"/>
      <c r="ACY89" s="743"/>
      <c r="ACZ89" s="743"/>
      <c r="ADA89" s="743"/>
      <c r="ADB89" s="743"/>
      <c r="ADC89" s="743"/>
      <c r="ADD89" s="743"/>
      <c r="ADE89" s="743"/>
      <c r="ADF89" s="743"/>
      <c r="ADG89" s="743"/>
      <c r="ADH89" s="743"/>
      <c r="ADI89" s="743"/>
      <c r="ADJ89" s="743"/>
      <c r="ADK89" s="743"/>
      <c r="ADL89" s="743"/>
      <c r="ADM89" s="743"/>
      <c r="ADN89" s="743"/>
      <c r="ADO89" s="743"/>
      <c r="ADP89" s="743"/>
      <c r="ADQ89" s="743"/>
      <c r="ADR89" s="743"/>
      <c r="ADS89" s="743"/>
      <c r="ADT89" s="743"/>
      <c r="ADU89" s="743"/>
      <c r="ADV89" s="743"/>
      <c r="ADW89" s="743"/>
      <c r="ADX89" s="743"/>
      <c r="ADY89" s="743"/>
      <c r="ADZ89" s="743"/>
      <c r="AEA89" s="743"/>
      <c r="AEB89" s="743"/>
      <c r="AEC89" s="743"/>
      <c r="AED89" s="743"/>
      <c r="AEE89" s="743"/>
      <c r="AEF89" s="743"/>
      <c r="AEG89" s="743"/>
      <c r="AEH89" s="743"/>
      <c r="AEI89" s="743"/>
      <c r="AEJ89" s="743"/>
      <c r="AEK89" s="743"/>
      <c r="AEL89" s="743"/>
      <c r="AEM89" s="743"/>
      <c r="AEN89" s="743"/>
      <c r="AEO89" s="743"/>
      <c r="AEP89" s="743"/>
      <c r="AEQ89" s="743"/>
      <c r="AER89" s="743"/>
      <c r="AES89" s="743"/>
      <c r="AET89" s="743"/>
      <c r="AEU89" s="743"/>
      <c r="AEV89" s="743"/>
      <c r="AEW89" s="743"/>
      <c r="AEX89" s="743"/>
      <c r="AEY89" s="743"/>
      <c r="AEZ89" s="743"/>
      <c r="AFA89" s="743"/>
      <c r="AFB89" s="743"/>
      <c r="AFC89" s="743"/>
      <c r="AFD89" s="743"/>
      <c r="AFE89" s="743"/>
      <c r="AFF89" s="743"/>
      <c r="AFG89" s="743"/>
      <c r="AFH89" s="743"/>
      <c r="AFI89" s="743"/>
      <c r="AFJ89" s="743"/>
      <c r="AFK89" s="743"/>
      <c r="AFL89" s="743"/>
      <c r="AFM89" s="743"/>
      <c r="AFN89" s="743"/>
      <c r="AFO89" s="743"/>
      <c r="AFP89" s="743"/>
      <c r="AFQ89" s="743"/>
      <c r="AFR89" s="743"/>
      <c r="AFS89" s="743"/>
      <c r="AFT89" s="743"/>
      <c r="AFU89" s="743"/>
      <c r="AFV89" s="743"/>
      <c r="AFW89" s="743"/>
      <c r="AFX89" s="743"/>
      <c r="AFY89" s="743"/>
      <c r="AFZ89" s="743"/>
      <c r="AGA89" s="743"/>
      <c r="AGB89" s="743"/>
      <c r="AGC89" s="743"/>
      <c r="AGD89" s="743"/>
      <c r="AGE89" s="743"/>
      <c r="AGF89" s="743"/>
      <c r="AGG89" s="743"/>
      <c r="AGH89" s="743"/>
      <c r="AGI89" s="743"/>
      <c r="AGJ89" s="743"/>
      <c r="AGK89" s="743"/>
      <c r="AGL89" s="743"/>
      <c r="AGM89" s="743"/>
      <c r="AGN89" s="743"/>
      <c r="AGO89" s="743"/>
      <c r="AGP89" s="743"/>
      <c r="AGQ89" s="743"/>
      <c r="AGR89" s="743"/>
      <c r="AGS89" s="743"/>
      <c r="AGT89" s="743"/>
      <c r="AGU89" s="743"/>
      <c r="AGV89" s="743"/>
      <c r="AGW89" s="743"/>
      <c r="AGX89" s="743"/>
      <c r="AGY89" s="743"/>
      <c r="AGZ89" s="743"/>
      <c r="AHA89" s="743"/>
      <c r="AHB89" s="743"/>
      <c r="AHC89" s="743"/>
      <c r="AHD89" s="743"/>
      <c r="AHE89" s="743"/>
      <c r="AHF89" s="743"/>
      <c r="AHG89" s="743"/>
      <c r="AHH89" s="743"/>
      <c r="AHI89" s="743"/>
      <c r="AHJ89" s="743"/>
      <c r="AHK89" s="743"/>
      <c r="AHL89" s="743"/>
      <c r="AHM89" s="743"/>
      <c r="AHN89" s="743"/>
      <c r="AHO89" s="743"/>
      <c r="AHP89" s="743"/>
      <c r="AHQ89" s="743"/>
      <c r="AHR89" s="743"/>
      <c r="AHS89" s="743"/>
      <c r="AHT89" s="743"/>
      <c r="AHU89" s="743"/>
      <c r="AHV89" s="743"/>
      <c r="AHW89" s="743"/>
      <c r="AHX89" s="743"/>
      <c r="AHY89" s="743"/>
      <c r="AHZ89" s="743"/>
      <c r="AIA89" s="743"/>
      <c r="AIB89" s="743"/>
      <c r="AIC89" s="743"/>
      <c r="AID89" s="743"/>
      <c r="AIE89" s="743"/>
      <c r="AIF89" s="743"/>
      <c r="AIG89" s="743"/>
      <c r="AIH89" s="743"/>
      <c r="AII89" s="743"/>
      <c r="AIJ89" s="743"/>
      <c r="AIK89" s="743"/>
      <c r="AIL89" s="743"/>
      <c r="AIM89" s="743"/>
      <c r="AIN89" s="743"/>
      <c r="AIO89" s="743"/>
      <c r="AIP89" s="743"/>
      <c r="AIQ89" s="743"/>
      <c r="AIR89" s="743"/>
      <c r="AIS89" s="743"/>
      <c r="AIT89" s="743"/>
      <c r="AIU89" s="743"/>
      <c r="AIV89" s="743"/>
      <c r="AIW89" s="743"/>
      <c r="AIX89" s="743"/>
      <c r="AIY89" s="743"/>
      <c r="AIZ89" s="743"/>
      <c r="AJA89" s="743"/>
      <c r="AJB89" s="743"/>
      <c r="AJC89" s="743"/>
      <c r="AJD89" s="743"/>
      <c r="AJE89" s="743"/>
      <c r="AJF89" s="743"/>
      <c r="AJG89" s="743"/>
      <c r="AJH89" s="743"/>
      <c r="AJI89" s="743"/>
      <c r="AJJ89" s="743"/>
      <c r="AJK89" s="743"/>
      <c r="AJL89" s="743"/>
      <c r="AJM89" s="743"/>
      <c r="AJN89" s="743"/>
      <c r="AJO89" s="743"/>
      <c r="AJP89" s="743"/>
      <c r="AJQ89" s="743"/>
      <c r="AJR89" s="743"/>
      <c r="AJS89" s="743"/>
      <c r="AJT89" s="743"/>
      <c r="AJU89" s="743"/>
      <c r="AJV89" s="743"/>
      <c r="AJW89" s="743"/>
      <c r="AJX89" s="743"/>
      <c r="AJY89" s="743"/>
      <c r="AJZ89" s="743"/>
      <c r="AKA89" s="743"/>
      <c r="AKB89" s="743"/>
      <c r="AKC89" s="743"/>
      <c r="AKD89" s="743"/>
      <c r="AKE89" s="743"/>
      <c r="AKF89" s="743"/>
      <c r="AKG89" s="743"/>
      <c r="AKH89" s="743"/>
      <c r="AKI89" s="743"/>
      <c r="AKJ89" s="743"/>
      <c r="AKK89" s="743"/>
      <c r="AKL89" s="743"/>
      <c r="AKM89" s="743"/>
      <c r="AKN89" s="743"/>
      <c r="AKO89" s="743"/>
      <c r="AKP89" s="743"/>
      <c r="AKQ89" s="743"/>
      <c r="AKR89" s="743"/>
      <c r="AKS89" s="743"/>
      <c r="AKT89" s="743"/>
      <c r="AKU89" s="743"/>
      <c r="AKV89" s="743"/>
      <c r="AKW89" s="743"/>
      <c r="AKX89" s="743"/>
      <c r="AKY89" s="743"/>
      <c r="AKZ89" s="743"/>
      <c r="ALA89" s="743"/>
      <c r="ALB89" s="743"/>
      <c r="ALC89" s="743"/>
      <c r="ALD89" s="743"/>
      <c r="ALE89" s="743"/>
      <c r="ALF89" s="743"/>
      <c r="ALG89" s="743"/>
      <c r="ALH89" s="743"/>
      <c r="ALI89" s="743"/>
      <c r="ALJ89" s="743"/>
      <c r="ALK89" s="743"/>
      <c r="ALL89" s="743"/>
      <c r="ALM89" s="743"/>
      <c r="ALN89" s="743"/>
      <c r="ALO89" s="743"/>
      <c r="ALP89" s="743"/>
      <c r="ALQ89" s="743"/>
      <c r="ALR89" s="743"/>
      <c r="ALS89" s="743"/>
      <c r="ALT89" s="743"/>
      <c r="ALU89" s="743"/>
      <c r="ALV89" s="743"/>
      <c r="ALW89" s="743"/>
      <c r="ALX89" s="743"/>
      <c r="ALY89" s="743"/>
      <c r="ALZ89" s="743"/>
      <c r="AMA89" s="743"/>
      <c r="AMB89" s="743"/>
      <c r="AMC89" s="743"/>
      <c r="AMD89" s="743"/>
      <c r="AME89" s="743"/>
      <c r="AMF89" s="743"/>
      <c r="AMG89" s="743"/>
      <c r="AMH89" s="743"/>
      <c r="AMI89" s="743"/>
      <c r="AMJ89" s="743"/>
    </row>
    <row r="90" spans="1:1024" x14ac:dyDescent="0.2">
      <c r="A90" s="743"/>
      <c r="B90" s="754"/>
      <c r="C90" s="755"/>
      <c r="D90" s="756"/>
      <c r="E90" s="756"/>
      <c r="F90" s="756"/>
      <c r="G90" s="756"/>
      <c r="H90" s="756"/>
      <c r="I90" s="756"/>
      <c r="J90" s="756"/>
      <c r="K90" s="756"/>
      <c r="L90" s="756"/>
      <c r="M90" s="756"/>
      <c r="N90" s="756"/>
      <c r="O90" s="756"/>
      <c r="P90" s="756"/>
      <c r="Q90" s="756"/>
      <c r="R90" s="757"/>
      <c r="S90" s="756"/>
      <c r="T90" s="756"/>
      <c r="U90" s="753" t="s">
        <v>500</v>
      </c>
      <c r="V90" s="748" t="s">
        <v>124</v>
      </c>
      <c r="W90" s="748" t="s">
        <v>499</v>
      </c>
      <c r="X90" s="623"/>
      <c r="Y90" s="623"/>
      <c r="Z90" s="623"/>
      <c r="AA90" s="623"/>
      <c r="AB90" s="623"/>
      <c r="AC90" s="623"/>
      <c r="AD90" s="623"/>
      <c r="AE90" s="623"/>
      <c r="AF90" s="623"/>
      <c r="AG90" s="623"/>
      <c r="AH90" s="623"/>
      <c r="AI90" s="623"/>
      <c r="AJ90" s="623"/>
      <c r="AK90" s="623"/>
      <c r="AL90" s="623"/>
      <c r="AM90" s="623"/>
      <c r="AN90" s="623"/>
      <c r="AO90" s="623"/>
      <c r="AP90" s="623"/>
      <c r="AQ90" s="623"/>
      <c r="AR90" s="623"/>
      <c r="AS90" s="623"/>
      <c r="AT90" s="623"/>
      <c r="AU90" s="623"/>
      <c r="AV90" s="623"/>
      <c r="AW90" s="623"/>
      <c r="AX90" s="623"/>
      <c r="AY90" s="623"/>
      <c r="AZ90" s="623"/>
      <c r="BA90" s="623"/>
      <c r="BB90" s="623"/>
      <c r="BC90" s="623"/>
      <c r="BD90" s="623"/>
      <c r="BE90" s="623"/>
      <c r="BF90" s="623"/>
      <c r="BG90" s="623"/>
      <c r="BH90" s="623"/>
      <c r="BI90" s="623"/>
      <c r="BJ90" s="623"/>
      <c r="BK90" s="623"/>
      <c r="BL90" s="623"/>
      <c r="BM90" s="623"/>
      <c r="BN90" s="623"/>
      <c r="BO90" s="623"/>
      <c r="BP90" s="623"/>
      <c r="BQ90" s="623"/>
      <c r="BR90" s="623"/>
      <c r="BS90" s="623"/>
      <c r="BT90" s="623"/>
      <c r="BU90" s="623"/>
      <c r="BV90" s="623"/>
      <c r="BW90" s="623"/>
      <c r="BX90" s="623"/>
      <c r="BY90" s="623"/>
      <c r="BZ90" s="623"/>
      <c r="CA90" s="623"/>
      <c r="CB90" s="623"/>
      <c r="CC90" s="623"/>
      <c r="CD90" s="623"/>
      <c r="CE90" s="623"/>
      <c r="CF90" s="623"/>
      <c r="CG90" s="623"/>
      <c r="CH90" s="623"/>
      <c r="CI90" s="623"/>
      <c r="CJ90" s="623"/>
      <c r="CK90" s="623"/>
      <c r="CL90" s="623"/>
      <c r="CM90" s="623"/>
      <c r="CN90" s="623"/>
      <c r="CO90" s="623"/>
      <c r="CP90" s="623"/>
      <c r="CQ90" s="623"/>
      <c r="CR90" s="623"/>
      <c r="CS90" s="623"/>
      <c r="CT90" s="623"/>
      <c r="CU90" s="623"/>
      <c r="CV90" s="623"/>
      <c r="CW90" s="623"/>
      <c r="CX90" s="623"/>
      <c r="CY90" s="623"/>
      <c r="CZ90" s="749">
        <v>0</v>
      </c>
      <c r="DA90" s="750">
        <v>0</v>
      </c>
      <c r="DB90" s="750">
        <v>0</v>
      </c>
      <c r="DC90" s="750">
        <v>0</v>
      </c>
      <c r="DD90" s="750">
        <v>0</v>
      </c>
      <c r="DE90" s="750">
        <v>0</v>
      </c>
      <c r="DF90" s="750">
        <v>0</v>
      </c>
      <c r="DG90" s="750">
        <v>0</v>
      </c>
      <c r="DH90" s="750">
        <v>0</v>
      </c>
      <c r="DI90" s="750">
        <v>0</v>
      </c>
      <c r="DJ90" s="750">
        <v>0</v>
      </c>
      <c r="DK90" s="750">
        <v>0</v>
      </c>
      <c r="DL90" s="750">
        <v>0</v>
      </c>
      <c r="DM90" s="750">
        <v>0</v>
      </c>
      <c r="DN90" s="750">
        <v>0</v>
      </c>
      <c r="DO90" s="750">
        <v>0</v>
      </c>
      <c r="DP90" s="750">
        <v>0</v>
      </c>
      <c r="DQ90" s="750">
        <v>0</v>
      </c>
      <c r="DR90" s="750">
        <v>0</v>
      </c>
      <c r="DS90" s="750">
        <v>0</v>
      </c>
      <c r="DT90" s="750">
        <v>0</v>
      </c>
      <c r="DU90" s="750">
        <v>0</v>
      </c>
      <c r="DV90" s="750">
        <v>0</v>
      </c>
      <c r="DW90" s="751">
        <v>0</v>
      </c>
      <c r="DX90" s="673"/>
      <c r="DY90" s="743"/>
      <c r="DZ90" s="743"/>
      <c r="EA90" s="743"/>
      <c r="EB90" s="743"/>
      <c r="EC90" s="743"/>
      <c r="ED90" s="743"/>
      <c r="EE90" s="743"/>
      <c r="EF90" s="743"/>
      <c r="EG90" s="743"/>
      <c r="EH90" s="743"/>
      <c r="EI90" s="743"/>
      <c r="EJ90" s="743"/>
      <c r="EK90" s="743"/>
      <c r="EL90" s="743"/>
      <c r="EM90" s="743"/>
      <c r="EN90" s="743"/>
      <c r="EO90" s="743"/>
      <c r="EP90" s="743"/>
      <c r="EQ90" s="743"/>
      <c r="ER90" s="743"/>
      <c r="ES90" s="743"/>
      <c r="ET90" s="743"/>
      <c r="EU90" s="743"/>
      <c r="EV90" s="743"/>
      <c r="EW90" s="743"/>
      <c r="EX90" s="743"/>
      <c r="EY90" s="743"/>
      <c r="EZ90" s="743"/>
      <c r="FA90" s="743"/>
      <c r="FB90" s="743"/>
      <c r="FC90" s="743"/>
      <c r="FD90" s="743"/>
      <c r="FE90" s="743"/>
      <c r="FF90" s="743"/>
      <c r="FG90" s="743"/>
      <c r="FH90" s="743"/>
      <c r="FI90" s="743"/>
      <c r="FJ90" s="743"/>
      <c r="FK90" s="743"/>
      <c r="FL90" s="743"/>
      <c r="FM90" s="743"/>
      <c r="FN90" s="743"/>
      <c r="FO90" s="743"/>
      <c r="FP90" s="743"/>
      <c r="FQ90" s="743"/>
      <c r="FR90" s="743"/>
      <c r="FS90" s="743"/>
      <c r="FT90" s="743"/>
      <c r="FU90" s="743"/>
      <c r="FV90" s="743"/>
      <c r="FW90" s="743"/>
      <c r="FX90" s="743"/>
      <c r="FY90" s="743"/>
      <c r="FZ90" s="743"/>
      <c r="GA90" s="743"/>
      <c r="GB90" s="743"/>
      <c r="GC90" s="743"/>
      <c r="GD90" s="743"/>
      <c r="GE90" s="743"/>
      <c r="GF90" s="743"/>
      <c r="GG90" s="743"/>
      <c r="GH90" s="743"/>
      <c r="GI90" s="743"/>
      <c r="GJ90" s="743"/>
      <c r="GK90" s="743"/>
      <c r="GL90" s="743"/>
      <c r="GM90" s="743"/>
      <c r="GN90" s="743"/>
      <c r="GO90" s="743"/>
      <c r="GP90" s="743"/>
      <c r="GQ90" s="743"/>
      <c r="GR90" s="743"/>
      <c r="GS90" s="743"/>
      <c r="GT90" s="743"/>
      <c r="GU90" s="743"/>
      <c r="GV90" s="743"/>
      <c r="GW90" s="743"/>
      <c r="GX90" s="743"/>
      <c r="GY90" s="743"/>
      <c r="GZ90" s="743"/>
      <c r="HA90" s="743"/>
      <c r="HB90" s="743"/>
      <c r="HC90" s="743"/>
      <c r="HD90" s="743"/>
      <c r="HE90" s="743"/>
      <c r="HF90" s="743"/>
      <c r="HG90" s="743"/>
      <c r="HH90" s="743"/>
      <c r="HI90" s="743"/>
      <c r="HJ90" s="743"/>
      <c r="HK90" s="743"/>
      <c r="HL90" s="743"/>
      <c r="HM90" s="743"/>
      <c r="HN90" s="743"/>
      <c r="HO90" s="743"/>
      <c r="HP90" s="743"/>
      <c r="HQ90" s="743"/>
      <c r="HR90" s="743"/>
      <c r="HS90" s="743"/>
      <c r="HT90" s="743"/>
      <c r="HU90" s="743"/>
      <c r="HV90" s="743"/>
      <c r="HW90" s="743"/>
      <c r="HX90" s="743"/>
      <c r="HY90" s="743"/>
      <c r="HZ90" s="743"/>
      <c r="IA90" s="743"/>
      <c r="IB90" s="743"/>
      <c r="IC90" s="743"/>
      <c r="ID90" s="743"/>
      <c r="IE90" s="743"/>
      <c r="IF90" s="743"/>
      <c r="IG90" s="743"/>
      <c r="IH90" s="743"/>
      <c r="II90" s="743"/>
      <c r="IJ90" s="743"/>
      <c r="IK90" s="743"/>
      <c r="IL90" s="743"/>
      <c r="IM90" s="743"/>
      <c r="IN90" s="743"/>
      <c r="IO90" s="743"/>
      <c r="IP90" s="743"/>
      <c r="IQ90" s="743"/>
      <c r="IR90" s="743"/>
      <c r="IS90" s="743"/>
      <c r="IT90" s="743"/>
      <c r="IU90" s="743"/>
      <c r="IV90" s="743"/>
      <c r="IW90" s="743"/>
      <c r="IX90" s="743"/>
      <c r="IY90" s="743"/>
      <c r="IZ90" s="743"/>
      <c r="JA90" s="743"/>
      <c r="JB90" s="743"/>
      <c r="JC90" s="743"/>
      <c r="JD90" s="743"/>
      <c r="JE90" s="743"/>
      <c r="JF90" s="743"/>
      <c r="JG90" s="743"/>
      <c r="JH90" s="743"/>
      <c r="JI90" s="743"/>
      <c r="JJ90" s="743"/>
      <c r="JK90" s="743"/>
      <c r="JL90" s="743"/>
      <c r="JM90" s="743"/>
      <c r="JN90" s="743"/>
      <c r="JO90" s="743"/>
      <c r="JP90" s="743"/>
      <c r="JQ90" s="743"/>
      <c r="JR90" s="743"/>
      <c r="JS90" s="743"/>
      <c r="JT90" s="743"/>
      <c r="JU90" s="743"/>
      <c r="JV90" s="743"/>
      <c r="JW90" s="743"/>
      <c r="JX90" s="743"/>
      <c r="JY90" s="743"/>
      <c r="JZ90" s="743"/>
      <c r="KA90" s="743"/>
      <c r="KB90" s="743"/>
      <c r="KC90" s="743"/>
      <c r="KD90" s="743"/>
      <c r="KE90" s="743"/>
      <c r="KF90" s="743"/>
      <c r="KG90" s="743"/>
      <c r="KH90" s="743"/>
      <c r="KI90" s="743"/>
      <c r="KJ90" s="743"/>
      <c r="KK90" s="743"/>
      <c r="KL90" s="743"/>
      <c r="KM90" s="743"/>
      <c r="KN90" s="743"/>
      <c r="KO90" s="743"/>
      <c r="KP90" s="743"/>
      <c r="KQ90" s="743"/>
      <c r="KR90" s="743"/>
      <c r="KS90" s="743"/>
      <c r="KT90" s="743"/>
      <c r="KU90" s="743"/>
      <c r="KV90" s="743"/>
      <c r="KW90" s="743"/>
      <c r="KX90" s="743"/>
      <c r="KY90" s="743"/>
      <c r="KZ90" s="743"/>
      <c r="LA90" s="743"/>
      <c r="LB90" s="743"/>
      <c r="LC90" s="743"/>
      <c r="LD90" s="743"/>
      <c r="LE90" s="743"/>
      <c r="LF90" s="743"/>
      <c r="LG90" s="743"/>
      <c r="LH90" s="743"/>
      <c r="LI90" s="743"/>
      <c r="LJ90" s="743"/>
      <c r="LK90" s="743"/>
      <c r="LL90" s="743"/>
      <c r="LM90" s="743"/>
      <c r="LN90" s="743"/>
      <c r="LO90" s="743"/>
      <c r="LP90" s="743"/>
      <c r="LQ90" s="743"/>
      <c r="LR90" s="743"/>
      <c r="LS90" s="743"/>
      <c r="LT90" s="743"/>
      <c r="LU90" s="743"/>
      <c r="LV90" s="743"/>
      <c r="LW90" s="743"/>
      <c r="LX90" s="743"/>
      <c r="LY90" s="743"/>
      <c r="LZ90" s="743"/>
      <c r="MA90" s="743"/>
      <c r="MB90" s="743"/>
      <c r="MC90" s="743"/>
      <c r="MD90" s="743"/>
      <c r="ME90" s="743"/>
      <c r="MF90" s="743"/>
      <c r="MG90" s="743"/>
      <c r="MH90" s="743"/>
      <c r="MI90" s="743"/>
      <c r="MJ90" s="743"/>
      <c r="MK90" s="743"/>
      <c r="ML90" s="743"/>
      <c r="MM90" s="743"/>
      <c r="MN90" s="743"/>
      <c r="MO90" s="743"/>
      <c r="MP90" s="743"/>
      <c r="MQ90" s="743"/>
      <c r="MR90" s="743"/>
      <c r="MS90" s="743"/>
      <c r="MT90" s="743"/>
      <c r="MU90" s="743"/>
      <c r="MV90" s="743"/>
      <c r="MW90" s="743"/>
      <c r="MX90" s="743"/>
      <c r="MY90" s="743"/>
      <c r="MZ90" s="743"/>
      <c r="NA90" s="743"/>
      <c r="NB90" s="743"/>
      <c r="NC90" s="743"/>
      <c r="ND90" s="743"/>
      <c r="NE90" s="743"/>
      <c r="NF90" s="743"/>
      <c r="NG90" s="743"/>
      <c r="NH90" s="743"/>
      <c r="NI90" s="743"/>
      <c r="NJ90" s="743"/>
      <c r="NK90" s="743"/>
      <c r="NL90" s="743"/>
      <c r="NM90" s="743"/>
      <c r="NN90" s="743"/>
      <c r="NO90" s="743"/>
      <c r="NP90" s="743"/>
      <c r="NQ90" s="743"/>
      <c r="NR90" s="743"/>
      <c r="NS90" s="743"/>
      <c r="NT90" s="743"/>
      <c r="NU90" s="743"/>
      <c r="NV90" s="743"/>
      <c r="NW90" s="743"/>
      <c r="NX90" s="743"/>
      <c r="NY90" s="743"/>
      <c r="NZ90" s="743"/>
      <c r="OA90" s="743"/>
      <c r="OB90" s="743"/>
      <c r="OC90" s="743"/>
      <c r="OD90" s="743"/>
      <c r="OE90" s="743"/>
      <c r="OF90" s="743"/>
      <c r="OG90" s="743"/>
      <c r="OH90" s="743"/>
      <c r="OI90" s="743"/>
      <c r="OJ90" s="743"/>
      <c r="OK90" s="743"/>
      <c r="OL90" s="743"/>
      <c r="OM90" s="743"/>
      <c r="ON90" s="743"/>
      <c r="OO90" s="743"/>
      <c r="OP90" s="743"/>
      <c r="OQ90" s="743"/>
      <c r="OR90" s="743"/>
      <c r="OS90" s="743"/>
      <c r="OT90" s="743"/>
      <c r="OU90" s="743"/>
      <c r="OV90" s="743"/>
      <c r="OW90" s="743"/>
      <c r="OX90" s="743"/>
      <c r="OY90" s="743"/>
      <c r="OZ90" s="743"/>
      <c r="PA90" s="743"/>
      <c r="PB90" s="743"/>
      <c r="PC90" s="743"/>
      <c r="PD90" s="743"/>
      <c r="PE90" s="743"/>
      <c r="PF90" s="743"/>
      <c r="PG90" s="743"/>
      <c r="PH90" s="743"/>
      <c r="PI90" s="743"/>
      <c r="PJ90" s="743"/>
      <c r="PK90" s="743"/>
      <c r="PL90" s="743"/>
      <c r="PM90" s="743"/>
      <c r="PN90" s="743"/>
      <c r="PO90" s="743"/>
      <c r="PP90" s="743"/>
      <c r="PQ90" s="743"/>
      <c r="PR90" s="743"/>
      <c r="PS90" s="743"/>
      <c r="PT90" s="743"/>
      <c r="PU90" s="743"/>
      <c r="PV90" s="743"/>
      <c r="PW90" s="743"/>
      <c r="PX90" s="743"/>
      <c r="PY90" s="743"/>
      <c r="PZ90" s="743"/>
      <c r="QA90" s="743"/>
      <c r="QB90" s="743"/>
      <c r="QC90" s="743"/>
      <c r="QD90" s="743"/>
      <c r="QE90" s="743"/>
      <c r="QF90" s="743"/>
      <c r="QG90" s="743"/>
      <c r="QH90" s="743"/>
      <c r="QI90" s="743"/>
      <c r="QJ90" s="743"/>
      <c r="QK90" s="743"/>
      <c r="QL90" s="743"/>
      <c r="QM90" s="743"/>
      <c r="QN90" s="743"/>
      <c r="QO90" s="743"/>
      <c r="QP90" s="743"/>
      <c r="QQ90" s="743"/>
      <c r="QR90" s="743"/>
      <c r="QS90" s="743"/>
      <c r="QT90" s="743"/>
      <c r="QU90" s="743"/>
      <c r="QV90" s="743"/>
      <c r="QW90" s="743"/>
      <c r="QX90" s="743"/>
      <c r="QY90" s="743"/>
      <c r="QZ90" s="743"/>
      <c r="RA90" s="743"/>
      <c r="RB90" s="743"/>
      <c r="RC90" s="743"/>
      <c r="RD90" s="743"/>
      <c r="RE90" s="743"/>
      <c r="RF90" s="743"/>
      <c r="RG90" s="743"/>
      <c r="RH90" s="743"/>
      <c r="RI90" s="743"/>
      <c r="RJ90" s="743"/>
      <c r="RK90" s="743"/>
      <c r="RL90" s="743"/>
      <c r="RM90" s="743"/>
      <c r="RN90" s="743"/>
      <c r="RO90" s="743"/>
      <c r="RP90" s="743"/>
      <c r="RQ90" s="743"/>
      <c r="RR90" s="743"/>
      <c r="RS90" s="743"/>
      <c r="RT90" s="743"/>
      <c r="RU90" s="743"/>
      <c r="RV90" s="743"/>
      <c r="RW90" s="743"/>
      <c r="RX90" s="743"/>
      <c r="RY90" s="743"/>
      <c r="RZ90" s="743"/>
      <c r="SA90" s="743"/>
      <c r="SB90" s="743"/>
      <c r="SC90" s="743"/>
      <c r="SD90" s="743"/>
      <c r="SE90" s="743"/>
      <c r="SF90" s="743"/>
      <c r="SG90" s="743"/>
      <c r="SH90" s="743"/>
      <c r="SI90" s="743"/>
      <c r="SJ90" s="743"/>
      <c r="SK90" s="743"/>
      <c r="SL90" s="743"/>
      <c r="SM90" s="743"/>
      <c r="SN90" s="743"/>
      <c r="SO90" s="743"/>
      <c r="SP90" s="743"/>
      <c r="SQ90" s="743"/>
      <c r="SR90" s="743"/>
      <c r="SS90" s="743"/>
      <c r="ST90" s="743"/>
      <c r="SU90" s="743"/>
      <c r="SV90" s="743"/>
      <c r="SW90" s="743"/>
      <c r="SX90" s="743"/>
      <c r="SY90" s="743"/>
      <c r="SZ90" s="743"/>
      <c r="TA90" s="743"/>
      <c r="TB90" s="743"/>
      <c r="TC90" s="743"/>
      <c r="TD90" s="743"/>
      <c r="TE90" s="743"/>
      <c r="TF90" s="743"/>
      <c r="TG90" s="743"/>
      <c r="TH90" s="743"/>
      <c r="TI90" s="743"/>
      <c r="TJ90" s="743"/>
      <c r="TK90" s="743"/>
      <c r="TL90" s="743"/>
      <c r="TM90" s="743"/>
      <c r="TN90" s="743"/>
      <c r="TO90" s="743"/>
      <c r="TP90" s="743"/>
      <c r="TQ90" s="743"/>
      <c r="TR90" s="743"/>
      <c r="TS90" s="743"/>
      <c r="TT90" s="743"/>
      <c r="TU90" s="743"/>
      <c r="TV90" s="743"/>
      <c r="TW90" s="743"/>
      <c r="TX90" s="743"/>
      <c r="TY90" s="743"/>
      <c r="TZ90" s="743"/>
      <c r="UA90" s="743"/>
      <c r="UB90" s="743"/>
      <c r="UC90" s="743"/>
      <c r="UD90" s="743"/>
      <c r="UE90" s="743"/>
      <c r="UF90" s="743"/>
      <c r="UG90" s="743"/>
      <c r="UH90" s="743"/>
      <c r="UI90" s="743"/>
      <c r="UJ90" s="743"/>
      <c r="UK90" s="743"/>
      <c r="UL90" s="743"/>
      <c r="UM90" s="743"/>
      <c r="UN90" s="743"/>
      <c r="UO90" s="743"/>
      <c r="UP90" s="743"/>
      <c r="UQ90" s="743"/>
      <c r="UR90" s="743"/>
      <c r="US90" s="743"/>
      <c r="UT90" s="743"/>
      <c r="UU90" s="743"/>
      <c r="UV90" s="743"/>
      <c r="UW90" s="743"/>
      <c r="UX90" s="743"/>
      <c r="UY90" s="743"/>
      <c r="UZ90" s="743"/>
      <c r="VA90" s="743"/>
      <c r="VB90" s="743"/>
      <c r="VC90" s="743"/>
      <c r="VD90" s="743"/>
      <c r="VE90" s="743"/>
      <c r="VF90" s="743"/>
      <c r="VG90" s="743"/>
      <c r="VH90" s="743"/>
      <c r="VI90" s="743"/>
      <c r="VJ90" s="743"/>
      <c r="VK90" s="743"/>
      <c r="VL90" s="743"/>
      <c r="VM90" s="743"/>
      <c r="VN90" s="743"/>
      <c r="VO90" s="743"/>
      <c r="VP90" s="743"/>
      <c r="VQ90" s="743"/>
      <c r="VR90" s="743"/>
      <c r="VS90" s="743"/>
      <c r="VT90" s="743"/>
      <c r="VU90" s="743"/>
      <c r="VV90" s="743"/>
      <c r="VW90" s="743"/>
      <c r="VX90" s="743"/>
      <c r="VY90" s="743"/>
      <c r="VZ90" s="743"/>
      <c r="WA90" s="743"/>
      <c r="WB90" s="743"/>
      <c r="WC90" s="743"/>
      <c r="WD90" s="743"/>
      <c r="WE90" s="743"/>
      <c r="WF90" s="743"/>
      <c r="WG90" s="743"/>
      <c r="WH90" s="743"/>
      <c r="WI90" s="743"/>
      <c r="WJ90" s="743"/>
      <c r="WK90" s="743"/>
      <c r="WL90" s="743"/>
      <c r="WM90" s="743"/>
      <c r="WN90" s="743"/>
      <c r="WO90" s="743"/>
      <c r="WP90" s="743"/>
      <c r="WQ90" s="743"/>
      <c r="WR90" s="743"/>
      <c r="WS90" s="743"/>
      <c r="WT90" s="743"/>
      <c r="WU90" s="743"/>
      <c r="WV90" s="743"/>
      <c r="WW90" s="743"/>
      <c r="WX90" s="743"/>
      <c r="WY90" s="743"/>
      <c r="WZ90" s="743"/>
      <c r="XA90" s="743"/>
      <c r="XB90" s="743"/>
      <c r="XC90" s="743"/>
      <c r="XD90" s="743"/>
      <c r="XE90" s="743"/>
      <c r="XF90" s="743"/>
      <c r="XG90" s="743"/>
      <c r="XH90" s="743"/>
      <c r="XI90" s="743"/>
      <c r="XJ90" s="743"/>
      <c r="XK90" s="743"/>
      <c r="XL90" s="743"/>
      <c r="XM90" s="743"/>
      <c r="XN90" s="743"/>
      <c r="XO90" s="743"/>
      <c r="XP90" s="743"/>
      <c r="XQ90" s="743"/>
      <c r="XR90" s="743"/>
      <c r="XS90" s="743"/>
      <c r="XT90" s="743"/>
      <c r="XU90" s="743"/>
      <c r="XV90" s="743"/>
      <c r="XW90" s="743"/>
      <c r="XX90" s="743"/>
      <c r="XY90" s="743"/>
      <c r="XZ90" s="743"/>
      <c r="YA90" s="743"/>
      <c r="YB90" s="743"/>
      <c r="YC90" s="743"/>
      <c r="YD90" s="743"/>
      <c r="YE90" s="743"/>
      <c r="YF90" s="743"/>
      <c r="YG90" s="743"/>
      <c r="YH90" s="743"/>
      <c r="YI90" s="743"/>
      <c r="YJ90" s="743"/>
      <c r="YK90" s="743"/>
      <c r="YL90" s="743"/>
      <c r="YM90" s="743"/>
      <c r="YN90" s="743"/>
      <c r="YO90" s="743"/>
      <c r="YP90" s="743"/>
      <c r="YQ90" s="743"/>
      <c r="YR90" s="743"/>
      <c r="YS90" s="743"/>
      <c r="YT90" s="743"/>
      <c r="YU90" s="743"/>
      <c r="YV90" s="743"/>
      <c r="YW90" s="743"/>
      <c r="YX90" s="743"/>
      <c r="YY90" s="743"/>
      <c r="YZ90" s="743"/>
      <c r="ZA90" s="743"/>
      <c r="ZB90" s="743"/>
      <c r="ZC90" s="743"/>
      <c r="ZD90" s="743"/>
      <c r="ZE90" s="743"/>
      <c r="ZF90" s="743"/>
      <c r="ZG90" s="743"/>
      <c r="ZH90" s="743"/>
      <c r="ZI90" s="743"/>
      <c r="ZJ90" s="743"/>
      <c r="ZK90" s="743"/>
      <c r="ZL90" s="743"/>
      <c r="ZM90" s="743"/>
      <c r="ZN90" s="743"/>
      <c r="ZO90" s="743"/>
      <c r="ZP90" s="743"/>
      <c r="ZQ90" s="743"/>
      <c r="ZR90" s="743"/>
      <c r="ZS90" s="743"/>
      <c r="ZT90" s="743"/>
      <c r="ZU90" s="743"/>
      <c r="ZV90" s="743"/>
      <c r="ZW90" s="743"/>
      <c r="ZX90" s="743"/>
      <c r="ZY90" s="743"/>
      <c r="ZZ90" s="743"/>
      <c r="AAA90" s="743"/>
      <c r="AAB90" s="743"/>
      <c r="AAC90" s="743"/>
      <c r="AAD90" s="743"/>
      <c r="AAE90" s="743"/>
      <c r="AAF90" s="743"/>
      <c r="AAG90" s="743"/>
      <c r="AAH90" s="743"/>
      <c r="AAI90" s="743"/>
      <c r="AAJ90" s="743"/>
      <c r="AAK90" s="743"/>
      <c r="AAL90" s="743"/>
      <c r="AAM90" s="743"/>
      <c r="AAN90" s="743"/>
      <c r="AAO90" s="743"/>
      <c r="AAP90" s="743"/>
      <c r="AAQ90" s="743"/>
      <c r="AAR90" s="743"/>
      <c r="AAS90" s="743"/>
      <c r="AAT90" s="743"/>
      <c r="AAU90" s="743"/>
      <c r="AAV90" s="743"/>
      <c r="AAW90" s="743"/>
      <c r="AAX90" s="743"/>
      <c r="AAY90" s="743"/>
      <c r="AAZ90" s="743"/>
      <c r="ABA90" s="743"/>
      <c r="ABB90" s="743"/>
      <c r="ABC90" s="743"/>
      <c r="ABD90" s="743"/>
      <c r="ABE90" s="743"/>
      <c r="ABF90" s="743"/>
      <c r="ABG90" s="743"/>
      <c r="ABH90" s="743"/>
      <c r="ABI90" s="743"/>
      <c r="ABJ90" s="743"/>
      <c r="ABK90" s="743"/>
      <c r="ABL90" s="743"/>
      <c r="ABM90" s="743"/>
      <c r="ABN90" s="743"/>
      <c r="ABO90" s="743"/>
      <c r="ABP90" s="743"/>
      <c r="ABQ90" s="743"/>
      <c r="ABR90" s="743"/>
      <c r="ABS90" s="743"/>
      <c r="ABT90" s="743"/>
      <c r="ABU90" s="743"/>
      <c r="ABV90" s="743"/>
      <c r="ABW90" s="743"/>
      <c r="ABX90" s="743"/>
      <c r="ABY90" s="743"/>
      <c r="ABZ90" s="743"/>
      <c r="ACA90" s="743"/>
      <c r="ACB90" s="743"/>
      <c r="ACC90" s="743"/>
      <c r="ACD90" s="743"/>
      <c r="ACE90" s="743"/>
      <c r="ACF90" s="743"/>
      <c r="ACG90" s="743"/>
      <c r="ACH90" s="743"/>
      <c r="ACI90" s="743"/>
      <c r="ACJ90" s="743"/>
      <c r="ACK90" s="743"/>
      <c r="ACL90" s="743"/>
      <c r="ACM90" s="743"/>
      <c r="ACN90" s="743"/>
      <c r="ACO90" s="743"/>
      <c r="ACP90" s="743"/>
      <c r="ACQ90" s="743"/>
      <c r="ACR90" s="743"/>
      <c r="ACS90" s="743"/>
      <c r="ACT90" s="743"/>
      <c r="ACU90" s="743"/>
      <c r="ACV90" s="743"/>
      <c r="ACW90" s="743"/>
      <c r="ACX90" s="743"/>
      <c r="ACY90" s="743"/>
      <c r="ACZ90" s="743"/>
      <c r="ADA90" s="743"/>
      <c r="ADB90" s="743"/>
      <c r="ADC90" s="743"/>
      <c r="ADD90" s="743"/>
      <c r="ADE90" s="743"/>
      <c r="ADF90" s="743"/>
      <c r="ADG90" s="743"/>
      <c r="ADH90" s="743"/>
      <c r="ADI90" s="743"/>
      <c r="ADJ90" s="743"/>
      <c r="ADK90" s="743"/>
      <c r="ADL90" s="743"/>
      <c r="ADM90" s="743"/>
      <c r="ADN90" s="743"/>
      <c r="ADO90" s="743"/>
      <c r="ADP90" s="743"/>
      <c r="ADQ90" s="743"/>
      <c r="ADR90" s="743"/>
      <c r="ADS90" s="743"/>
      <c r="ADT90" s="743"/>
      <c r="ADU90" s="743"/>
      <c r="ADV90" s="743"/>
      <c r="ADW90" s="743"/>
      <c r="ADX90" s="743"/>
      <c r="ADY90" s="743"/>
      <c r="ADZ90" s="743"/>
      <c r="AEA90" s="743"/>
      <c r="AEB90" s="743"/>
      <c r="AEC90" s="743"/>
      <c r="AED90" s="743"/>
      <c r="AEE90" s="743"/>
      <c r="AEF90" s="743"/>
      <c r="AEG90" s="743"/>
      <c r="AEH90" s="743"/>
      <c r="AEI90" s="743"/>
      <c r="AEJ90" s="743"/>
      <c r="AEK90" s="743"/>
      <c r="AEL90" s="743"/>
      <c r="AEM90" s="743"/>
      <c r="AEN90" s="743"/>
      <c r="AEO90" s="743"/>
      <c r="AEP90" s="743"/>
      <c r="AEQ90" s="743"/>
      <c r="AER90" s="743"/>
      <c r="AES90" s="743"/>
      <c r="AET90" s="743"/>
      <c r="AEU90" s="743"/>
      <c r="AEV90" s="743"/>
      <c r="AEW90" s="743"/>
      <c r="AEX90" s="743"/>
      <c r="AEY90" s="743"/>
      <c r="AEZ90" s="743"/>
      <c r="AFA90" s="743"/>
      <c r="AFB90" s="743"/>
      <c r="AFC90" s="743"/>
      <c r="AFD90" s="743"/>
      <c r="AFE90" s="743"/>
      <c r="AFF90" s="743"/>
      <c r="AFG90" s="743"/>
      <c r="AFH90" s="743"/>
      <c r="AFI90" s="743"/>
      <c r="AFJ90" s="743"/>
      <c r="AFK90" s="743"/>
      <c r="AFL90" s="743"/>
      <c r="AFM90" s="743"/>
      <c r="AFN90" s="743"/>
      <c r="AFO90" s="743"/>
      <c r="AFP90" s="743"/>
      <c r="AFQ90" s="743"/>
      <c r="AFR90" s="743"/>
      <c r="AFS90" s="743"/>
      <c r="AFT90" s="743"/>
      <c r="AFU90" s="743"/>
      <c r="AFV90" s="743"/>
      <c r="AFW90" s="743"/>
      <c r="AFX90" s="743"/>
      <c r="AFY90" s="743"/>
      <c r="AFZ90" s="743"/>
      <c r="AGA90" s="743"/>
      <c r="AGB90" s="743"/>
      <c r="AGC90" s="743"/>
      <c r="AGD90" s="743"/>
      <c r="AGE90" s="743"/>
      <c r="AGF90" s="743"/>
      <c r="AGG90" s="743"/>
      <c r="AGH90" s="743"/>
      <c r="AGI90" s="743"/>
      <c r="AGJ90" s="743"/>
      <c r="AGK90" s="743"/>
      <c r="AGL90" s="743"/>
      <c r="AGM90" s="743"/>
      <c r="AGN90" s="743"/>
      <c r="AGO90" s="743"/>
      <c r="AGP90" s="743"/>
      <c r="AGQ90" s="743"/>
      <c r="AGR90" s="743"/>
      <c r="AGS90" s="743"/>
      <c r="AGT90" s="743"/>
      <c r="AGU90" s="743"/>
      <c r="AGV90" s="743"/>
      <c r="AGW90" s="743"/>
      <c r="AGX90" s="743"/>
      <c r="AGY90" s="743"/>
      <c r="AGZ90" s="743"/>
      <c r="AHA90" s="743"/>
      <c r="AHB90" s="743"/>
      <c r="AHC90" s="743"/>
      <c r="AHD90" s="743"/>
      <c r="AHE90" s="743"/>
      <c r="AHF90" s="743"/>
      <c r="AHG90" s="743"/>
      <c r="AHH90" s="743"/>
      <c r="AHI90" s="743"/>
      <c r="AHJ90" s="743"/>
      <c r="AHK90" s="743"/>
      <c r="AHL90" s="743"/>
      <c r="AHM90" s="743"/>
      <c r="AHN90" s="743"/>
      <c r="AHO90" s="743"/>
      <c r="AHP90" s="743"/>
      <c r="AHQ90" s="743"/>
      <c r="AHR90" s="743"/>
      <c r="AHS90" s="743"/>
      <c r="AHT90" s="743"/>
      <c r="AHU90" s="743"/>
      <c r="AHV90" s="743"/>
      <c r="AHW90" s="743"/>
      <c r="AHX90" s="743"/>
      <c r="AHY90" s="743"/>
      <c r="AHZ90" s="743"/>
      <c r="AIA90" s="743"/>
      <c r="AIB90" s="743"/>
      <c r="AIC90" s="743"/>
      <c r="AID90" s="743"/>
      <c r="AIE90" s="743"/>
      <c r="AIF90" s="743"/>
      <c r="AIG90" s="743"/>
      <c r="AIH90" s="743"/>
      <c r="AII90" s="743"/>
      <c r="AIJ90" s="743"/>
      <c r="AIK90" s="743"/>
      <c r="AIL90" s="743"/>
      <c r="AIM90" s="743"/>
      <c r="AIN90" s="743"/>
      <c r="AIO90" s="743"/>
      <c r="AIP90" s="743"/>
      <c r="AIQ90" s="743"/>
      <c r="AIR90" s="743"/>
      <c r="AIS90" s="743"/>
      <c r="AIT90" s="743"/>
      <c r="AIU90" s="743"/>
      <c r="AIV90" s="743"/>
      <c r="AIW90" s="743"/>
      <c r="AIX90" s="743"/>
      <c r="AIY90" s="743"/>
      <c r="AIZ90" s="743"/>
      <c r="AJA90" s="743"/>
      <c r="AJB90" s="743"/>
      <c r="AJC90" s="743"/>
      <c r="AJD90" s="743"/>
      <c r="AJE90" s="743"/>
      <c r="AJF90" s="743"/>
      <c r="AJG90" s="743"/>
      <c r="AJH90" s="743"/>
      <c r="AJI90" s="743"/>
      <c r="AJJ90" s="743"/>
      <c r="AJK90" s="743"/>
      <c r="AJL90" s="743"/>
      <c r="AJM90" s="743"/>
      <c r="AJN90" s="743"/>
      <c r="AJO90" s="743"/>
      <c r="AJP90" s="743"/>
      <c r="AJQ90" s="743"/>
      <c r="AJR90" s="743"/>
      <c r="AJS90" s="743"/>
      <c r="AJT90" s="743"/>
      <c r="AJU90" s="743"/>
      <c r="AJV90" s="743"/>
      <c r="AJW90" s="743"/>
      <c r="AJX90" s="743"/>
      <c r="AJY90" s="743"/>
      <c r="AJZ90" s="743"/>
      <c r="AKA90" s="743"/>
      <c r="AKB90" s="743"/>
      <c r="AKC90" s="743"/>
      <c r="AKD90" s="743"/>
      <c r="AKE90" s="743"/>
      <c r="AKF90" s="743"/>
      <c r="AKG90" s="743"/>
      <c r="AKH90" s="743"/>
      <c r="AKI90" s="743"/>
      <c r="AKJ90" s="743"/>
      <c r="AKK90" s="743"/>
      <c r="AKL90" s="743"/>
      <c r="AKM90" s="743"/>
      <c r="AKN90" s="743"/>
      <c r="AKO90" s="743"/>
      <c r="AKP90" s="743"/>
      <c r="AKQ90" s="743"/>
      <c r="AKR90" s="743"/>
      <c r="AKS90" s="743"/>
      <c r="AKT90" s="743"/>
      <c r="AKU90" s="743"/>
      <c r="AKV90" s="743"/>
      <c r="AKW90" s="743"/>
      <c r="AKX90" s="743"/>
      <c r="AKY90" s="743"/>
      <c r="AKZ90" s="743"/>
      <c r="ALA90" s="743"/>
      <c r="ALB90" s="743"/>
      <c r="ALC90" s="743"/>
      <c r="ALD90" s="743"/>
      <c r="ALE90" s="743"/>
      <c r="ALF90" s="743"/>
      <c r="ALG90" s="743"/>
      <c r="ALH90" s="743"/>
      <c r="ALI90" s="743"/>
      <c r="ALJ90" s="743"/>
      <c r="ALK90" s="743"/>
      <c r="ALL90" s="743"/>
      <c r="ALM90" s="743"/>
      <c r="ALN90" s="743"/>
      <c r="ALO90" s="743"/>
      <c r="ALP90" s="743"/>
      <c r="ALQ90" s="743"/>
      <c r="ALR90" s="743"/>
      <c r="ALS90" s="743"/>
      <c r="ALT90" s="743"/>
      <c r="ALU90" s="743"/>
      <c r="ALV90" s="743"/>
      <c r="ALW90" s="743"/>
      <c r="ALX90" s="743"/>
      <c r="ALY90" s="743"/>
      <c r="ALZ90" s="743"/>
      <c r="AMA90" s="743"/>
      <c r="AMB90" s="743"/>
      <c r="AMC90" s="743"/>
      <c r="AMD90" s="743"/>
      <c r="AME90" s="743"/>
      <c r="AMF90" s="743"/>
      <c r="AMG90" s="743"/>
      <c r="AMH90" s="743"/>
      <c r="AMI90" s="743"/>
      <c r="AMJ90" s="743"/>
    </row>
    <row r="91" spans="1:1024" x14ac:dyDescent="0.2">
      <c r="A91" s="743"/>
      <c r="B91" s="754"/>
      <c r="C91" s="755"/>
      <c r="D91" s="756"/>
      <c r="E91" s="756"/>
      <c r="F91" s="756"/>
      <c r="G91" s="756"/>
      <c r="H91" s="756"/>
      <c r="I91" s="756"/>
      <c r="J91" s="756"/>
      <c r="K91" s="756"/>
      <c r="L91" s="756"/>
      <c r="M91" s="756"/>
      <c r="N91" s="756"/>
      <c r="O91" s="756"/>
      <c r="P91" s="756"/>
      <c r="Q91" s="756"/>
      <c r="R91" s="757"/>
      <c r="S91" s="756"/>
      <c r="T91" s="756"/>
      <c r="U91" s="753" t="s">
        <v>797</v>
      </c>
      <c r="V91" s="748" t="s">
        <v>124</v>
      </c>
      <c r="W91" s="748" t="s">
        <v>499</v>
      </c>
      <c r="X91" s="623"/>
      <c r="Y91" s="623"/>
      <c r="Z91" s="623"/>
      <c r="AA91" s="623"/>
      <c r="AB91" s="623"/>
      <c r="AC91" s="623"/>
      <c r="AD91" s="623"/>
      <c r="AE91" s="623"/>
      <c r="AF91" s="623"/>
      <c r="AG91" s="623"/>
      <c r="AH91" s="623"/>
      <c r="AI91" s="623"/>
      <c r="AJ91" s="623"/>
      <c r="AK91" s="623"/>
      <c r="AL91" s="623"/>
      <c r="AM91" s="623"/>
      <c r="AN91" s="623"/>
      <c r="AO91" s="623"/>
      <c r="AP91" s="623"/>
      <c r="AQ91" s="623"/>
      <c r="AR91" s="623"/>
      <c r="AS91" s="623"/>
      <c r="AT91" s="623"/>
      <c r="AU91" s="623"/>
      <c r="AV91" s="623"/>
      <c r="AW91" s="623"/>
      <c r="AX91" s="623"/>
      <c r="AY91" s="623"/>
      <c r="AZ91" s="623"/>
      <c r="BA91" s="623"/>
      <c r="BB91" s="623"/>
      <c r="BC91" s="623"/>
      <c r="BD91" s="623"/>
      <c r="BE91" s="623"/>
      <c r="BF91" s="623"/>
      <c r="BG91" s="623"/>
      <c r="BH91" s="623"/>
      <c r="BI91" s="623"/>
      <c r="BJ91" s="623"/>
      <c r="BK91" s="623"/>
      <c r="BL91" s="623"/>
      <c r="BM91" s="623"/>
      <c r="BN91" s="623"/>
      <c r="BO91" s="623"/>
      <c r="BP91" s="623"/>
      <c r="BQ91" s="623"/>
      <c r="BR91" s="623"/>
      <c r="BS91" s="623"/>
      <c r="BT91" s="623"/>
      <c r="BU91" s="623"/>
      <c r="BV91" s="623"/>
      <c r="BW91" s="623"/>
      <c r="BX91" s="623"/>
      <c r="BY91" s="623"/>
      <c r="BZ91" s="623"/>
      <c r="CA91" s="623"/>
      <c r="CB91" s="623"/>
      <c r="CC91" s="623"/>
      <c r="CD91" s="623"/>
      <c r="CE91" s="623"/>
      <c r="CF91" s="623"/>
      <c r="CG91" s="623"/>
      <c r="CH91" s="623"/>
      <c r="CI91" s="623"/>
      <c r="CJ91" s="623"/>
      <c r="CK91" s="623"/>
      <c r="CL91" s="623"/>
      <c r="CM91" s="623"/>
      <c r="CN91" s="623"/>
      <c r="CO91" s="623"/>
      <c r="CP91" s="623"/>
      <c r="CQ91" s="623"/>
      <c r="CR91" s="623"/>
      <c r="CS91" s="623"/>
      <c r="CT91" s="623"/>
      <c r="CU91" s="623"/>
      <c r="CV91" s="623"/>
      <c r="CW91" s="623"/>
      <c r="CX91" s="623"/>
      <c r="CY91" s="623"/>
      <c r="CZ91" s="749"/>
      <c r="DA91" s="750"/>
      <c r="DB91" s="750"/>
      <c r="DC91" s="750"/>
      <c r="DD91" s="750"/>
      <c r="DE91" s="750"/>
      <c r="DF91" s="750"/>
      <c r="DG91" s="750"/>
      <c r="DH91" s="750"/>
      <c r="DI91" s="750"/>
      <c r="DJ91" s="750"/>
      <c r="DK91" s="750"/>
      <c r="DL91" s="750"/>
      <c r="DM91" s="750"/>
      <c r="DN91" s="750"/>
      <c r="DO91" s="750"/>
      <c r="DP91" s="750"/>
      <c r="DQ91" s="750"/>
      <c r="DR91" s="750"/>
      <c r="DS91" s="750"/>
      <c r="DT91" s="750"/>
      <c r="DU91" s="750"/>
      <c r="DV91" s="750"/>
      <c r="DW91" s="751"/>
      <c r="DX91" s="673"/>
      <c r="DY91" s="743"/>
      <c r="DZ91" s="743"/>
      <c r="EA91" s="743"/>
      <c r="EB91" s="743"/>
      <c r="EC91" s="743"/>
      <c r="ED91" s="743"/>
      <c r="EE91" s="743"/>
      <c r="EF91" s="743"/>
      <c r="EG91" s="743"/>
      <c r="EH91" s="743"/>
      <c r="EI91" s="743"/>
      <c r="EJ91" s="743"/>
      <c r="EK91" s="743"/>
      <c r="EL91" s="743"/>
      <c r="EM91" s="743"/>
      <c r="EN91" s="743"/>
      <c r="EO91" s="743"/>
      <c r="EP91" s="743"/>
      <c r="EQ91" s="743"/>
      <c r="ER91" s="743"/>
      <c r="ES91" s="743"/>
      <c r="ET91" s="743"/>
      <c r="EU91" s="743"/>
      <c r="EV91" s="743"/>
      <c r="EW91" s="743"/>
      <c r="EX91" s="743"/>
      <c r="EY91" s="743"/>
      <c r="EZ91" s="743"/>
      <c r="FA91" s="743"/>
      <c r="FB91" s="743"/>
      <c r="FC91" s="743"/>
      <c r="FD91" s="743"/>
      <c r="FE91" s="743"/>
      <c r="FF91" s="743"/>
      <c r="FG91" s="743"/>
      <c r="FH91" s="743"/>
      <c r="FI91" s="743"/>
      <c r="FJ91" s="743"/>
      <c r="FK91" s="743"/>
      <c r="FL91" s="743"/>
      <c r="FM91" s="743"/>
      <c r="FN91" s="743"/>
      <c r="FO91" s="743"/>
      <c r="FP91" s="743"/>
      <c r="FQ91" s="743"/>
      <c r="FR91" s="743"/>
      <c r="FS91" s="743"/>
      <c r="FT91" s="743"/>
      <c r="FU91" s="743"/>
      <c r="FV91" s="743"/>
      <c r="FW91" s="743"/>
      <c r="FX91" s="743"/>
      <c r="FY91" s="743"/>
      <c r="FZ91" s="743"/>
      <c r="GA91" s="743"/>
      <c r="GB91" s="743"/>
      <c r="GC91" s="743"/>
      <c r="GD91" s="743"/>
      <c r="GE91" s="743"/>
      <c r="GF91" s="743"/>
      <c r="GG91" s="743"/>
      <c r="GH91" s="743"/>
      <c r="GI91" s="743"/>
      <c r="GJ91" s="743"/>
      <c r="GK91" s="743"/>
      <c r="GL91" s="743"/>
      <c r="GM91" s="743"/>
      <c r="GN91" s="743"/>
      <c r="GO91" s="743"/>
      <c r="GP91" s="743"/>
      <c r="GQ91" s="743"/>
      <c r="GR91" s="743"/>
      <c r="GS91" s="743"/>
      <c r="GT91" s="743"/>
      <c r="GU91" s="743"/>
      <c r="GV91" s="743"/>
      <c r="GW91" s="743"/>
      <c r="GX91" s="743"/>
      <c r="GY91" s="743"/>
      <c r="GZ91" s="743"/>
      <c r="HA91" s="743"/>
      <c r="HB91" s="743"/>
      <c r="HC91" s="743"/>
      <c r="HD91" s="743"/>
      <c r="HE91" s="743"/>
      <c r="HF91" s="743"/>
      <c r="HG91" s="743"/>
      <c r="HH91" s="743"/>
      <c r="HI91" s="743"/>
      <c r="HJ91" s="743"/>
      <c r="HK91" s="743"/>
      <c r="HL91" s="743"/>
      <c r="HM91" s="743"/>
      <c r="HN91" s="743"/>
      <c r="HO91" s="743"/>
      <c r="HP91" s="743"/>
      <c r="HQ91" s="743"/>
      <c r="HR91" s="743"/>
      <c r="HS91" s="743"/>
      <c r="HT91" s="743"/>
      <c r="HU91" s="743"/>
      <c r="HV91" s="743"/>
      <c r="HW91" s="743"/>
      <c r="HX91" s="743"/>
      <c r="HY91" s="743"/>
      <c r="HZ91" s="743"/>
      <c r="IA91" s="743"/>
      <c r="IB91" s="743"/>
      <c r="IC91" s="743"/>
      <c r="ID91" s="743"/>
      <c r="IE91" s="743"/>
      <c r="IF91" s="743"/>
      <c r="IG91" s="743"/>
      <c r="IH91" s="743"/>
      <c r="II91" s="743"/>
      <c r="IJ91" s="743"/>
      <c r="IK91" s="743"/>
      <c r="IL91" s="743"/>
      <c r="IM91" s="743"/>
      <c r="IN91" s="743"/>
      <c r="IO91" s="743"/>
      <c r="IP91" s="743"/>
      <c r="IQ91" s="743"/>
      <c r="IR91" s="743"/>
      <c r="IS91" s="743"/>
      <c r="IT91" s="743"/>
      <c r="IU91" s="743"/>
      <c r="IV91" s="743"/>
      <c r="IW91" s="743"/>
      <c r="IX91" s="743"/>
      <c r="IY91" s="743"/>
      <c r="IZ91" s="743"/>
      <c r="JA91" s="743"/>
      <c r="JB91" s="743"/>
      <c r="JC91" s="743"/>
      <c r="JD91" s="743"/>
      <c r="JE91" s="743"/>
      <c r="JF91" s="743"/>
      <c r="JG91" s="743"/>
      <c r="JH91" s="743"/>
      <c r="JI91" s="743"/>
      <c r="JJ91" s="743"/>
      <c r="JK91" s="743"/>
      <c r="JL91" s="743"/>
      <c r="JM91" s="743"/>
      <c r="JN91" s="743"/>
      <c r="JO91" s="743"/>
      <c r="JP91" s="743"/>
      <c r="JQ91" s="743"/>
      <c r="JR91" s="743"/>
      <c r="JS91" s="743"/>
      <c r="JT91" s="743"/>
      <c r="JU91" s="743"/>
      <c r="JV91" s="743"/>
      <c r="JW91" s="743"/>
      <c r="JX91" s="743"/>
      <c r="JY91" s="743"/>
      <c r="JZ91" s="743"/>
      <c r="KA91" s="743"/>
      <c r="KB91" s="743"/>
      <c r="KC91" s="743"/>
      <c r="KD91" s="743"/>
      <c r="KE91" s="743"/>
      <c r="KF91" s="743"/>
      <c r="KG91" s="743"/>
      <c r="KH91" s="743"/>
      <c r="KI91" s="743"/>
      <c r="KJ91" s="743"/>
      <c r="KK91" s="743"/>
      <c r="KL91" s="743"/>
      <c r="KM91" s="743"/>
      <c r="KN91" s="743"/>
      <c r="KO91" s="743"/>
      <c r="KP91" s="743"/>
      <c r="KQ91" s="743"/>
      <c r="KR91" s="743"/>
      <c r="KS91" s="743"/>
      <c r="KT91" s="743"/>
      <c r="KU91" s="743"/>
      <c r="KV91" s="743"/>
      <c r="KW91" s="743"/>
      <c r="KX91" s="743"/>
      <c r="KY91" s="743"/>
      <c r="KZ91" s="743"/>
      <c r="LA91" s="743"/>
      <c r="LB91" s="743"/>
      <c r="LC91" s="743"/>
      <c r="LD91" s="743"/>
      <c r="LE91" s="743"/>
      <c r="LF91" s="743"/>
      <c r="LG91" s="743"/>
      <c r="LH91" s="743"/>
      <c r="LI91" s="743"/>
      <c r="LJ91" s="743"/>
      <c r="LK91" s="743"/>
      <c r="LL91" s="743"/>
      <c r="LM91" s="743"/>
      <c r="LN91" s="743"/>
      <c r="LO91" s="743"/>
      <c r="LP91" s="743"/>
      <c r="LQ91" s="743"/>
      <c r="LR91" s="743"/>
      <c r="LS91" s="743"/>
      <c r="LT91" s="743"/>
      <c r="LU91" s="743"/>
      <c r="LV91" s="743"/>
      <c r="LW91" s="743"/>
      <c r="LX91" s="743"/>
      <c r="LY91" s="743"/>
      <c r="LZ91" s="743"/>
      <c r="MA91" s="743"/>
      <c r="MB91" s="743"/>
      <c r="MC91" s="743"/>
      <c r="MD91" s="743"/>
      <c r="ME91" s="743"/>
      <c r="MF91" s="743"/>
      <c r="MG91" s="743"/>
      <c r="MH91" s="743"/>
      <c r="MI91" s="743"/>
      <c r="MJ91" s="743"/>
      <c r="MK91" s="743"/>
      <c r="ML91" s="743"/>
      <c r="MM91" s="743"/>
      <c r="MN91" s="743"/>
      <c r="MO91" s="743"/>
      <c r="MP91" s="743"/>
      <c r="MQ91" s="743"/>
      <c r="MR91" s="743"/>
      <c r="MS91" s="743"/>
      <c r="MT91" s="743"/>
      <c r="MU91" s="743"/>
      <c r="MV91" s="743"/>
      <c r="MW91" s="743"/>
      <c r="MX91" s="743"/>
      <c r="MY91" s="743"/>
      <c r="MZ91" s="743"/>
      <c r="NA91" s="743"/>
      <c r="NB91" s="743"/>
      <c r="NC91" s="743"/>
      <c r="ND91" s="743"/>
      <c r="NE91" s="743"/>
      <c r="NF91" s="743"/>
      <c r="NG91" s="743"/>
      <c r="NH91" s="743"/>
      <c r="NI91" s="743"/>
      <c r="NJ91" s="743"/>
      <c r="NK91" s="743"/>
      <c r="NL91" s="743"/>
      <c r="NM91" s="743"/>
      <c r="NN91" s="743"/>
      <c r="NO91" s="743"/>
      <c r="NP91" s="743"/>
      <c r="NQ91" s="743"/>
      <c r="NR91" s="743"/>
      <c r="NS91" s="743"/>
      <c r="NT91" s="743"/>
      <c r="NU91" s="743"/>
      <c r="NV91" s="743"/>
      <c r="NW91" s="743"/>
      <c r="NX91" s="743"/>
      <c r="NY91" s="743"/>
      <c r="NZ91" s="743"/>
      <c r="OA91" s="743"/>
      <c r="OB91" s="743"/>
      <c r="OC91" s="743"/>
      <c r="OD91" s="743"/>
      <c r="OE91" s="743"/>
      <c r="OF91" s="743"/>
      <c r="OG91" s="743"/>
      <c r="OH91" s="743"/>
      <c r="OI91" s="743"/>
      <c r="OJ91" s="743"/>
      <c r="OK91" s="743"/>
      <c r="OL91" s="743"/>
      <c r="OM91" s="743"/>
      <c r="ON91" s="743"/>
      <c r="OO91" s="743"/>
      <c r="OP91" s="743"/>
      <c r="OQ91" s="743"/>
      <c r="OR91" s="743"/>
      <c r="OS91" s="743"/>
      <c r="OT91" s="743"/>
      <c r="OU91" s="743"/>
      <c r="OV91" s="743"/>
      <c r="OW91" s="743"/>
      <c r="OX91" s="743"/>
      <c r="OY91" s="743"/>
      <c r="OZ91" s="743"/>
      <c r="PA91" s="743"/>
      <c r="PB91" s="743"/>
      <c r="PC91" s="743"/>
      <c r="PD91" s="743"/>
      <c r="PE91" s="743"/>
      <c r="PF91" s="743"/>
      <c r="PG91" s="743"/>
      <c r="PH91" s="743"/>
      <c r="PI91" s="743"/>
      <c r="PJ91" s="743"/>
      <c r="PK91" s="743"/>
      <c r="PL91" s="743"/>
      <c r="PM91" s="743"/>
      <c r="PN91" s="743"/>
      <c r="PO91" s="743"/>
      <c r="PP91" s="743"/>
      <c r="PQ91" s="743"/>
      <c r="PR91" s="743"/>
      <c r="PS91" s="743"/>
      <c r="PT91" s="743"/>
      <c r="PU91" s="743"/>
      <c r="PV91" s="743"/>
      <c r="PW91" s="743"/>
      <c r="PX91" s="743"/>
      <c r="PY91" s="743"/>
      <c r="PZ91" s="743"/>
      <c r="QA91" s="743"/>
      <c r="QB91" s="743"/>
      <c r="QC91" s="743"/>
      <c r="QD91" s="743"/>
      <c r="QE91" s="743"/>
      <c r="QF91" s="743"/>
      <c r="QG91" s="743"/>
      <c r="QH91" s="743"/>
      <c r="QI91" s="743"/>
      <c r="QJ91" s="743"/>
      <c r="QK91" s="743"/>
      <c r="QL91" s="743"/>
      <c r="QM91" s="743"/>
      <c r="QN91" s="743"/>
      <c r="QO91" s="743"/>
      <c r="QP91" s="743"/>
      <c r="QQ91" s="743"/>
      <c r="QR91" s="743"/>
      <c r="QS91" s="743"/>
      <c r="QT91" s="743"/>
      <c r="QU91" s="743"/>
      <c r="QV91" s="743"/>
      <c r="QW91" s="743"/>
      <c r="QX91" s="743"/>
      <c r="QY91" s="743"/>
      <c r="QZ91" s="743"/>
      <c r="RA91" s="743"/>
      <c r="RB91" s="743"/>
      <c r="RC91" s="743"/>
      <c r="RD91" s="743"/>
      <c r="RE91" s="743"/>
      <c r="RF91" s="743"/>
      <c r="RG91" s="743"/>
      <c r="RH91" s="743"/>
      <c r="RI91" s="743"/>
      <c r="RJ91" s="743"/>
      <c r="RK91" s="743"/>
      <c r="RL91" s="743"/>
      <c r="RM91" s="743"/>
      <c r="RN91" s="743"/>
      <c r="RO91" s="743"/>
      <c r="RP91" s="743"/>
      <c r="RQ91" s="743"/>
      <c r="RR91" s="743"/>
      <c r="RS91" s="743"/>
      <c r="RT91" s="743"/>
      <c r="RU91" s="743"/>
      <c r="RV91" s="743"/>
      <c r="RW91" s="743"/>
      <c r="RX91" s="743"/>
      <c r="RY91" s="743"/>
      <c r="RZ91" s="743"/>
      <c r="SA91" s="743"/>
      <c r="SB91" s="743"/>
      <c r="SC91" s="743"/>
      <c r="SD91" s="743"/>
      <c r="SE91" s="743"/>
      <c r="SF91" s="743"/>
      <c r="SG91" s="743"/>
      <c r="SH91" s="743"/>
      <c r="SI91" s="743"/>
      <c r="SJ91" s="743"/>
      <c r="SK91" s="743"/>
      <c r="SL91" s="743"/>
      <c r="SM91" s="743"/>
      <c r="SN91" s="743"/>
      <c r="SO91" s="743"/>
      <c r="SP91" s="743"/>
      <c r="SQ91" s="743"/>
      <c r="SR91" s="743"/>
      <c r="SS91" s="743"/>
      <c r="ST91" s="743"/>
      <c r="SU91" s="743"/>
      <c r="SV91" s="743"/>
      <c r="SW91" s="743"/>
      <c r="SX91" s="743"/>
      <c r="SY91" s="743"/>
      <c r="SZ91" s="743"/>
      <c r="TA91" s="743"/>
      <c r="TB91" s="743"/>
      <c r="TC91" s="743"/>
      <c r="TD91" s="743"/>
      <c r="TE91" s="743"/>
      <c r="TF91" s="743"/>
      <c r="TG91" s="743"/>
      <c r="TH91" s="743"/>
      <c r="TI91" s="743"/>
      <c r="TJ91" s="743"/>
      <c r="TK91" s="743"/>
      <c r="TL91" s="743"/>
      <c r="TM91" s="743"/>
      <c r="TN91" s="743"/>
      <c r="TO91" s="743"/>
      <c r="TP91" s="743"/>
      <c r="TQ91" s="743"/>
      <c r="TR91" s="743"/>
      <c r="TS91" s="743"/>
      <c r="TT91" s="743"/>
      <c r="TU91" s="743"/>
      <c r="TV91" s="743"/>
      <c r="TW91" s="743"/>
      <c r="TX91" s="743"/>
      <c r="TY91" s="743"/>
      <c r="TZ91" s="743"/>
      <c r="UA91" s="743"/>
      <c r="UB91" s="743"/>
      <c r="UC91" s="743"/>
      <c r="UD91" s="743"/>
      <c r="UE91" s="743"/>
      <c r="UF91" s="743"/>
      <c r="UG91" s="743"/>
      <c r="UH91" s="743"/>
      <c r="UI91" s="743"/>
      <c r="UJ91" s="743"/>
      <c r="UK91" s="743"/>
      <c r="UL91" s="743"/>
      <c r="UM91" s="743"/>
      <c r="UN91" s="743"/>
      <c r="UO91" s="743"/>
      <c r="UP91" s="743"/>
      <c r="UQ91" s="743"/>
      <c r="UR91" s="743"/>
      <c r="US91" s="743"/>
      <c r="UT91" s="743"/>
      <c r="UU91" s="743"/>
      <c r="UV91" s="743"/>
      <c r="UW91" s="743"/>
      <c r="UX91" s="743"/>
      <c r="UY91" s="743"/>
      <c r="UZ91" s="743"/>
      <c r="VA91" s="743"/>
      <c r="VB91" s="743"/>
      <c r="VC91" s="743"/>
      <c r="VD91" s="743"/>
      <c r="VE91" s="743"/>
      <c r="VF91" s="743"/>
      <c r="VG91" s="743"/>
      <c r="VH91" s="743"/>
      <c r="VI91" s="743"/>
      <c r="VJ91" s="743"/>
      <c r="VK91" s="743"/>
      <c r="VL91" s="743"/>
      <c r="VM91" s="743"/>
      <c r="VN91" s="743"/>
      <c r="VO91" s="743"/>
      <c r="VP91" s="743"/>
      <c r="VQ91" s="743"/>
      <c r="VR91" s="743"/>
      <c r="VS91" s="743"/>
      <c r="VT91" s="743"/>
      <c r="VU91" s="743"/>
      <c r="VV91" s="743"/>
      <c r="VW91" s="743"/>
      <c r="VX91" s="743"/>
      <c r="VY91" s="743"/>
      <c r="VZ91" s="743"/>
      <c r="WA91" s="743"/>
      <c r="WB91" s="743"/>
      <c r="WC91" s="743"/>
      <c r="WD91" s="743"/>
      <c r="WE91" s="743"/>
      <c r="WF91" s="743"/>
      <c r="WG91" s="743"/>
      <c r="WH91" s="743"/>
      <c r="WI91" s="743"/>
      <c r="WJ91" s="743"/>
      <c r="WK91" s="743"/>
      <c r="WL91" s="743"/>
      <c r="WM91" s="743"/>
      <c r="WN91" s="743"/>
      <c r="WO91" s="743"/>
      <c r="WP91" s="743"/>
      <c r="WQ91" s="743"/>
      <c r="WR91" s="743"/>
      <c r="WS91" s="743"/>
      <c r="WT91" s="743"/>
      <c r="WU91" s="743"/>
      <c r="WV91" s="743"/>
      <c r="WW91" s="743"/>
      <c r="WX91" s="743"/>
      <c r="WY91" s="743"/>
      <c r="WZ91" s="743"/>
      <c r="XA91" s="743"/>
      <c r="XB91" s="743"/>
      <c r="XC91" s="743"/>
      <c r="XD91" s="743"/>
      <c r="XE91" s="743"/>
      <c r="XF91" s="743"/>
      <c r="XG91" s="743"/>
      <c r="XH91" s="743"/>
      <c r="XI91" s="743"/>
      <c r="XJ91" s="743"/>
      <c r="XK91" s="743"/>
      <c r="XL91" s="743"/>
      <c r="XM91" s="743"/>
      <c r="XN91" s="743"/>
      <c r="XO91" s="743"/>
      <c r="XP91" s="743"/>
      <c r="XQ91" s="743"/>
      <c r="XR91" s="743"/>
      <c r="XS91" s="743"/>
      <c r="XT91" s="743"/>
      <c r="XU91" s="743"/>
      <c r="XV91" s="743"/>
      <c r="XW91" s="743"/>
      <c r="XX91" s="743"/>
      <c r="XY91" s="743"/>
      <c r="XZ91" s="743"/>
      <c r="YA91" s="743"/>
      <c r="YB91" s="743"/>
      <c r="YC91" s="743"/>
      <c r="YD91" s="743"/>
      <c r="YE91" s="743"/>
      <c r="YF91" s="743"/>
      <c r="YG91" s="743"/>
      <c r="YH91" s="743"/>
      <c r="YI91" s="743"/>
      <c r="YJ91" s="743"/>
      <c r="YK91" s="743"/>
      <c r="YL91" s="743"/>
      <c r="YM91" s="743"/>
      <c r="YN91" s="743"/>
      <c r="YO91" s="743"/>
      <c r="YP91" s="743"/>
      <c r="YQ91" s="743"/>
      <c r="YR91" s="743"/>
      <c r="YS91" s="743"/>
      <c r="YT91" s="743"/>
      <c r="YU91" s="743"/>
      <c r="YV91" s="743"/>
      <c r="YW91" s="743"/>
      <c r="YX91" s="743"/>
      <c r="YY91" s="743"/>
      <c r="YZ91" s="743"/>
      <c r="ZA91" s="743"/>
      <c r="ZB91" s="743"/>
      <c r="ZC91" s="743"/>
      <c r="ZD91" s="743"/>
      <c r="ZE91" s="743"/>
      <c r="ZF91" s="743"/>
      <c r="ZG91" s="743"/>
      <c r="ZH91" s="743"/>
      <c r="ZI91" s="743"/>
      <c r="ZJ91" s="743"/>
      <c r="ZK91" s="743"/>
      <c r="ZL91" s="743"/>
      <c r="ZM91" s="743"/>
      <c r="ZN91" s="743"/>
      <c r="ZO91" s="743"/>
      <c r="ZP91" s="743"/>
      <c r="ZQ91" s="743"/>
      <c r="ZR91" s="743"/>
      <c r="ZS91" s="743"/>
      <c r="ZT91" s="743"/>
      <c r="ZU91" s="743"/>
      <c r="ZV91" s="743"/>
      <c r="ZW91" s="743"/>
      <c r="ZX91" s="743"/>
      <c r="ZY91" s="743"/>
      <c r="ZZ91" s="743"/>
      <c r="AAA91" s="743"/>
      <c r="AAB91" s="743"/>
      <c r="AAC91" s="743"/>
      <c r="AAD91" s="743"/>
      <c r="AAE91" s="743"/>
      <c r="AAF91" s="743"/>
      <c r="AAG91" s="743"/>
      <c r="AAH91" s="743"/>
      <c r="AAI91" s="743"/>
      <c r="AAJ91" s="743"/>
      <c r="AAK91" s="743"/>
      <c r="AAL91" s="743"/>
      <c r="AAM91" s="743"/>
      <c r="AAN91" s="743"/>
      <c r="AAO91" s="743"/>
      <c r="AAP91" s="743"/>
      <c r="AAQ91" s="743"/>
      <c r="AAR91" s="743"/>
      <c r="AAS91" s="743"/>
      <c r="AAT91" s="743"/>
      <c r="AAU91" s="743"/>
      <c r="AAV91" s="743"/>
      <c r="AAW91" s="743"/>
      <c r="AAX91" s="743"/>
      <c r="AAY91" s="743"/>
      <c r="AAZ91" s="743"/>
      <c r="ABA91" s="743"/>
      <c r="ABB91" s="743"/>
      <c r="ABC91" s="743"/>
      <c r="ABD91" s="743"/>
      <c r="ABE91" s="743"/>
      <c r="ABF91" s="743"/>
      <c r="ABG91" s="743"/>
      <c r="ABH91" s="743"/>
      <c r="ABI91" s="743"/>
      <c r="ABJ91" s="743"/>
      <c r="ABK91" s="743"/>
      <c r="ABL91" s="743"/>
      <c r="ABM91" s="743"/>
      <c r="ABN91" s="743"/>
      <c r="ABO91" s="743"/>
      <c r="ABP91" s="743"/>
      <c r="ABQ91" s="743"/>
      <c r="ABR91" s="743"/>
      <c r="ABS91" s="743"/>
      <c r="ABT91" s="743"/>
      <c r="ABU91" s="743"/>
      <c r="ABV91" s="743"/>
      <c r="ABW91" s="743"/>
      <c r="ABX91" s="743"/>
      <c r="ABY91" s="743"/>
      <c r="ABZ91" s="743"/>
      <c r="ACA91" s="743"/>
      <c r="ACB91" s="743"/>
      <c r="ACC91" s="743"/>
      <c r="ACD91" s="743"/>
      <c r="ACE91" s="743"/>
      <c r="ACF91" s="743"/>
      <c r="ACG91" s="743"/>
      <c r="ACH91" s="743"/>
      <c r="ACI91" s="743"/>
      <c r="ACJ91" s="743"/>
      <c r="ACK91" s="743"/>
      <c r="ACL91" s="743"/>
      <c r="ACM91" s="743"/>
      <c r="ACN91" s="743"/>
      <c r="ACO91" s="743"/>
      <c r="ACP91" s="743"/>
      <c r="ACQ91" s="743"/>
      <c r="ACR91" s="743"/>
      <c r="ACS91" s="743"/>
      <c r="ACT91" s="743"/>
      <c r="ACU91" s="743"/>
      <c r="ACV91" s="743"/>
      <c r="ACW91" s="743"/>
      <c r="ACX91" s="743"/>
      <c r="ACY91" s="743"/>
      <c r="ACZ91" s="743"/>
      <c r="ADA91" s="743"/>
      <c r="ADB91" s="743"/>
      <c r="ADC91" s="743"/>
      <c r="ADD91" s="743"/>
      <c r="ADE91" s="743"/>
      <c r="ADF91" s="743"/>
      <c r="ADG91" s="743"/>
      <c r="ADH91" s="743"/>
      <c r="ADI91" s="743"/>
      <c r="ADJ91" s="743"/>
      <c r="ADK91" s="743"/>
      <c r="ADL91" s="743"/>
      <c r="ADM91" s="743"/>
      <c r="ADN91" s="743"/>
      <c r="ADO91" s="743"/>
      <c r="ADP91" s="743"/>
      <c r="ADQ91" s="743"/>
      <c r="ADR91" s="743"/>
      <c r="ADS91" s="743"/>
      <c r="ADT91" s="743"/>
      <c r="ADU91" s="743"/>
      <c r="ADV91" s="743"/>
      <c r="ADW91" s="743"/>
      <c r="ADX91" s="743"/>
      <c r="ADY91" s="743"/>
      <c r="ADZ91" s="743"/>
      <c r="AEA91" s="743"/>
      <c r="AEB91" s="743"/>
      <c r="AEC91" s="743"/>
      <c r="AED91" s="743"/>
      <c r="AEE91" s="743"/>
      <c r="AEF91" s="743"/>
      <c r="AEG91" s="743"/>
      <c r="AEH91" s="743"/>
      <c r="AEI91" s="743"/>
      <c r="AEJ91" s="743"/>
      <c r="AEK91" s="743"/>
      <c r="AEL91" s="743"/>
      <c r="AEM91" s="743"/>
      <c r="AEN91" s="743"/>
      <c r="AEO91" s="743"/>
      <c r="AEP91" s="743"/>
      <c r="AEQ91" s="743"/>
      <c r="AER91" s="743"/>
      <c r="AES91" s="743"/>
      <c r="AET91" s="743"/>
      <c r="AEU91" s="743"/>
      <c r="AEV91" s="743"/>
      <c r="AEW91" s="743"/>
      <c r="AEX91" s="743"/>
      <c r="AEY91" s="743"/>
      <c r="AEZ91" s="743"/>
      <c r="AFA91" s="743"/>
      <c r="AFB91" s="743"/>
      <c r="AFC91" s="743"/>
      <c r="AFD91" s="743"/>
      <c r="AFE91" s="743"/>
      <c r="AFF91" s="743"/>
      <c r="AFG91" s="743"/>
      <c r="AFH91" s="743"/>
      <c r="AFI91" s="743"/>
      <c r="AFJ91" s="743"/>
      <c r="AFK91" s="743"/>
      <c r="AFL91" s="743"/>
      <c r="AFM91" s="743"/>
      <c r="AFN91" s="743"/>
      <c r="AFO91" s="743"/>
      <c r="AFP91" s="743"/>
      <c r="AFQ91" s="743"/>
      <c r="AFR91" s="743"/>
      <c r="AFS91" s="743"/>
      <c r="AFT91" s="743"/>
      <c r="AFU91" s="743"/>
      <c r="AFV91" s="743"/>
      <c r="AFW91" s="743"/>
      <c r="AFX91" s="743"/>
      <c r="AFY91" s="743"/>
      <c r="AFZ91" s="743"/>
      <c r="AGA91" s="743"/>
      <c r="AGB91" s="743"/>
      <c r="AGC91" s="743"/>
      <c r="AGD91" s="743"/>
      <c r="AGE91" s="743"/>
      <c r="AGF91" s="743"/>
      <c r="AGG91" s="743"/>
      <c r="AGH91" s="743"/>
      <c r="AGI91" s="743"/>
      <c r="AGJ91" s="743"/>
      <c r="AGK91" s="743"/>
      <c r="AGL91" s="743"/>
      <c r="AGM91" s="743"/>
      <c r="AGN91" s="743"/>
      <c r="AGO91" s="743"/>
      <c r="AGP91" s="743"/>
      <c r="AGQ91" s="743"/>
      <c r="AGR91" s="743"/>
      <c r="AGS91" s="743"/>
      <c r="AGT91" s="743"/>
      <c r="AGU91" s="743"/>
      <c r="AGV91" s="743"/>
      <c r="AGW91" s="743"/>
      <c r="AGX91" s="743"/>
      <c r="AGY91" s="743"/>
      <c r="AGZ91" s="743"/>
      <c r="AHA91" s="743"/>
      <c r="AHB91" s="743"/>
      <c r="AHC91" s="743"/>
      <c r="AHD91" s="743"/>
      <c r="AHE91" s="743"/>
      <c r="AHF91" s="743"/>
      <c r="AHG91" s="743"/>
      <c r="AHH91" s="743"/>
      <c r="AHI91" s="743"/>
      <c r="AHJ91" s="743"/>
      <c r="AHK91" s="743"/>
      <c r="AHL91" s="743"/>
      <c r="AHM91" s="743"/>
      <c r="AHN91" s="743"/>
      <c r="AHO91" s="743"/>
      <c r="AHP91" s="743"/>
      <c r="AHQ91" s="743"/>
      <c r="AHR91" s="743"/>
      <c r="AHS91" s="743"/>
      <c r="AHT91" s="743"/>
      <c r="AHU91" s="743"/>
      <c r="AHV91" s="743"/>
      <c r="AHW91" s="743"/>
      <c r="AHX91" s="743"/>
      <c r="AHY91" s="743"/>
      <c r="AHZ91" s="743"/>
      <c r="AIA91" s="743"/>
      <c r="AIB91" s="743"/>
      <c r="AIC91" s="743"/>
      <c r="AID91" s="743"/>
      <c r="AIE91" s="743"/>
      <c r="AIF91" s="743"/>
      <c r="AIG91" s="743"/>
      <c r="AIH91" s="743"/>
      <c r="AII91" s="743"/>
      <c r="AIJ91" s="743"/>
      <c r="AIK91" s="743"/>
      <c r="AIL91" s="743"/>
      <c r="AIM91" s="743"/>
      <c r="AIN91" s="743"/>
      <c r="AIO91" s="743"/>
      <c r="AIP91" s="743"/>
      <c r="AIQ91" s="743"/>
      <c r="AIR91" s="743"/>
      <c r="AIS91" s="743"/>
      <c r="AIT91" s="743"/>
      <c r="AIU91" s="743"/>
      <c r="AIV91" s="743"/>
      <c r="AIW91" s="743"/>
      <c r="AIX91" s="743"/>
      <c r="AIY91" s="743"/>
      <c r="AIZ91" s="743"/>
      <c r="AJA91" s="743"/>
      <c r="AJB91" s="743"/>
      <c r="AJC91" s="743"/>
      <c r="AJD91" s="743"/>
      <c r="AJE91" s="743"/>
      <c r="AJF91" s="743"/>
      <c r="AJG91" s="743"/>
      <c r="AJH91" s="743"/>
      <c r="AJI91" s="743"/>
      <c r="AJJ91" s="743"/>
      <c r="AJK91" s="743"/>
      <c r="AJL91" s="743"/>
      <c r="AJM91" s="743"/>
      <c r="AJN91" s="743"/>
      <c r="AJO91" s="743"/>
      <c r="AJP91" s="743"/>
      <c r="AJQ91" s="743"/>
      <c r="AJR91" s="743"/>
      <c r="AJS91" s="743"/>
      <c r="AJT91" s="743"/>
      <c r="AJU91" s="743"/>
      <c r="AJV91" s="743"/>
      <c r="AJW91" s="743"/>
      <c r="AJX91" s="743"/>
      <c r="AJY91" s="743"/>
      <c r="AJZ91" s="743"/>
      <c r="AKA91" s="743"/>
      <c r="AKB91" s="743"/>
      <c r="AKC91" s="743"/>
      <c r="AKD91" s="743"/>
      <c r="AKE91" s="743"/>
      <c r="AKF91" s="743"/>
      <c r="AKG91" s="743"/>
      <c r="AKH91" s="743"/>
      <c r="AKI91" s="743"/>
      <c r="AKJ91" s="743"/>
      <c r="AKK91" s="743"/>
      <c r="AKL91" s="743"/>
      <c r="AKM91" s="743"/>
      <c r="AKN91" s="743"/>
      <c r="AKO91" s="743"/>
      <c r="AKP91" s="743"/>
      <c r="AKQ91" s="743"/>
      <c r="AKR91" s="743"/>
      <c r="AKS91" s="743"/>
      <c r="AKT91" s="743"/>
      <c r="AKU91" s="743"/>
      <c r="AKV91" s="743"/>
      <c r="AKW91" s="743"/>
      <c r="AKX91" s="743"/>
      <c r="AKY91" s="743"/>
      <c r="AKZ91" s="743"/>
      <c r="ALA91" s="743"/>
      <c r="ALB91" s="743"/>
      <c r="ALC91" s="743"/>
      <c r="ALD91" s="743"/>
      <c r="ALE91" s="743"/>
      <c r="ALF91" s="743"/>
      <c r="ALG91" s="743"/>
      <c r="ALH91" s="743"/>
      <c r="ALI91" s="743"/>
      <c r="ALJ91" s="743"/>
      <c r="ALK91" s="743"/>
      <c r="ALL91" s="743"/>
      <c r="ALM91" s="743"/>
      <c r="ALN91" s="743"/>
      <c r="ALO91" s="743"/>
      <c r="ALP91" s="743"/>
      <c r="ALQ91" s="743"/>
      <c r="ALR91" s="743"/>
      <c r="ALS91" s="743"/>
      <c r="ALT91" s="743"/>
      <c r="ALU91" s="743"/>
      <c r="ALV91" s="743"/>
      <c r="ALW91" s="743"/>
      <c r="ALX91" s="743"/>
      <c r="ALY91" s="743"/>
      <c r="ALZ91" s="743"/>
      <c r="AMA91" s="743"/>
      <c r="AMB91" s="743"/>
      <c r="AMC91" s="743"/>
      <c r="AMD91" s="743"/>
      <c r="AME91" s="743"/>
      <c r="AMF91" s="743"/>
      <c r="AMG91" s="743"/>
      <c r="AMH91" s="743"/>
      <c r="AMI91" s="743"/>
      <c r="AMJ91" s="743"/>
    </row>
    <row r="92" spans="1:1024" x14ac:dyDescent="0.2">
      <c r="A92" s="743"/>
      <c r="B92" s="758"/>
      <c r="C92" s="759"/>
      <c r="D92" s="760"/>
      <c r="E92" s="760"/>
      <c r="F92" s="760"/>
      <c r="G92" s="760"/>
      <c r="H92" s="760"/>
      <c r="I92" s="760"/>
      <c r="J92" s="760"/>
      <c r="K92" s="760"/>
      <c r="L92" s="760"/>
      <c r="M92" s="760"/>
      <c r="N92" s="760">
        <v>0</v>
      </c>
      <c r="O92" s="760"/>
      <c r="P92" s="760"/>
      <c r="Q92" s="760"/>
      <c r="R92" s="761"/>
      <c r="S92" s="760"/>
      <c r="T92" s="760"/>
      <c r="U92" s="753" t="s">
        <v>501</v>
      </c>
      <c r="V92" s="748" t="s">
        <v>124</v>
      </c>
      <c r="W92" s="762" t="s">
        <v>499</v>
      </c>
      <c r="X92" s="623"/>
      <c r="Y92" s="623"/>
      <c r="Z92" s="623"/>
      <c r="AA92" s="623"/>
      <c r="AB92" s="623"/>
      <c r="AC92" s="623"/>
      <c r="AD92" s="623"/>
      <c r="AE92" s="623"/>
      <c r="AF92" s="623"/>
      <c r="AG92" s="623"/>
      <c r="AH92" s="623"/>
      <c r="AI92" s="623"/>
      <c r="AJ92" s="623"/>
      <c r="AK92" s="623"/>
      <c r="AL92" s="623"/>
      <c r="AM92" s="623"/>
      <c r="AN92" s="623"/>
      <c r="AO92" s="623"/>
      <c r="AP92" s="623"/>
      <c r="AQ92" s="623"/>
      <c r="AR92" s="623"/>
      <c r="AS92" s="623"/>
      <c r="AT92" s="623"/>
      <c r="AU92" s="623"/>
      <c r="AV92" s="623"/>
      <c r="AW92" s="623"/>
      <c r="AX92" s="623"/>
      <c r="AY92" s="623"/>
      <c r="AZ92" s="623"/>
      <c r="BA92" s="623"/>
      <c r="BB92" s="623"/>
      <c r="BC92" s="623"/>
      <c r="BD92" s="623"/>
      <c r="BE92" s="623"/>
      <c r="BF92" s="623"/>
      <c r="BG92" s="623"/>
      <c r="BH92" s="623"/>
      <c r="BI92" s="623"/>
      <c r="BJ92" s="623"/>
      <c r="BK92" s="623"/>
      <c r="BL92" s="623"/>
      <c r="BM92" s="623"/>
      <c r="BN92" s="623"/>
      <c r="BO92" s="623"/>
      <c r="BP92" s="623"/>
      <c r="BQ92" s="623"/>
      <c r="BR92" s="623"/>
      <c r="BS92" s="623"/>
      <c r="BT92" s="623"/>
      <c r="BU92" s="623"/>
      <c r="BV92" s="623"/>
      <c r="BW92" s="623"/>
      <c r="BX92" s="623"/>
      <c r="BY92" s="623"/>
      <c r="BZ92" s="623"/>
      <c r="CA92" s="623"/>
      <c r="CB92" s="623"/>
      <c r="CC92" s="623"/>
      <c r="CD92" s="623"/>
      <c r="CE92" s="623"/>
      <c r="CF92" s="623"/>
      <c r="CG92" s="623"/>
      <c r="CH92" s="623"/>
      <c r="CI92" s="623"/>
      <c r="CJ92" s="623"/>
      <c r="CK92" s="623"/>
      <c r="CL92" s="623"/>
      <c r="CM92" s="623"/>
      <c r="CN92" s="623"/>
      <c r="CO92" s="623"/>
      <c r="CP92" s="623"/>
      <c r="CQ92" s="623"/>
      <c r="CR92" s="623"/>
      <c r="CS92" s="623"/>
      <c r="CT92" s="623"/>
      <c r="CU92" s="623"/>
      <c r="CV92" s="623"/>
      <c r="CW92" s="623"/>
      <c r="CX92" s="623"/>
      <c r="CY92" s="623"/>
      <c r="CZ92" s="749">
        <v>0</v>
      </c>
      <c r="DA92" s="750">
        <v>0</v>
      </c>
      <c r="DB92" s="750">
        <v>0</v>
      </c>
      <c r="DC92" s="750">
        <v>0</v>
      </c>
      <c r="DD92" s="750">
        <v>0</v>
      </c>
      <c r="DE92" s="750">
        <v>0</v>
      </c>
      <c r="DF92" s="750">
        <v>0</v>
      </c>
      <c r="DG92" s="750">
        <v>0</v>
      </c>
      <c r="DH92" s="750">
        <v>0</v>
      </c>
      <c r="DI92" s="750">
        <v>0</v>
      </c>
      <c r="DJ92" s="750">
        <v>0</v>
      </c>
      <c r="DK92" s="750">
        <v>0</v>
      </c>
      <c r="DL92" s="750">
        <v>0</v>
      </c>
      <c r="DM92" s="750">
        <v>0</v>
      </c>
      <c r="DN92" s="750">
        <v>0</v>
      </c>
      <c r="DO92" s="750">
        <v>0</v>
      </c>
      <c r="DP92" s="750">
        <v>0</v>
      </c>
      <c r="DQ92" s="750">
        <v>0</v>
      </c>
      <c r="DR92" s="750">
        <v>0</v>
      </c>
      <c r="DS92" s="750">
        <v>0</v>
      </c>
      <c r="DT92" s="750">
        <v>0</v>
      </c>
      <c r="DU92" s="750">
        <v>0</v>
      </c>
      <c r="DV92" s="750">
        <v>0</v>
      </c>
      <c r="DW92" s="751">
        <v>0</v>
      </c>
      <c r="DX92" s="673"/>
      <c r="DY92" s="743"/>
      <c r="DZ92" s="743"/>
      <c r="EA92" s="743"/>
      <c r="EB92" s="743"/>
      <c r="EC92" s="743"/>
      <c r="ED92" s="743"/>
      <c r="EE92" s="743"/>
      <c r="EF92" s="743"/>
      <c r="EG92" s="743"/>
      <c r="EH92" s="743"/>
      <c r="EI92" s="743"/>
      <c r="EJ92" s="743"/>
      <c r="EK92" s="743"/>
      <c r="EL92" s="743"/>
      <c r="EM92" s="743"/>
      <c r="EN92" s="743"/>
      <c r="EO92" s="743"/>
      <c r="EP92" s="743"/>
      <c r="EQ92" s="743"/>
      <c r="ER92" s="743"/>
      <c r="ES92" s="743"/>
      <c r="ET92" s="743"/>
      <c r="EU92" s="743"/>
      <c r="EV92" s="743"/>
      <c r="EW92" s="743"/>
      <c r="EX92" s="743"/>
      <c r="EY92" s="743"/>
      <c r="EZ92" s="743"/>
      <c r="FA92" s="743"/>
      <c r="FB92" s="743"/>
      <c r="FC92" s="743"/>
      <c r="FD92" s="743"/>
      <c r="FE92" s="743"/>
      <c r="FF92" s="743"/>
      <c r="FG92" s="743"/>
      <c r="FH92" s="743"/>
      <c r="FI92" s="743"/>
      <c r="FJ92" s="743"/>
      <c r="FK92" s="743"/>
      <c r="FL92" s="743"/>
      <c r="FM92" s="743"/>
      <c r="FN92" s="743"/>
      <c r="FO92" s="743"/>
      <c r="FP92" s="743"/>
      <c r="FQ92" s="743"/>
      <c r="FR92" s="743"/>
      <c r="FS92" s="743"/>
      <c r="FT92" s="743"/>
      <c r="FU92" s="743"/>
      <c r="FV92" s="743"/>
      <c r="FW92" s="743"/>
      <c r="FX92" s="743"/>
      <c r="FY92" s="743"/>
      <c r="FZ92" s="743"/>
      <c r="GA92" s="743"/>
      <c r="GB92" s="743"/>
      <c r="GC92" s="743"/>
      <c r="GD92" s="743"/>
      <c r="GE92" s="743"/>
      <c r="GF92" s="743"/>
      <c r="GG92" s="743"/>
      <c r="GH92" s="743"/>
      <c r="GI92" s="743"/>
      <c r="GJ92" s="743"/>
      <c r="GK92" s="743"/>
      <c r="GL92" s="743"/>
      <c r="GM92" s="743"/>
      <c r="GN92" s="743"/>
      <c r="GO92" s="743"/>
      <c r="GP92" s="743"/>
      <c r="GQ92" s="743"/>
      <c r="GR92" s="743"/>
      <c r="GS92" s="743"/>
      <c r="GT92" s="743"/>
      <c r="GU92" s="743"/>
      <c r="GV92" s="743"/>
      <c r="GW92" s="743"/>
      <c r="GX92" s="743"/>
      <c r="GY92" s="743"/>
      <c r="GZ92" s="743"/>
      <c r="HA92" s="743"/>
      <c r="HB92" s="743"/>
      <c r="HC92" s="743"/>
      <c r="HD92" s="743"/>
      <c r="HE92" s="743"/>
      <c r="HF92" s="743"/>
      <c r="HG92" s="743"/>
      <c r="HH92" s="743"/>
      <c r="HI92" s="743"/>
      <c r="HJ92" s="743"/>
      <c r="HK92" s="743"/>
      <c r="HL92" s="743"/>
      <c r="HM92" s="743"/>
      <c r="HN92" s="743"/>
      <c r="HO92" s="743"/>
      <c r="HP92" s="743"/>
      <c r="HQ92" s="743"/>
      <c r="HR92" s="743"/>
      <c r="HS92" s="743"/>
      <c r="HT92" s="743"/>
      <c r="HU92" s="743"/>
      <c r="HV92" s="743"/>
      <c r="HW92" s="743"/>
      <c r="HX92" s="743"/>
      <c r="HY92" s="743"/>
      <c r="HZ92" s="743"/>
      <c r="IA92" s="743"/>
      <c r="IB92" s="743"/>
      <c r="IC92" s="743"/>
      <c r="ID92" s="743"/>
      <c r="IE92" s="743"/>
      <c r="IF92" s="743"/>
      <c r="IG92" s="743"/>
      <c r="IH92" s="743"/>
      <c r="II92" s="743"/>
      <c r="IJ92" s="743"/>
      <c r="IK92" s="743"/>
      <c r="IL92" s="743"/>
      <c r="IM92" s="743"/>
      <c r="IN92" s="743"/>
      <c r="IO92" s="743"/>
      <c r="IP92" s="743"/>
      <c r="IQ92" s="743"/>
      <c r="IR92" s="743"/>
      <c r="IS92" s="743"/>
      <c r="IT92" s="743"/>
      <c r="IU92" s="743"/>
      <c r="IV92" s="743"/>
      <c r="IW92" s="743"/>
      <c r="IX92" s="743"/>
      <c r="IY92" s="743"/>
      <c r="IZ92" s="743"/>
      <c r="JA92" s="743"/>
      <c r="JB92" s="743"/>
      <c r="JC92" s="743"/>
      <c r="JD92" s="743"/>
      <c r="JE92" s="743"/>
      <c r="JF92" s="743"/>
      <c r="JG92" s="743"/>
      <c r="JH92" s="743"/>
      <c r="JI92" s="743"/>
      <c r="JJ92" s="743"/>
      <c r="JK92" s="743"/>
      <c r="JL92" s="743"/>
      <c r="JM92" s="743"/>
      <c r="JN92" s="743"/>
      <c r="JO92" s="743"/>
      <c r="JP92" s="743"/>
      <c r="JQ92" s="743"/>
      <c r="JR92" s="743"/>
      <c r="JS92" s="743"/>
      <c r="JT92" s="743"/>
      <c r="JU92" s="743"/>
      <c r="JV92" s="743"/>
      <c r="JW92" s="743"/>
      <c r="JX92" s="743"/>
      <c r="JY92" s="743"/>
      <c r="JZ92" s="743"/>
      <c r="KA92" s="743"/>
      <c r="KB92" s="743"/>
      <c r="KC92" s="743"/>
      <c r="KD92" s="743"/>
      <c r="KE92" s="743"/>
      <c r="KF92" s="743"/>
      <c r="KG92" s="743"/>
      <c r="KH92" s="743"/>
      <c r="KI92" s="743"/>
      <c r="KJ92" s="743"/>
      <c r="KK92" s="743"/>
      <c r="KL92" s="743"/>
      <c r="KM92" s="743"/>
      <c r="KN92" s="743"/>
      <c r="KO92" s="743"/>
      <c r="KP92" s="743"/>
      <c r="KQ92" s="743"/>
      <c r="KR92" s="743"/>
      <c r="KS92" s="743"/>
      <c r="KT92" s="743"/>
      <c r="KU92" s="743"/>
      <c r="KV92" s="743"/>
      <c r="KW92" s="743"/>
      <c r="KX92" s="743"/>
      <c r="KY92" s="743"/>
      <c r="KZ92" s="743"/>
      <c r="LA92" s="743"/>
      <c r="LB92" s="743"/>
      <c r="LC92" s="743"/>
      <c r="LD92" s="743"/>
      <c r="LE92" s="743"/>
      <c r="LF92" s="743"/>
      <c r="LG92" s="743"/>
      <c r="LH92" s="743"/>
      <c r="LI92" s="743"/>
      <c r="LJ92" s="743"/>
      <c r="LK92" s="743"/>
      <c r="LL92" s="743"/>
      <c r="LM92" s="743"/>
      <c r="LN92" s="743"/>
      <c r="LO92" s="743"/>
      <c r="LP92" s="743"/>
      <c r="LQ92" s="743"/>
      <c r="LR92" s="743"/>
      <c r="LS92" s="743"/>
      <c r="LT92" s="743"/>
      <c r="LU92" s="743"/>
      <c r="LV92" s="743"/>
      <c r="LW92" s="743"/>
      <c r="LX92" s="743"/>
      <c r="LY92" s="743"/>
      <c r="LZ92" s="743"/>
      <c r="MA92" s="743"/>
      <c r="MB92" s="743"/>
      <c r="MC92" s="743"/>
      <c r="MD92" s="743"/>
      <c r="ME92" s="743"/>
      <c r="MF92" s="743"/>
      <c r="MG92" s="743"/>
      <c r="MH92" s="743"/>
      <c r="MI92" s="743"/>
      <c r="MJ92" s="743"/>
      <c r="MK92" s="743"/>
      <c r="ML92" s="743"/>
      <c r="MM92" s="743"/>
      <c r="MN92" s="743"/>
      <c r="MO92" s="743"/>
      <c r="MP92" s="743"/>
      <c r="MQ92" s="743"/>
      <c r="MR92" s="743"/>
      <c r="MS92" s="743"/>
      <c r="MT92" s="743"/>
      <c r="MU92" s="743"/>
      <c r="MV92" s="743"/>
      <c r="MW92" s="743"/>
      <c r="MX92" s="743"/>
      <c r="MY92" s="743"/>
      <c r="MZ92" s="743"/>
      <c r="NA92" s="743"/>
      <c r="NB92" s="743"/>
      <c r="NC92" s="743"/>
      <c r="ND92" s="743"/>
      <c r="NE92" s="743"/>
      <c r="NF92" s="743"/>
      <c r="NG92" s="743"/>
      <c r="NH92" s="743"/>
      <c r="NI92" s="743"/>
      <c r="NJ92" s="743"/>
      <c r="NK92" s="743"/>
      <c r="NL92" s="743"/>
      <c r="NM92" s="743"/>
      <c r="NN92" s="743"/>
      <c r="NO92" s="743"/>
      <c r="NP92" s="743"/>
      <c r="NQ92" s="743"/>
      <c r="NR92" s="743"/>
      <c r="NS92" s="743"/>
      <c r="NT92" s="743"/>
      <c r="NU92" s="743"/>
      <c r="NV92" s="743"/>
      <c r="NW92" s="743"/>
      <c r="NX92" s="743"/>
      <c r="NY92" s="743"/>
      <c r="NZ92" s="743"/>
      <c r="OA92" s="743"/>
      <c r="OB92" s="743"/>
      <c r="OC92" s="743"/>
      <c r="OD92" s="743"/>
      <c r="OE92" s="743"/>
      <c r="OF92" s="743"/>
      <c r="OG92" s="743"/>
      <c r="OH92" s="743"/>
      <c r="OI92" s="743"/>
      <c r="OJ92" s="743"/>
      <c r="OK92" s="743"/>
      <c r="OL92" s="743"/>
      <c r="OM92" s="743"/>
      <c r="ON92" s="743"/>
      <c r="OO92" s="743"/>
      <c r="OP92" s="743"/>
      <c r="OQ92" s="743"/>
      <c r="OR92" s="743"/>
      <c r="OS92" s="743"/>
      <c r="OT92" s="743"/>
      <c r="OU92" s="743"/>
      <c r="OV92" s="743"/>
      <c r="OW92" s="743"/>
      <c r="OX92" s="743"/>
      <c r="OY92" s="743"/>
      <c r="OZ92" s="743"/>
      <c r="PA92" s="743"/>
      <c r="PB92" s="743"/>
      <c r="PC92" s="743"/>
      <c r="PD92" s="743"/>
      <c r="PE92" s="743"/>
      <c r="PF92" s="743"/>
      <c r="PG92" s="743"/>
      <c r="PH92" s="743"/>
      <c r="PI92" s="743"/>
      <c r="PJ92" s="743"/>
      <c r="PK92" s="743"/>
      <c r="PL92" s="743"/>
      <c r="PM92" s="743"/>
      <c r="PN92" s="743"/>
      <c r="PO92" s="743"/>
      <c r="PP92" s="743"/>
      <c r="PQ92" s="743"/>
      <c r="PR92" s="743"/>
      <c r="PS92" s="743"/>
      <c r="PT92" s="743"/>
      <c r="PU92" s="743"/>
      <c r="PV92" s="743"/>
      <c r="PW92" s="743"/>
      <c r="PX92" s="743"/>
      <c r="PY92" s="743"/>
      <c r="PZ92" s="743"/>
      <c r="QA92" s="743"/>
      <c r="QB92" s="743"/>
      <c r="QC92" s="743"/>
      <c r="QD92" s="743"/>
      <c r="QE92" s="743"/>
      <c r="QF92" s="743"/>
      <c r="QG92" s="743"/>
      <c r="QH92" s="743"/>
      <c r="QI92" s="743"/>
      <c r="QJ92" s="743"/>
      <c r="QK92" s="743"/>
      <c r="QL92" s="743"/>
      <c r="QM92" s="743"/>
      <c r="QN92" s="743"/>
      <c r="QO92" s="743"/>
      <c r="QP92" s="743"/>
      <c r="QQ92" s="743"/>
      <c r="QR92" s="743"/>
      <c r="QS92" s="743"/>
      <c r="QT92" s="743"/>
      <c r="QU92" s="743"/>
      <c r="QV92" s="743"/>
      <c r="QW92" s="743"/>
      <c r="QX92" s="743"/>
      <c r="QY92" s="743"/>
      <c r="QZ92" s="743"/>
      <c r="RA92" s="743"/>
      <c r="RB92" s="743"/>
      <c r="RC92" s="743"/>
      <c r="RD92" s="743"/>
      <c r="RE92" s="743"/>
      <c r="RF92" s="743"/>
      <c r="RG92" s="743"/>
      <c r="RH92" s="743"/>
      <c r="RI92" s="743"/>
      <c r="RJ92" s="743"/>
      <c r="RK92" s="743"/>
      <c r="RL92" s="743"/>
      <c r="RM92" s="743"/>
      <c r="RN92" s="743"/>
      <c r="RO92" s="743"/>
      <c r="RP92" s="743"/>
      <c r="RQ92" s="743"/>
      <c r="RR92" s="743"/>
      <c r="RS92" s="743"/>
      <c r="RT92" s="743"/>
      <c r="RU92" s="743"/>
      <c r="RV92" s="743"/>
      <c r="RW92" s="743"/>
      <c r="RX92" s="743"/>
      <c r="RY92" s="743"/>
      <c r="RZ92" s="743"/>
      <c r="SA92" s="743"/>
      <c r="SB92" s="743"/>
      <c r="SC92" s="743"/>
      <c r="SD92" s="743"/>
      <c r="SE92" s="743"/>
      <c r="SF92" s="743"/>
      <c r="SG92" s="743"/>
      <c r="SH92" s="743"/>
      <c r="SI92" s="743"/>
      <c r="SJ92" s="743"/>
      <c r="SK92" s="743"/>
      <c r="SL92" s="743"/>
      <c r="SM92" s="743"/>
      <c r="SN92" s="743"/>
      <c r="SO92" s="743"/>
      <c r="SP92" s="743"/>
      <c r="SQ92" s="743"/>
      <c r="SR92" s="743"/>
      <c r="SS92" s="743"/>
      <c r="ST92" s="743"/>
      <c r="SU92" s="743"/>
      <c r="SV92" s="743"/>
      <c r="SW92" s="743"/>
      <c r="SX92" s="743"/>
      <c r="SY92" s="743"/>
      <c r="SZ92" s="743"/>
      <c r="TA92" s="743"/>
      <c r="TB92" s="743"/>
      <c r="TC92" s="743"/>
      <c r="TD92" s="743"/>
      <c r="TE92" s="743"/>
      <c r="TF92" s="743"/>
      <c r="TG92" s="743"/>
      <c r="TH92" s="743"/>
      <c r="TI92" s="743"/>
      <c r="TJ92" s="743"/>
      <c r="TK92" s="743"/>
      <c r="TL92" s="743"/>
      <c r="TM92" s="743"/>
      <c r="TN92" s="743"/>
      <c r="TO92" s="743"/>
      <c r="TP92" s="743"/>
      <c r="TQ92" s="743"/>
      <c r="TR92" s="743"/>
      <c r="TS92" s="743"/>
      <c r="TT92" s="743"/>
      <c r="TU92" s="743"/>
      <c r="TV92" s="743"/>
      <c r="TW92" s="743"/>
      <c r="TX92" s="743"/>
      <c r="TY92" s="743"/>
      <c r="TZ92" s="743"/>
      <c r="UA92" s="743"/>
      <c r="UB92" s="743"/>
      <c r="UC92" s="743"/>
      <c r="UD92" s="743"/>
      <c r="UE92" s="743"/>
      <c r="UF92" s="743"/>
      <c r="UG92" s="743"/>
      <c r="UH92" s="743"/>
      <c r="UI92" s="743"/>
      <c r="UJ92" s="743"/>
      <c r="UK92" s="743"/>
      <c r="UL92" s="743"/>
      <c r="UM92" s="743"/>
      <c r="UN92" s="743"/>
      <c r="UO92" s="743"/>
      <c r="UP92" s="743"/>
      <c r="UQ92" s="743"/>
      <c r="UR92" s="743"/>
      <c r="US92" s="743"/>
      <c r="UT92" s="743"/>
      <c r="UU92" s="743"/>
      <c r="UV92" s="743"/>
      <c r="UW92" s="743"/>
      <c r="UX92" s="743"/>
      <c r="UY92" s="743"/>
      <c r="UZ92" s="743"/>
      <c r="VA92" s="743"/>
      <c r="VB92" s="743"/>
      <c r="VC92" s="743"/>
      <c r="VD92" s="743"/>
      <c r="VE92" s="743"/>
      <c r="VF92" s="743"/>
      <c r="VG92" s="743"/>
      <c r="VH92" s="743"/>
      <c r="VI92" s="743"/>
      <c r="VJ92" s="743"/>
      <c r="VK92" s="743"/>
      <c r="VL92" s="743"/>
      <c r="VM92" s="743"/>
      <c r="VN92" s="743"/>
      <c r="VO92" s="743"/>
      <c r="VP92" s="743"/>
      <c r="VQ92" s="743"/>
      <c r="VR92" s="743"/>
      <c r="VS92" s="743"/>
      <c r="VT92" s="743"/>
      <c r="VU92" s="743"/>
      <c r="VV92" s="743"/>
      <c r="VW92" s="743"/>
      <c r="VX92" s="743"/>
      <c r="VY92" s="743"/>
      <c r="VZ92" s="743"/>
      <c r="WA92" s="743"/>
      <c r="WB92" s="743"/>
      <c r="WC92" s="743"/>
      <c r="WD92" s="743"/>
      <c r="WE92" s="743"/>
      <c r="WF92" s="743"/>
      <c r="WG92" s="743"/>
      <c r="WH92" s="743"/>
      <c r="WI92" s="743"/>
      <c r="WJ92" s="743"/>
      <c r="WK92" s="743"/>
      <c r="WL92" s="743"/>
      <c r="WM92" s="743"/>
      <c r="WN92" s="743"/>
      <c r="WO92" s="743"/>
      <c r="WP92" s="743"/>
      <c r="WQ92" s="743"/>
      <c r="WR92" s="743"/>
      <c r="WS92" s="743"/>
      <c r="WT92" s="743"/>
      <c r="WU92" s="743"/>
      <c r="WV92" s="743"/>
      <c r="WW92" s="743"/>
      <c r="WX92" s="743"/>
      <c r="WY92" s="743"/>
      <c r="WZ92" s="743"/>
      <c r="XA92" s="743"/>
      <c r="XB92" s="743"/>
      <c r="XC92" s="743"/>
      <c r="XD92" s="743"/>
      <c r="XE92" s="743"/>
      <c r="XF92" s="743"/>
      <c r="XG92" s="743"/>
      <c r="XH92" s="743"/>
      <c r="XI92" s="743"/>
      <c r="XJ92" s="743"/>
      <c r="XK92" s="743"/>
      <c r="XL92" s="743"/>
      <c r="XM92" s="743"/>
      <c r="XN92" s="743"/>
      <c r="XO92" s="743"/>
      <c r="XP92" s="743"/>
      <c r="XQ92" s="743"/>
      <c r="XR92" s="743"/>
      <c r="XS92" s="743"/>
      <c r="XT92" s="743"/>
      <c r="XU92" s="743"/>
      <c r="XV92" s="743"/>
      <c r="XW92" s="743"/>
      <c r="XX92" s="743"/>
      <c r="XY92" s="743"/>
      <c r="XZ92" s="743"/>
      <c r="YA92" s="743"/>
      <c r="YB92" s="743"/>
      <c r="YC92" s="743"/>
      <c r="YD92" s="743"/>
      <c r="YE92" s="743"/>
      <c r="YF92" s="743"/>
      <c r="YG92" s="743"/>
      <c r="YH92" s="743"/>
      <c r="YI92" s="743"/>
      <c r="YJ92" s="743"/>
      <c r="YK92" s="743"/>
      <c r="YL92" s="743"/>
      <c r="YM92" s="743"/>
      <c r="YN92" s="743"/>
      <c r="YO92" s="743"/>
      <c r="YP92" s="743"/>
      <c r="YQ92" s="743"/>
      <c r="YR92" s="743"/>
      <c r="YS92" s="743"/>
      <c r="YT92" s="743"/>
      <c r="YU92" s="743"/>
      <c r="YV92" s="743"/>
      <c r="YW92" s="743"/>
      <c r="YX92" s="743"/>
      <c r="YY92" s="743"/>
      <c r="YZ92" s="743"/>
      <c r="ZA92" s="743"/>
      <c r="ZB92" s="743"/>
      <c r="ZC92" s="743"/>
      <c r="ZD92" s="743"/>
      <c r="ZE92" s="743"/>
      <c r="ZF92" s="743"/>
      <c r="ZG92" s="743"/>
      <c r="ZH92" s="743"/>
      <c r="ZI92" s="743"/>
      <c r="ZJ92" s="743"/>
      <c r="ZK92" s="743"/>
      <c r="ZL92" s="743"/>
      <c r="ZM92" s="743"/>
      <c r="ZN92" s="743"/>
      <c r="ZO92" s="743"/>
      <c r="ZP92" s="743"/>
      <c r="ZQ92" s="743"/>
      <c r="ZR92" s="743"/>
      <c r="ZS92" s="743"/>
      <c r="ZT92" s="743"/>
      <c r="ZU92" s="743"/>
      <c r="ZV92" s="743"/>
      <c r="ZW92" s="743"/>
      <c r="ZX92" s="743"/>
      <c r="ZY92" s="743"/>
      <c r="ZZ92" s="743"/>
      <c r="AAA92" s="743"/>
      <c r="AAB92" s="743"/>
      <c r="AAC92" s="743"/>
      <c r="AAD92" s="743"/>
      <c r="AAE92" s="743"/>
      <c r="AAF92" s="743"/>
      <c r="AAG92" s="743"/>
      <c r="AAH92" s="743"/>
      <c r="AAI92" s="743"/>
      <c r="AAJ92" s="743"/>
      <c r="AAK92" s="743"/>
      <c r="AAL92" s="743"/>
      <c r="AAM92" s="743"/>
      <c r="AAN92" s="743"/>
      <c r="AAO92" s="743"/>
      <c r="AAP92" s="743"/>
      <c r="AAQ92" s="743"/>
      <c r="AAR92" s="743"/>
      <c r="AAS92" s="743"/>
      <c r="AAT92" s="743"/>
      <c r="AAU92" s="743"/>
      <c r="AAV92" s="743"/>
      <c r="AAW92" s="743"/>
      <c r="AAX92" s="743"/>
      <c r="AAY92" s="743"/>
      <c r="AAZ92" s="743"/>
      <c r="ABA92" s="743"/>
      <c r="ABB92" s="743"/>
      <c r="ABC92" s="743"/>
      <c r="ABD92" s="743"/>
      <c r="ABE92" s="743"/>
      <c r="ABF92" s="743"/>
      <c r="ABG92" s="743"/>
      <c r="ABH92" s="743"/>
      <c r="ABI92" s="743"/>
      <c r="ABJ92" s="743"/>
      <c r="ABK92" s="743"/>
      <c r="ABL92" s="743"/>
      <c r="ABM92" s="743"/>
      <c r="ABN92" s="743"/>
      <c r="ABO92" s="743"/>
      <c r="ABP92" s="743"/>
      <c r="ABQ92" s="743"/>
      <c r="ABR92" s="743"/>
      <c r="ABS92" s="743"/>
      <c r="ABT92" s="743"/>
      <c r="ABU92" s="743"/>
      <c r="ABV92" s="743"/>
      <c r="ABW92" s="743"/>
      <c r="ABX92" s="743"/>
      <c r="ABY92" s="743"/>
      <c r="ABZ92" s="743"/>
      <c r="ACA92" s="743"/>
      <c r="ACB92" s="743"/>
      <c r="ACC92" s="743"/>
      <c r="ACD92" s="743"/>
      <c r="ACE92" s="743"/>
      <c r="ACF92" s="743"/>
      <c r="ACG92" s="743"/>
      <c r="ACH92" s="743"/>
      <c r="ACI92" s="743"/>
      <c r="ACJ92" s="743"/>
      <c r="ACK92" s="743"/>
      <c r="ACL92" s="743"/>
      <c r="ACM92" s="743"/>
      <c r="ACN92" s="743"/>
      <c r="ACO92" s="743"/>
      <c r="ACP92" s="743"/>
      <c r="ACQ92" s="743"/>
      <c r="ACR92" s="743"/>
      <c r="ACS92" s="743"/>
      <c r="ACT92" s="743"/>
      <c r="ACU92" s="743"/>
      <c r="ACV92" s="743"/>
      <c r="ACW92" s="743"/>
      <c r="ACX92" s="743"/>
      <c r="ACY92" s="743"/>
      <c r="ACZ92" s="743"/>
      <c r="ADA92" s="743"/>
      <c r="ADB92" s="743"/>
      <c r="ADC92" s="743"/>
      <c r="ADD92" s="743"/>
      <c r="ADE92" s="743"/>
      <c r="ADF92" s="743"/>
      <c r="ADG92" s="743"/>
      <c r="ADH92" s="743"/>
      <c r="ADI92" s="743"/>
      <c r="ADJ92" s="743"/>
      <c r="ADK92" s="743"/>
      <c r="ADL92" s="743"/>
      <c r="ADM92" s="743"/>
      <c r="ADN92" s="743"/>
      <c r="ADO92" s="743"/>
      <c r="ADP92" s="743"/>
      <c r="ADQ92" s="743"/>
      <c r="ADR92" s="743"/>
      <c r="ADS92" s="743"/>
      <c r="ADT92" s="743"/>
      <c r="ADU92" s="743"/>
      <c r="ADV92" s="743"/>
      <c r="ADW92" s="743"/>
      <c r="ADX92" s="743"/>
      <c r="ADY92" s="743"/>
      <c r="ADZ92" s="743"/>
      <c r="AEA92" s="743"/>
      <c r="AEB92" s="743"/>
      <c r="AEC92" s="743"/>
      <c r="AED92" s="743"/>
      <c r="AEE92" s="743"/>
      <c r="AEF92" s="743"/>
      <c r="AEG92" s="743"/>
      <c r="AEH92" s="743"/>
      <c r="AEI92" s="743"/>
      <c r="AEJ92" s="743"/>
      <c r="AEK92" s="743"/>
      <c r="AEL92" s="743"/>
      <c r="AEM92" s="743"/>
      <c r="AEN92" s="743"/>
      <c r="AEO92" s="743"/>
      <c r="AEP92" s="743"/>
      <c r="AEQ92" s="743"/>
      <c r="AER92" s="743"/>
      <c r="AES92" s="743"/>
      <c r="AET92" s="743"/>
      <c r="AEU92" s="743"/>
      <c r="AEV92" s="743"/>
      <c r="AEW92" s="743"/>
      <c r="AEX92" s="743"/>
      <c r="AEY92" s="743"/>
      <c r="AEZ92" s="743"/>
      <c r="AFA92" s="743"/>
      <c r="AFB92" s="743"/>
      <c r="AFC92" s="743"/>
      <c r="AFD92" s="743"/>
      <c r="AFE92" s="743"/>
      <c r="AFF92" s="743"/>
      <c r="AFG92" s="743"/>
      <c r="AFH92" s="743"/>
      <c r="AFI92" s="743"/>
      <c r="AFJ92" s="743"/>
      <c r="AFK92" s="743"/>
      <c r="AFL92" s="743"/>
      <c r="AFM92" s="743"/>
      <c r="AFN92" s="743"/>
      <c r="AFO92" s="743"/>
      <c r="AFP92" s="743"/>
      <c r="AFQ92" s="743"/>
      <c r="AFR92" s="743"/>
      <c r="AFS92" s="743"/>
      <c r="AFT92" s="743"/>
      <c r="AFU92" s="743"/>
      <c r="AFV92" s="743"/>
      <c r="AFW92" s="743"/>
      <c r="AFX92" s="743"/>
      <c r="AFY92" s="743"/>
      <c r="AFZ92" s="743"/>
      <c r="AGA92" s="743"/>
      <c r="AGB92" s="743"/>
      <c r="AGC92" s="743"/>
      <c r="AGD92" s="743"/>
      <c r="AGE92" s="743"/>
      <c r="AGF92" s="743"/>
      <c r="AGG92" s="743"/>
      <c r="AGH92" s="743"/>
      <c r="AGI92" s="743"/>
      <c r="AGJ92" s="743"/>
      <c r="AGK92" s="743"/>
      <c r="AGL92" s="743"/>
      <c r="AGM92" s="743"/>
      <c r="AGN92" s="743"/>
      <c r="AGO92" s="743"/>
      <c r="AGP92" s="743"/>
      <c r="AGQ92" s="743"/>
      <c r="AGR92" s="743"/>
      <c r="AGS92" s="743"/>
      <c r="AGT92" s="743"/>
      <c r="AGU92" s="743"/>
      <c r="AGV92" s="743"/>
      <c r="AGW92" s="743"/>
      <c r="AGX92" s="743"/>
      <c r="AGY92" s="743"/>
      <c r="AGZ92" s="743"/>
      <c r="AHA92" s="743"/>
      <c r="AHB92" s="743"/>
      <c r="AHC92" s="743"/>
      <c r="AHD92" s="743"/>
      <c r="AHE92" s="743"/>
      <c r="AHF92" s="743"/>
      <c r="AHG92" s="743"/>
      <c r="AHH92" s="743"/>
      <c r="AHI92" s="743"/>
      <c r="AHJ92" s="743"/>
      <c r="AHK92" s="743"/>
      <c r="AHL92" s="743"/>
      <c r="AHM92" s="743"/>
      <c r="AHN92" s="743"/>
      <c r="AHO92" s="743"/>
      <c r="AHP92" s="743"/>
      <c r="AHQ92" s="743"/>
      <c r="AHR92" s="743"/>
      <c r="AHS92" s="743"/>
      <c r="AHT92" s="743"/>
      <c r="AHU92" s="743"/>
      <c r="AHV92" s="743"/>
      <c r="AHW92" s="743"/>
      <c r="AHX92" s="743"/>
      <c r="AHY92" s="743"/>
      <c r="AHZ92" s="743"/>
      <c r="AIA92" s="743"/>
      <c r="AIB92" s="743"/>
      <c r="AIC92" s="743"/>
      <c r="AID92" s="743"/>
      <c r="AIE92" s="743"/>
      <c r="AIF92" s="743"/>
      <c r="AIG92" s="743"/>
      <c r="AIH92" s="743"/>
      <c r="AII92" s="743"/>
      <c r="AIJ92" s="743"/>
      <c r="AIK92" s="743"/>
      <c r="AIL92" s="743"/>
      <c r="AIM92" s="743"/>
      <c r="AIN92" s="743"/>
      <c r="AIO92" s="743"/>
      <c r="AIP92" s="743"/>
      <c r="AIQ92" s="743"/>
      <c r="AIR92" s="743"/>
      <c r="AIS92" s="743"/>
      <c r="AIT92" s="743"/>
      <c r="AIU92" s="743"/>
      <c r="AIV92" s="743"/>
      <c r="AIW92" s="743"/>
      <c r="AIX92" s="743"/>
      <c r="AIY92" s="743"/>
      <c r="AIZ92" s="743"/>
      <c r="AJA92" s="743"/>
      <c r="AJB92" s="743"/>
      <c r="AJC92" s="743"/>
      <c r="AJD92" s="743"/>
      <c r="AJE92" s="743"/>
      <c r="AJF92" s="743"/>
      <c r="AJG92" s="743"/>
      <c r="AJH92" s="743"/>
      <c r="AJI92" s="743"/>
      <c r="AJJ92" s="743"/>
      <c r="AJK92" s="743"/>
      <c r="AJL92" s="743"/>
      <c r="AJM92" s="743"/>
      <c r="AJN92" s="743"/>
      <c r="AJO92" s="743"/>
      <c r="AJP92" s="743"/>
      <c r="AJQ92" s="743"/>
      <c r="AJR92" s="743"/>
      <c r="AJS92" s="743"/>
      <c r="AJT92" s="743"/>
      <c r="AJU92" s="743"/>
      <c r="AJV92" s="743"/>
      <c r="AJW92" s="743"/>
      <c r="AJX92" s="743"/>
      <c r="AJY92" s="743"/>
      <c r="AJZ92" s="743"/>
      <c r="AKA92" s="743"/>
      <c r="AKB92" s="743"/>
      <c r="AKC92" s="743"/>
      <c r="AKD92" s="743"/>
      <c r="AKE92" s="743"/>
      <c r="AKF92" s="743"/>
      <c r="AKG92" s="743"/>
      <c r="AKH92" s="743"/>
      <c r="AKI92" s="743"/>
      <c r="AKJ92" s="743"/>
      <c r="AKK92" s="743"/>
      <c r="AKL92" s="743"/>
      <c r="AKM92" s="743"/>
      <c r="AKN92" s="743"/>
      <c r="AKO92" s="743"/>
      <c r="AKP92" s="743"/>
      <c r="AKQ92" s="743"/>
      <c r="AKR92" s="743"/>
      <c r="AKS92" s="743"/>
      <c r="AKT92" s="743"/>
      <c r="AKU92" s="743"/>
      <c r="AKV92" s="743"/>
      <c r="AKW92" s="743"/>
      <c r="AKX92" s="743"/>
      <c r="AKY92" s="743"/>
      <c r="AKZ92" s="743"/>
      <c r="ALA92" s="743"/>
      <c r="ALB92" s="743"/>
      <c r="ALC92" s="743"/>
      <c r="ALD92" s="743"/>
      <c r="ALE92" s="743"/>
      <c r="ALF92" s="743"/>
      <c r="ALG92" s="743"/>
      <c r="ALH92" s="743"/>
      <c r="ALI92" s="743"/>
      <c r="ALJ92" s="743"/>
      <c r="ALK92" s="743"/>
      <c r="ALL92" s="743"/>
      <c r="ALM92" s="743"/>
      <c r="ALN92" s="743"/>
      <c r="ALO92" s="743"/>
      <c r="ALP92" s="743"/>
      <c r="ALQ92" s="743"/>
      <c r="ALR92" s="743"/>
      <c r="ALS92" s="743"/>
      <c r="ALT92" s="743"/>
      <c r="ALU92" s="743"/>
      <c r="ALV92" s="743"/>
      <c r="ALW92" s="743"/>
      <c r="ALX92" s="743"/>
      <c r="ALY92" s="743"/>
      <c r="ALZ92" s="743"/>
      <c r="AMA92" s="743"/>
      <c r="AMB92" s="743"/>
      <c r="AMC92" s="743"/>
      <c r="AMD92" s="743"/>
      <c r="AME92" s="743"/>
      <c r="AMF92" s="743"/>
      <c r="AMG92" s="743"/>
      <c r="AMH92" s="743"/>
      <c r="AMI92" s="743"/>
      <c r="AMJ92" s="743"/>
    </row>
    <row r="93" spans="1:1024" x14ac:dyDescent="0.2">
      <c r="A93" s="743"/>
      <c r="B93" s="758"/>
      <c r="C93" s="763"/>
      <c r="D93" s="760"/>
      <c r="E93" s="760"/>
      <c r="F93" s="760"/>
      <c r="G93" s="760"/>
      <c r="H93" s="760"/>
      <c r="I93" s="760"/>
      <c r="J93" s="760"/>
      <c r="K93" s="760"/>
      <c r="L93" s="760"/>
      <c r="M93" s="760"/>
      <c r="N93" s="760"/>
      <c r="O93" s="760"/>
      <c r="P93" s="760"/>
      <c r="Q93" s="760"/>
      <c r="R93" s="761"/>
      <c r="S93" s="760"/>
      <c r="T93" s="760"/>
      <c r="U93" s="753" t="s">
        <v>502</v>
      </c>
      <c r="V93" s="748" t="s">
        <v>124</v>
      </c>
      <c r="W93" s="762" t="s">
        <v>499</v>
      </c>
      <c r="X93" s="623"/>
      <c r="Y93" s="623"/>
      <c r="Z93" s="623"/>
      <c r="AA93" s="623"/>
      <c r="AB93" s="623"/>
      <c r="AC93" s="623"/>
      <c r="AD93" s="623"/>
      <c r="AE93" s="623"/>
      <c r="AF93" s="623"/>
      <c r="AG93" s="623"/>
      <c r="AH93" s="623"/>
      <c r="AI93" s="623"/>
      <c r="AJ93" s="623"/>
      <c r="AK93" s="623"/>
      <c r="AL93" s="623"/>
      <c r="AM93" s="623"/>
      <c r="AN93" s="623"/>
      <c r="AO93" s="623"/>
      <c r="AP93" s="623"/>
      <c r="AQ93" s="623"/>
      <c r="AR93" s="623"/>
      <c r="AS93" s="623"/>
      <c r="AT93" s="623"/>
      <c r="AU93" s="623"/>
      <c r="AV93" s="623"/>
      <c r="AW93" s="623"/>
      <c r="AX93" s="623"/>
      <c r="AY93" s="623"/>
      <c r="AZ93" s="623"/>
      <c r="BA93" s="623"/>
      <c r="BB93" s="623"/>
      <c r="BC93" s="623"/>
      <c r="BD93" s="623"/>
      <c r="BE93" s="623"/>
      <c r="BF93" s="623"/>
      <c r="BG93" s="623"/>
      <c r="BH93" s="623"/>
      <c r="BI93" s="623"/>
      <c r="BJ93" s="623"/>
      <c r="BK93" s="623"/>
      <c r="BL93" s="623"/>
      <c r="BM93" s="623"/>
      <c r="BN93" s="623"/>
      <c r="BO93" s="623"/>
      <c r="BP93" s="623"/>
      <c r="BQ93" s="623"/>
      <c r="BR93" s="623"/>
      <c r="BS93" s="623"/>
      <c r="BT93" s="623"/>
      <c r="BU93" s="623"/>
      <c r="BV93" s="623"/>
      <c r="BW93" s="623"/>
      <c r="BX93" s="623"/>
      <c r="BY93" s="623"/>
      <c r="BZ93" s="623"/>
      <c r="CA93" s="623"/>
      <c r="CB93" s="623"/>
      <c r="CC93" s="623"/>
      <c r="CD93" s="623"/>
      <c r="CE93" s="623"/>
      <c r="CF93" s="623"/>
      <c r="CG93" s="623"/>
      <c r="CH93" s="623"/>
      <c r="CI93" s="623"/>
      <c r="CJ93" s="623"/>
      <c r="CK93" s="623"/>
      <c r="CL93" s="623"/>
      <c r="CM93" s="623"/>
      <c r="CN93" s="623"/>
      <c r="CO93" s="623"/>
      <c r="CP93" s="623"/>
      <c r="CQ93" s="623"/>
      <c r="CR93" s="623"/>
      <c r="CS93" s="623"/>
      <c r="CT93" s="623"/>
      <c r="CU93" s="623"/>
      <c r="CV93" s="623"/>
      <c r="CW93" s="623"/>
      <c r="CX93" s="623"/>
      <c r="CY93" s="623"/>
      <c r="CZ93" s="749">
        <v>0</v>
      </c>
      <c r="DA93" s="750">
        <v>0</v>
      </c>
      <c r="DB93" s="750">
        <v>0</v>
      </c>
      <c r="DC93" s="750">
        <v>0</v>
      </c>
      <c r="DD93" s="750">
        <v>0</v>
      </c>
      <c r="DE93" s="750">
        <v>0</v>
      </c>
      <c r="DF93" s="750">
        <v>0</v>
      </c>
      <c r="DG93" s="750">
        <v>0</v>
      </c>
      <c r="DH93" s="750">
        <v>0</v>
      </c>
      <c r="DI93" s="750">
        <v>0</v>
      </c>
      <c r="DJ93" s="750">
        <v>0</v>
      </c>
      <c r="DK93" s="750">
        <v>0</v>
      </c>
      <c r="DL93" s="750">
        <v>0</v>
      </c>
      <c r="DM93" s="750">
        <v>0</v>
      </c>
      <c r="DN93" s="750">
        <v>0</v>
      </c>
      <c r="DO93" s="750">
        <v>0</v>
      </c>
      <c r="DP93" s="750">
        <v>0</v>
      </c>
      <c r="DQ93" s="750">
        <v>0</v>
      </c>
      <c r="DR93" s="750">
        <v>0</v>
      </c>
      <c r="DS93" s="750">
        <v>0</v>
      </c>
      <c r="DT93" s="750">
        <v>0</v>
      </c>
      <c r="DU93" s="750">
        <v>0</v>
      </c>
      <c r="DV93" s="750">
        <v>0</v>
      </c>
      <c r="DW93" s="751">
        <v>0</v>
      </c>
      <c r="DX93" s="673"/>
      <c r="DY93" s="743"/>
      <c r="DZ93" s="743"/>
      <c r="EA93" s="743"/>
      <c r="EB93" s="743"/>
      <c r="EC93" s="743"/>
      <c r="ED93" s="743"/>
      <c r="EE93" s="743"/>
      <c r="EF93" s="743"/>
      <c r="EG93" s="743"/>
      <c r="EH93" s="743"/>
      <c r="EI93" s="743"/>
      <c r="EJ93" s="743"/>
      <c r="EK93" s="743"/>
      <c r="EL93" s="743"/>
      <c r="EM93" s="743"/>
      <c r="EN93" s="743"/>
      <c r="EO93" s="743"/>
      <c r="EP93" s="743"/>
      <c r="EQ93" s="743"/>
      <c r="ER93" s="743"/>
      <c r="ES93" s="743"/>
      <c r="ET93" s="743"/>
      <c r="EU93" s="743"/>
      <c r="EV93" s="743"/>
      <c r="EW93" s="743"/>
      <c r="EX93" s="743"/>
      <c r="EY93" s="743"/>
      <c r="EZ93" s="743"/>
      <c r="FA93" s="743"/>
      <c r="FB93" s="743"/>
      <c r="FC93" s="743"/>
      <c r="FD93" s="743"/>
      <c r="FE93" s="743"/>
      <c r="FF93" s="743"/>
      <c r="FG93" s="743"/>
      <c r="FH93" s="743"/>
      <c r="FI93" s="743"/>
      <c r="FJ93" s="743"/>
      <c r="FK93" s="743"/>
      <c r="FL93" s="743"/>
      <c r="FM93" s="743"/>
      <c r="FN93" s="743"/>
      <c r="FO93" s="743"/>
      <c r="FP93" s="743"/>
      <c r="FQ93" s="743"/>
      <c r="FR93" s="743"/>
      <c r="FS93" s="743"/>
      <c r="FT93" s="743"/>
      <c r="FU93" s="743"/>
      <c r="FV93" s="743"/>
      <c r="FW93" s="743"/>
      <c r="FX93" s="743"/>
      <c r="FY93" s="743"/>
      <c r="FZ93" s="743"/>
      <c r="GA93" s="743"/>
      <c r="GB93" s="743"/>
      <c r="GC93" s="743"/>
      <c r="GD93" s="743"/>
      <c r="GE93" s="743"/>
      <c r="GF93" s="743"/>
      <c r="GG93" s="743"/>
      <c r="GH93" s="743"/>
      <c r="GI93" s="743"/>
      <c r="GJ93" s="743"/>
      <c r="GK93" s="743"/>
      <c r="GL93" s="743"/>
      <c r="GM93" s="743"/>
      <c r="GN93" s="743"/>
      <c r="GO93" s="743"/>
      <c r="GP93" s="743"/>
      <c r="GQ93" s="743"/>
      <c r="GR93" s="743"/>
      <c r="GS93" s="743"/>
      <c r="GT93" s="743"/>
      <c r="GU93" s="743"/>
      <c r="GV93" s="743"/>
      <c r="GW93" s="743"/>
      <c r="GX93" s="743"/>
      <c r="GY93" s="743"/>
      <c r="GZ93" s="743"/>
      <c r="HA93" s="743"/>
      <c r="HB93" s="743"/>
      <c r="HC93" s="743"/>
      <c r="HD93" s="743"/>
      <c r="HE93" s="743"/>
      <c r="HF93" s="743"/>
      <c r="HG93" s="743"/>
      <c r="HH93" s="743"/>
      <c r="HI93" s="743"/>
      <c r="HJ93" s="743"/>
      <c r="HK93" s="743"/>
      <c r="HL93" s="743"/>
      <c r="HM93" s="743"/>
      <c r="HN93" s="743"/>
      <c r="HO93" s="743"/>
      <c r="HP93" s="743"/>
      <c r="HQ93" s="743"/>
      <c r="HR93" s="743"/>
      <c r="HS93" s="743"/>
      <c r="HT93" s="743"/>
      <c r="HU93" s="743"/>
      <c r="HV93" s="743"/>
      <c r="HW93" s="743"/>
      <c r="HX93" s="743"/>
      <c r="HY93" s="743"/>
      <c r="HZ93" s="743"/>
      <c r="IA93" s="743"/>
      <c r="IB93" s="743"/>
      <c r="IC93" s="743"/>
      <c r="ID93" s="743"/>
      <c r="IE93" s="743"/>
      <c r="IF93" s="743"/>
      <c r="IG93" s="743"/>
      <c r="IH93" s="743"/>
      <c r="II93" s="743"/>
      <c r="IJ93" s="743"/>
      <c r="IK93" s="743"/>
      <c r="IL93" s="743"/>
      <c r="IM93" s="743"/>
      <c r="IN93" s="743"/>
      <c r="IO93" s="743"/>
      <c r="IP93" s="743"/>
      <c r="IQ93" s="743"/>
      <c r="IR93" s="743"/>
      <c r="IS93" s="743"/>
      <c r="IT93" s="743"/>
      <c r="IU93" s="743"/>
      <c r="IV93" s="743"/>
      <c r="IW93" s="743"/>
      <c r="IX93" s="743"/>
      <c r="IY93" s="743"/>
      <c r="IZ93" s="743"/>
      <c r="JA93" s="743"/>
      <c r="JB93" s="743"/>
      <c r="JC93" s="743"/>
      <c r="JD93" s="743"/>
      <c r="JE93" s="743"/>
      <c r="JF93" s="743"/>
      <c r="JG93" s="743"/>
      <c r="JH93" s="743"/>
      <c r="JI93" s="743"/>
      <c r="JJ93" s="743"/>
      <c r="JK93" s="743"/>
      <c r="JL93" s="743"/>
      <c r="JM93" s="743"/>
      <c r="JN93" s="743"/>
      <c r="JO93" s="743"/>
      <c r="JP93" s="743"/>
      <c r="JQ93" s="743"/>
      <c r="JR93" s="743"/>
      <c r="JS93" s="743"/>
      <c r="JT93" s="743"/>
      <c r="JU93" s="743"/>
      <c r="JV93" s="743"/>
      <c r="JW93" s="743"/>
      <c r="JX93" s="743"/>
      <c r="JY93" s="743"/>
      <c r="JZ93" s="743"/>
      <c r="KA93" s="743"/>
      <c r="KB93" s="743"/>
      <c r="KC93" s="743"/>
      <c r="KD93" s="743"/>
      <c r="KE93" s="743"/>
      <c r="KF93" s="743"/>
      <c r="KG93" s="743"/>
      <c r="KH93" s="743"/>
      <c r="KI93" s="743"/>
      <c r="KJ93" s="743"/>
      <c r="KK93" s="743"/>
      <c r="KL93" s="743"/>
      <c r="KM93" s="743"/>
      <c r="KN93" s="743"/>
      <c r="KO93" s="743"/>
      <c r="KP93" s="743"/>
      <c r="KQ93" s="743"/>
      <c r="KR93" s="743"/>
      <c r="KS93" s="743"/>
      <c r="KT93" s="743"/>
      <c r="KU93" s="743"/>
      <c r="KV93" s="743"/>
      <c r="KW93" s="743"/>
      <c r="KX93" s="743"/>
      <c r="KY93" s="743"/>
      <c r="KZ93" s="743"/>
      <c r="LA93" s="743"/>
      <c r="LB93" s="743"/>
      <c r="LC93" s="743"/>
      <c r="LD93" s="743"/>
      <c r="LE93" s="743"/>
      <c r="LF93" s="743"/>
      <c r="LG93" s="743"/>
      <c r="LH93" s="743"/>
      <c r="LI93" s="743"/>
      <c r="LJ93" s="743"/>
      <c r="LK93" s="743"/>
      <c r="LL93" s="743"/>
      <c r="LM93" s="743"/>
      <c r="LN93" s="743"/>
      <c r="LO93" s="743"/>
      <c r="LP93" s="743"/>
      <c r="LQ93" s="743"/>
      <c r="LR93" s="743"/>
      <c r="LS93" s="743"/>
      <c r="LT93" s="743"/>
      <c r="LU93" s="743"/>
      <c r="LV93" s="743"/>
      <c r="LW93" s="743"/>
      <c r="LX93" s="743"/>
      <c r="LY93" s="743"/>
      <c r="LZ93" s="743"/>
      <c r="MA93" s="743"/>
      <c r="MB93" s="743"/>
      <c r="MC93" s="743"/>
      <c r="MD93" s="743"/>
      <c r="ME93" s="743"/>
      <c r="MF93" s="743"/>
      <c r="MG93" s="743"/>
      <c r="MH93" s="743"/>
      <c r="MI93" s="743"/>
      <c r="MJ93" s="743"/>
      <c r="MK93" s="743"/>
      <c r="ML93" s="743"/>
      <c r="MM93" s="743"/>
      <c r="MN93" s="743"/>
      <c r="MO93" s="743"/>
      <c r="MP93" s="743"/>
      <c r="MQ93" s="743"/>
      <c r="MR93" s="743"/>
      <c r="MS93" s="743"/>
      <c r="MT93" s="743"/>
      <c r="MU93" s="743"/>
      <c r="MV93" s="743"/>
      <c r="MW93" s="743"/>
      <c r="MX93" s="743"/>
      <c r="MY93" s="743"/>
      <c r="MZ93" s="743"/>
      <c r="NA93" s="743"/>
      <c r="NB93" s="743"/>
      <c r="NC93" s="743"/>
      <c r="ND93" s="743"/>
      <c r="NE93" s="743"/>
      <c r="NF93" s="743"/>
      <c r="NG93" s="743"/>
      <c r="NH93" s="743"/>
      <c r="NI93" s="743"/>
      <c r="NJ93" s="743"/>
      <c r="NK93" s="743"/>
      <c r="NL93" s="743"/>
      <c r="NM93" s="743"/>
      <c r="NN93" s="743"/>
      <c r="NO93" s="743"/>
      <c r="NP93" s="743"/>
      <c r="NQ93" s="743"/>
      <c r="NR93" s="743"/>
      <c r="NS93" s="743"/>
      <c r="NT93" s="743"/>
      <c r="NU93" s="743"/>
      <c r="NV93" s="743"/>
      <c r="NW93" s="743"/>
      <c r="NX93" s="743"/>
      <c r="NY93" s="743"/>
      <c r="NZ93" s="743"/>
      <c r="OA93" s="743"/>
      <c r="OB93" s="743"/>
      <c r="OC93" s="743"/>
      <c r="OD93" s="743"/>
      <c r="OE93" s="743"/>
      <c r="OF93" s="743"/>
      <c r="OG93" s="743"/>
      <c r="OH93" s="743"/>
      <c r="OI93" s="743"/>
      <c r="OJ93" s="743"/>
      <c r="OK93" s="743"/>
      <c r="OL93" s="743"/>
      <c r="OM93" s="743"/>
      <c r="ON93" s="743"/>
      <c r="OO93" s="743"/>
      <c r="OP93" s="743"/>
      <c r="OQ93" s="743"/>
      <c r="OR93" s="743"/>
      <c r="OS93" s="743"/>
      <c r="OT93" s="743"/>
      <c r="OU93" s="743"/>
      <c r="OV93" s="743"/>
      <c r="OW93" s="743"/>
      <c r="OX93" s="743"/>
      <c r="OY93" s="743"/>
      <c r="OZ93" s="743"/>
      <c r="PA93" s="743"/>
      <c r="PB93" s="743"/>
      <c r="PC93" s="743"/>
      <c r="PD93" s="743"/>
      <c r="PE93" s="743"/>
      <c r="PF93" s="743"/>
      <c r="PG93" s="743"/>
      <c r="PH93" s="743"/>
      <c r="PI93" s="743"/>
      <c r="PJ93" s="743"/>
      <c r="PK93" s="743"/>
      <c r="PL93" s="743"/>
      <c r="PM93" s="743"/>
      <c r="PN93" s="743"/>
      <c r="PO93" s="743"/>
      <c r="PP93" s="743"/>
      <c r="PQ93" s="743"/>
      <c r="PR93" s="743"/>
      <c r="PS93" s="743"/>
      <c r="PT93" s="743"/>
      <c r="PU93" s="743"/>
      <c r="PV93" s="743"/>
      <c r="PW93" s="743"/>
      <c r="PX93" s="743"/>
      <c r="PY93" s="743"/>
      <c r="PZ93" s="743"/>
      <c r="QA93" s="743"/>
      <c r="QB93" s="743"/>
      <c r="QC93" s="743"/>
      <c r="QD93" s="743"/>
      <c r="QE93" s="743"/>
      <c r="QF93" s="743"/>
      <c r="QG93" s="743"/>
      <c r="QH93" s="743"/>
      <c r="QI93" s="743"/>
      <c r="QJ93" s="743"/>
      <c r="QK93" s="743"/>
      <c r="QL93" s="743"/>
      <c r="QM93" s="743"/>
      <c r="QN93" s="743"/>
      <c r="QO93" s="743"/>
      <c r="QP93" s="743"/>
      <c r="QQ93" s="743"/>
      <c r="QR93" s="743"/>
      <c r="QS93" s="743"/>
      <c r="QT93" s="743"/>
      <c r="QU93" s="743"/>
      <c r="QV93" s="743"/>
      <c r="QW93" s="743"/>
      <c r="QX93" s="743"/>
      <c r="QY93" s="743"/>
      <c r="QZ93" s="743"/>
      <c r="RA93" s="743"/>
      <c r="RB93" s="743"/>
      <c r="RC93" s="743"/>
      <c r="RD93" s="743"/>
      <c r="RE93" s="743"/>
      <c r="RF93" s="743"/>
      <c r="RG93" s="743"/>
      <c r="RH93" s="743"/>
      <c r="RI93" s="743"/>
      <c r="RJ93" s="743"/>
      <c r="RK93" s="743"/>
      <c r="RL93" s="743"/>
      <c r="RM93" s="743"/>
      <c r="RN93" s="743"/>
      <c r="RO93" s="743"/>
      <c r="RP93" s="743"/>
      <c r="RQ93" s="743"/>
      <c r="RR93" s="743"/>
      <c r="RS93" s="743"/>
      <c r="RT93" s="743"/>
      <c r="RU93" s="743"/>
      <c r="RV93" s="743"/>
      <c r="RW93" s="743"/>
      <c r="RX93" s="743"/>
      <c r="RY93" s="743"/>
      <c r="RZ93" s="743"/>
      <c r="SA93" s="743"/>
      <c r="SB93" s="743"/>
      <c r="SC93" s="743"/>
      <c r="SD93" s="743"/>
      <c r="SE93" s="743"/>
      <c r="SF93" s="743"/>
      <c r="SG93" s="743"/>
      <c r="SH93" s="743"/>
      <c r="SI93" s="743"/>
      <c r="SJ93" s="743"/>
      <c r="SK93" s="743"/>
      <c r="SL93" s="743"/>
      <c r="SM93" s="743"/>
      <c r="SN93" s="743"/>
      <c r="SO93" s="743"/>
      <c r="SP93" s="743"/>
      <c r="SQ93" s="743"/>
      <c r="SR93" s="743"/>
      <c r="SS93" s="743"/>
      <c r="ST93" s="743"/>
      <c r="SU93" s="743"/>
      <c r="SV93" s="743"/>
      <c r="SW93" s="743"/>
      <c r="SX93" s="743"/>
      <c r="SY93" s="743"/>
      <c r="SZ93" s="743"/>
      <c r="TA93" s="743"/>
      <c r="TB93" s="743"/>
      <c r="TC93" s="743"/>
      <c r="TD93" s="743"/>
      <c r="TE93" s="743"/>
      <c r="TF93" s="743"/>
      <c r="TG93" s="743"/>
      <c r="TH93" s="743"/>
      <c r="TI93" s="743"/>
      <c r="TJ93" s="743"/>
      <c r="TK93" s="743"/>
      <c r="TL93" s="743"/>
      <c r="TM93" s="743"/>
      <c r="TN93" s="743"/>
      <c r="TO93" s="743"/>
      <c r="TP93" s="743"/>
      <c r="TQ93" s="743"/>
      <c r="TR93" s="743"/>
      <c r="TS93" s="743"/>
      <c r="TT93" s="743"/>
      <c r="TU93" s="743"/>
      <c r="TV93" s="743"/>
      <c r="TW93" s="743"/>
      <c r="TX93" s="743"/>
      <c r="TY93" s="743"/>
      <c r="TZ93" s="743"/>
      <c r="UA93" s="743"/>
      <c r="UB93" s="743"/>
      <c r="UC93" s="743"/>
      <c r="UD93" s="743"/>
      <c r="UE93" s="743"/>
      <c r="UF93" s="743"/>
      <c r="UG93" s="743"/>
      <c r="UH93" s="743"/>
      <c r="UI93" s="743"/>
      <c r="UJ93" s="743"/>
      <c r="UK93" s="743"/>
      <c r="UL93" s="743"/>
      <c r="UM93" s="743"/>
      <c r="UN93" s="743"/>
      <c r="UO93" s="743"/>
      <c r="UP93" s="743"/>
      <c r="UQ93" s="743"/>
      <c r="UR93" s="743"/>
      <c r="US93" s="743"/>
      <c r="UT93" s="743"/>
      <c r="UU93" s="743"/>
      <c r="UV93" s="743"/>
      <c r="UW93" s="743"/>
      <c r="UX93" s="743"/>
      <c r="UY93" s="743"/>
      <c r="UZ93" s="743"/>
      <c r="VA93" s="743"/>
      <c r="VB93" s="743"/>
      <c r="VC93" s="743"/>
      <c r="VD93" s="743"/>
      <c r="VE93" s="743"/>
      <c r="VF93" s="743"/>
      <c r="VG93" s="743"/>
      <c r="VH93" s="743"/>
      <c r="VI93" s="743"/>
      <c r="VJ93" s="743"/>
      <c r="VK93" s="743"/>
      <c r="VL93" s="743"/>
      <c r="VM93" s="743"/>
      <c r="VN93" s="743"/>
      <c r="VO93" s="743"/>
      <c r="VP93" s="743"/>
      <c r="VQ93" s="743"/>
      <c r="VR93" s="743"/>
      <c r="VS93" s="743"/>
      <c r="VT93" s="743"/>
      <c r="VU93" s="743"/>
      <c r="VV93" s="743"/>
      <c r="VW93" s="743"/>
      <c r="VX93" s="743"/>
      <c r="VY93" s="743"/>
      <c r="VZ93" s="743"/>
      <c r="WA93" s="743"/>
      <c r="WB93" s="743"/>
      <c r="WC93" s="743"/>
      <c r="WD93" s="743"/>
      <c r="WE93" s="743"/>
      <c r="WF93" s="743"/>
      <c r="WG93" s="743"/>
      <c r="WH93" s="743"/>
      <c r="WI93" s="743"/>
      <c r="WJ93" s="743"/>
      <c r="WK93" s="743"/>
      <c r="WL93" s="743"/>
      <c r="WM93" s="743"/>
      <c r="WN93" s="743"/>
      <c r="WO93" s="743"/>
      <c r="WP93" s="743"/>
      <c r="WQ93" s="743"/>
      <c r="WR93" s="743"/>
      <c r="WS93" s="743"/>
      <c r="WT93" s="743"/>
      <c r="WU93" s="743"/>
      <c r="WV93" s="743"/>
      <c r="WW93" s="743"/>
      <c r="WX93" s="743"/>
      <c r="WY93" s="743"/>
      <c r="WZ93" s="743"/>
      <c r="XA93" s="743"/>
      <c r="XB93" s="743"/>
      <c r="XC93" s="743"/>
      <c r="XD93" s="743"/>
      <c r="XE93" s="743"/>
      <c r="XF93" s="743"/>
      <c r="XG93" s="743"/>
      <c r="XH93" s="743"/>
      <c r="XI93" s="743"/>
      <c r="XJ93" s="743"/>
      <c r="XK93" s="743"/>
      <c r="XL93" s="743"/>
      <c r="XM93" s="743"/>
      <c r="XN93" s="743"/>
      <c r="XO93" s="743"/>
      <c r="XP93" s="743"/>
      <c r="XQ93" s="743"/>
      <c r="XR93" s="743"/>
      <c r="XS93" s="743"/>
      <c r="XT93" s="743"/>
      <c r="XU93" s="743"/>
      <c r="XV93" s="743"/>
      <c r="XW93" s="743"/>
      <c r="XX93" s="743"/>
      <c r="XY93" s="743"/>
      <c r="XZ93" s="743"/>
      <c r="YA93" s="743"/>
      <c r="YB93" s="743"/>
      <c r="YC93" s="743"/>
      <c r="YD93" s="743"/>
      <c r="YE93" s="743"/>
      <c r="YF93" s="743"/>
      <c r="YG93" s="743"/>
      <c r="YH93" s="743"/>
      <c r="YI93" s="743"/>
      <c r="YJ93" s="743"/>
      <c r="YK93" s="743"/>
      <c r="YL93" s="743"/>
      <c r="YM93" s="743"/>
      <c r="YN93" s="743"/>
      <c r="YO93" s="743"/>
      <c r="YP93" s="743"/>
      <c r="YQ93" s="743"/>
      <c r="YR93" s="743"/>
      <c r="YS93" s="743"/>
      <c r="YT93" s="743"/>
      <c r="YU93" s="743"/>
      <c r="YV93" s="743"/>
      <c r="YW93" s="743"/>
      <c r="YX93" s="743"/>
      <c r="YY93" s="743"/>
      <c r="YZ93" s="743"/>
      <c r="ZA93" s="743"/>
      <c r="ZB93" s="743"/>
      <c r="ZC93" s="743"/>
      <c r="ZD93" s="743"/>
      <c r="ZE93" s="743"/>
      <c r="ZF93" s="743"/>
      <c r="ZG93" s="743"/>
      <c r="ZH93" s="743"/>
      <c r="ZI93" s="743"/>
      <c r="ZJ93" s="743"/>
      <c r="ZK93" s="743"/>
      <c r="ZL93" s="743"/>
      <c r="ZM93" s="743"/>
      <c r="ZN93" s="743"/>
      <c r="ZO93" s="743"/>
      <c r="ZP93" s="743"/>
      <c r="ZQ93" s="743"/>
      <c r="ZR93" s="743"/>
      <c r="ZS93" s="743"/>
      <c r="ZT93" s="743"/>
      <c r="ZU93" s="743"/>
      <c r="ZV93" s="743"/>
      <c r="ZW93" s="743"/>
      <c r="ZX93" s="743"/>
      <c r="ZY93" s="743"/>
      <c r="ZZ93" s="743"/>
      <c r="AAA93" s="743"/>
      <c r="AAB93" s="743"/>
      <c r="AAC93" s="743"/>
      <c r="AAD93" s="743"/>
      <c r="AAE93" s="743"/>
      <c r="AAF93" s="743"/>
      <c r="AAG93" s="743"/>
      <c r="AAH93" s="743"/>
      <c r="AAI93" s="743"/>
      <c r="AAJ93" s="743"/>
      <c r="AAK93" s="743"/>
      <c r="AAL93" s="743"/>
      <c r="AAM93" s="743"/>
      <c r="AAN93" s="743"/>
      <c r="AAO93" s="743"/>
      <c r="AAP93" s="743"/>
      <c r="AAQ93" s="743"/>
      <c r="AAR93" s="743"/>
      <c r="AAS93" s="743"/>
      <c r="AAT93" s="743"/>
      <c r="AAU93" s="743"/>
      <c r="AAV93" s="743"/>
      <c r="AAW93" s="743"/>
      <c r="AAX93" s="743"/>
      <c r="AAY93" s="743"/>
      <c r="AAZ93" s="743"/>
      <c r="ABA93" s="743"/>
      <c r="ABB93" s="743"/>
      <c r="ABC93" s="743"/>
      <c r="ABD93" s="743"/>
      <c r="ABE93" s="743"/>
      <c r="ABF93" s="743"/>
      <c r="ABG93" s="743"/>
      <c r="ABH93" s="743"/>
      <c r="ABI93" s="743"/>
      <c r="ABJ93" s="743"/>
      <c r="ABK93" s="743"/>
      <c r="ABL93" s="743"/>
      <c r="ABM93" s="743"/>
      <c r="ABN93" s="743"/>
      <c r="ABO93" s="743"/>
      <c r="ABP93" s="743"/>
      <c r="ABQ93" s="743"/>
      <c r="ABR93" s="743"/>
      <c r="ABS93" s="743"/>
      <c r="ABT93" s="743"/>
      <c r="ABU93" s="743"/>
      <c r="ABV93" s="743"/>
      <c r="ABW93" s="743"/>
      <c r="ABX93" s="743"/>
      <c r="ABY93" s="743"/>
      <c r="ABZ93" s="743"/>
      <c r="ACA93" s="743"/>
      <c r="ACB93" s="743"/>
      <c r="ACC93" s="743"/>
      <c r="ACD93" s="743"/>
      <c r="ACE93" s="743"/>
      <c r="ACF93" s="743"/>
      <c r="ACG93" s="743"/>
      <c r="ACH93" s="743"/>
      <c r="ACI93" s="743"/>
      <c r="ACJ93" s="743"/>
      <c r="ACK93" s="743"/>
      <c r="ACL93" s="743"/>
      <c r="ACM93" s="743"/>
      <c r="ACN93" s="743"/>
      <c r="ACO93" s="743"/>
      <c r="ACP93" s="743"/>
      <c r="ACQ93" s="743"/>
      <c r="ACR93" s="743"/>
      <c r="ACS93" s="743"/>
      <c r="ACT93" s="743"/>
      <c r="ACU93" s="743"/>
      <c r="ACV93" s="743"/>
      <c r="ACW93" s="743"/>
      <c r="ACX93" s="743"/>
      <c r="ACY93" s="743"/>
      <c r="ACZ93" s="743"/>
      <c r="ADA93" s="743"/>
      <c r="ADB93" s="743"/>
      <c r="ADC93" s="743"/>
      <c r="ADD93" s="743"/>
      <c r="ADE93" s="743"/>
      <c r="ADF93" s="743"/>
      <c r="ADG93" s="743"/>
      <c r="ADH93" s="743"/>
      <c r="ADI93" s="743"/>
      <c r="ADJ93" s="743"/>
      <c r="ADK93" s="743"/>
      <c r="ADL93" s="743"/>
      <c r="ADM93" s="743"/>
      <c r="ADN93" s="743"/>
      <c r="ADO93" s="743"/>
      <c r="ADP93" s="743"/>
      <c r="ADQ93" s="743"/>
      <c r="ADR93" s="743"/>
      <c r="ADS93" s="743"/>
      <c r="ADT93" s="743"/>
      <c r="ADU93" s="743"/>
      <c r="ADV93" s="743"/>
      <c r="ADW93" s="743"/>
      <c r="ADX93" s="743"/>
      <c r="ADY93" s="743"/>
      <c r="ADZ93" s="743"/>
      <c r="AEA93" s="743"/>
      <c r="AEB93" s="743"/>
      <c r="AEC93" s="743"/>
      <c r="AED93" s="743"/>
      <c r="AEE93" s="743"/>
      <c r="AEF93" s="743"/>
      <c r="AEG93" s="743"/>
      <c r="AEH93" s="743"/>
      <c r="AEI93" s="743"/>
      <c r="AEJ93" s="743"/>
      <c r="AEK93" s="743"/>
      <c r="AEL93" s="743"/>
      <c r="AEM93" s="743"/>
      <c r="AEN93" s="743"/>
      <c r="AEO93" s="743"/>
      <c r="AEP93" s="743"/>
      <c r="AEQ93" s="743"/>
      <c r="AER93" s="743"/>
      <c r="AES93" s="743"/>
      <c r="AET93" s="743"/>
      <c r="AEU93" s="743"/>
      <c r="AEV93" s="743"/>
      <c r="AEW93" s="743"/>
      <c r="AEX93" s="743"/>
      <c r="AEY93" s="743"/>
      <c r="AEZ93" s="743"/>
      <c r="AFA93" s="743"/>
      <c r="AFB93" s="743"/>
      <c r="AFC93" s="743"/>
      <c r="AFD93" s="743"/>
      <c r="AFE93" s="743"/>
      <c r="AFF93" s="743"/>
      <c r="AFG93" s="743"/>
      <c r="AFH93" s="743"/>
      <c r="AFI93" s="743"/>
      <c r="AFJ93" s="743"/>
      <c r="AFK93" s="743"/>
      <c r="AFL93" s="743"/>
      <c r="AFM93" s="743"/>
      <c r="AFN93" s="743"/>
      <c r="AFO93" s="743"/>
      <c r="AFP93" s="743"/>
      <c r="AFQ93" s="743"/>
      <c r="AFR93" s="743"/>
      <c r="AFS93" s="743"/>
      <c r="AFT93" s="743"/>
      <c r="AFU93" s="743"/>
      <c r="AFV93" s="743"/>
      <c r="AFW93" s="743"/>
      <c r="AFX93" s="743"/>
      <c r="AFY93" s="743"/>
      <c r="AFZ93" s="743"/>
      <c r="AGA93" s="743"/>
      <c r="AGB93" s="743"/>
      <c r="AGC93" s="743"/>
      <c r="AGD93" s="743"/>
      <c r="AGE93" s="743"/>
      <c r="AGF93" s="743"/>
      <c r="AGG93" s="743"/>
      <c r="AGH93" s="743"/>
      <c r="AGI93" s="743"/>
      <c r="AGJ93" s="743"/>
      <c r="AGK93" s="743"/>
      <c r="AGL93" s="743"/>
      <c r="AGM93" s="743"/>
      <c r="AGN93" s="743"/>
      <c r="AGO93" s="743"/>
      <c r="AGP93" s="743"/>
      <c r="AGQ93" s="743"/>
      <c r="AGR93" s="743"/>
      <c r="AGS93" s="743"/>
      <c r="AGT93" s="743"/>
      <c r="AGU93" s="743"/>
      <c r="AGV93" s="743"/>
      <c r="AGW93" s="743"/>
      <c r="AGX93" s="743"/>
      <c r="AGY93" s="743"/>
      <c r="AGZ93" s="743"/>
      <c r="AHA93" s="743"/>
      <c r="AHB93" s="743"/>
      <c r="AHC93" s="743"/>
      <c r="AHD93" s="743"/>
      <c r="AHE93" s="743"/>
      <c r="AHF93" s="743"/>
      <c r="AHG93" s="743"/>
      <c r="AHH93" s="743"/>
      <c r="AHI93" s="743"/>
      <c r="AHJ93" s="743"/>
      <c r="AHK93" s="743"/>
      <c r="AHL93" s="743"/>
      <c r="AHM93" s="743"/>
      <c r="AHN93" s="743"/>
      <c r="AHO93" s="743"/>
      <c r="AHP93" s="743"/>
      <c r="AHQ93" s="743"/>
      <c r="AHR93" s="743"/>
      <c r="AHS93" s="743"/>
      <c r="AHT93" s="743"/>
      <c r="AHU93" s="743"/>
      <c r="AHV93" s="743"/>
      <c r="AHW93" s="743"/>
      <c r="AHX93" s="743"/>
      <c r="AHY93" s="743"/>
      <c r="AHZ93" s="743"/>
      <c r="AIA93" s="743"/>
      <c r="AIB93" s="743"/>
      <c r="AIC93" s="743"/>
      <c r="AID93" s="743"/>
      <c r="AIE93" s="743"/>
      <c r="AIF93" s="743"/>
      <c r="AIG93" s="743"/>
      <c r="AIH93" s="743"/>
      <c r="AII93" s="743"/>
      <c r="AIJ93" s="743"/>
      <c r="AIK93" s="743"/>
      <c r="AIL93" s="743"/>
      <c r="AIM93" s="743"/>
      <c r="AIN93" s="743"/>
      <c r="AIO93" s="743"/>
      <c r="AIP93" s="743"/>
      <c r="AIQ93" s="743"/>
      <c r="AIR93" s="743"/>
      <c r="AIS93" s="743"/>
      <c r="AIT93" s="743"/>
      <c r="AIU93" s="743"/>
      <c r="AIV93" s="743"/>
      <c r="AIW93" s="743"/>
      <c r="AIX93" s="743"/>
      <c r="AIY93" s="743"/>
      <c r="AIZ93" s="743"/>
      <c r="AJA93" s="743"/>
      <c r="AJB93" s="743"/>
      <c r="AJC93" s="743"/>
      <c r="AJD93" s="743"/>
      <c r="AJE93" s="743"/>
      <c r="AJF93" s="743"/>
      <c r="AJG93" s="743"/>
      <c r="AJH93" s="743"/>
      <c r="AJI93" s="743"/>
      <c r="AJJ93" s="743"/>
      <c r="AJK93" s="743"/>
      <c r="AJL93" s="743"/>
      <c r="AJM93" s="743"/>
      <c r="AJN93" s="743"/>
      <c r="AJO93" s="743"/>
      <c r="AJP93" s="743"/>
      <c r="AJQ93" s="743"/>
      <c r="AJR93" s="743"/>
      <c r="AJS93" s="743"/>
      <c r="AJT93" s="743"/>
      <c r="AJU93" s="743"/>
      <c r="AJV93" s="743"/>
      <c r="AJW93" s="743"/>
      <c r="AJX93" s="743"/>
      <c r="AJY93" s="743"/>
      <c r="AJZ93" s="743"/>
      <c r="AKA93" s="743"/>
      <c r="AKB93" s="743"/>
      <c r="AKC93" s="743"/>
      <c r="AKD93" s="743"/>
      <c r="AKE93" s="743"/>
      <c r="AKF93" s="743"/>
      <c r="AKG93" s="743"/>
      <c r="AKH93" s="743"/>
      <c r="AKI93" s="743"/>
      <c r="AKJ93" s="743"/>
      <c r="AKK93" s="743"/>
      <c r="AKL93" s="743"/>
      <c r="AKM93" s="743"/>
      <c r="AKN93" s="743"/>
      <c r="AKO93" s="743"/>
      <c r="AKP93" s="743"/>
      <c r="AKQ93" s="743"/>
      <c r="AKR93" s="743"/>
      <c r="AKS93" s="743"/>
      <c r="AKT93" s="743"/>
      <c r="AKU93" s="743"/>
      <c r="AKV93" s="743"/>
      <c r="AKW93" s="743"/>
      <c r="AKX93" s="743"/>
      <c r="AKY93" s="743"/>
      <c r="AKZ93" s="743"/>
      <c r="ALA93" s="743"/>
      <c r="ALB93" s="743"/>
      <c r="ALC93" s="743"/>
      <c r="ALD93" s="743"/>
      <c r="ALE93" s="743"/>
      <c r="ALF93" s="743"/>
      <c r="ALG93" s="743"/>
      <c r="ALH93" s="743"/>
      <c r="ALI93" s="743"/>
      <c r="ALJ93" s="743"/>
      <c r="ALK93" s="743"/>
      <c r="ALL93" s="743"/>
      <c r="ALM93" s="743"/>
      <c r="ALN93" s="743"/>
      <c r="ALO93" s="743"/>
      <c r="ALP93" s="743"/>
      <c r="ALQ93" s="743"/>
      <c r="ALR93" s="743"/>
      <c r="ALS93" s="743"/>
      <c r="ALT93" s="743"/>
      <c r="ALU93" s="743"/>
      <c r="ALV93" s="743"/>
      <c r="ALW93" s="743"/>
      <c r="ALX93" s="743"/>
      <c r="ALY93" s="743"/>
      <c r="ALZ93" s="743"/>
      <c r="AMA93" s="743"/>
      <c r="AMB93" s="743"/>
      <c r="AMC93" s="743"/>
      <c r="AMD93" s="743"/>
      <c r="AME93" s="743"/>
      <c r="AMF93" s="743"/>
      <c r="AMG93" s="743"/>
      <c r="AMH93" s="743"/>
      <c r="AMI93" s="743"/>
      <c r="AMJ93" s="743"/>
    </row>
    <row r="94" spans="1:1024" x14ac:dyDescent="0.2">
      <c r="A94" s="743"/>
      <c r="B94" s="758"/>
      <c r="C94" s="763"/>
      <c r="D94" s="760"/>
      <c r="E94" s="760"/>
      <c r="F94" s="760"/>
      <c r="G94" s="760"/>
      <c r="H94" s="760"/>
      <c r="I94" s="760"/>
      <c r="J94" s="760"/>
      <c r="K94" s="760"/>
      <c r="L94" s="760"/>
      <c r="M94" s="760"/>
      <c r="N94" s="760"/>
      <c r="O94" s="760"/>
      <c r="P94" s="760"/>
      <c r="Q94" s="760"/>
      <c r="R94" s="761"/>
      <c r="S94" s="760"/>
      <c r="T94" s="760"/>
      <c r="U94" s="764" t="s">
        <v>503</v>
      </c>
      <c r="V94" s="765" t="s">
        <v>124</v>
      </c>
      <c r="W94" s="762" t="s">
        <v>499</v>
      </c>
      <c r="X94" s="623">
        <v>24.224937853034135</v>
      </c>
      <c r="Y94" s="623">
        <v>49.788914869345312</v>
      </c>
      <c r="Z94" s="623">
        <v>78.458281006390735</v>
      </c>
      <c r="AA94" s="623">
        <v>97.757197141003786</v>
      </c>
      <c r="AB94" s="623">
        <v>125.50972581037522</v>
      </c>
      <c r="AC94" s="623">
        <v>158.3215067954161</v>
      </c>
      <c r="AD94" s="623">
        <v>199.97440965615689</v>
      </c>
      <c r="AE94" s="623">
        <v>239.19962288744608</v>
      </c>
      <c r="AF94" s="623">
        <v>276.13304565118659</v>
      </c>
      <c r="AG94" s="623">
        <v>310.90306137389496</v>
      </c>
      <c r="AH94" s="623">
        <v>343.65105340313363</v>
      </c>
      <c r="AI94" s="623">
        <v>374.28487847391278</v>
      </c>
      <c r="AJ94" s="623">
        <v>394.59563874200012</v>
      </c>
      <c r="AK94" s="623">
        <v>422.85426683379262</v>
      </c>
      <c r="AL94" s="623">
        <v>446.36062868614215</v>
      </c>
      <c r="AM94" s="623">
        <v>455.61470069801334</v>
      </c>
      <c r="AN94" s="623">
        <v>0</v>
      </c>
      <c r="AO94" s="623">
        <v>0</v>
      </c>
      <c r="AP94" s="623">
        <v>0</v>
      </c>
      <c r="AQ94" s="623">
        <v>0</v>
      </c>
      <c r="AR94" s="623">
        <v>0</v>
      </c>
      <c r="AS94" s="623">
        <v>0</v>
      </c>
      <c r="AT94" s="623">
        <v>0</v>
      </c>
      <c r="AU94" s="623">
        <v>0</v>
      </c>
      <c r="AV94" s="623">
        <v>0</v>
      </c>
      <c r="AW94" s="623">
        <v>0</v>
      </c>
      <c r="AX94" s="623">
        <v>0</v>
      </c>
      <c r="AY94" s="623">
        <v>0</v>
      </c>
      <c r="AZ94" s="623">
        <v>0</v>
      </c>
      <c r="BA94" s="623">
        <v>0</v>
      </c>
      <c r="BB94" s="623">
        <v>0</v>
      </c>
      <c r="BC94" s="623">
        <v>0</v>
      </c>
      <c r="BD94" s="623">
        <v>0</v>
      </c>
      <c r="BE94" s="623">
        <v>0</v>
      </c>
      <c r="BF94" s="623">
        <v>0</v>
      </c>
      <c r="BG94" s="623">
        <v>0</v>
      </c>
      <c r="BH94" s="623">
        <v>0</v>
      </c>
      <c r="BI94" s="623">
        <v>0</v>
      </c>
      <c r="BJ94" s="623">
        <v>0</v>
      </c>
      <c r="BK94" s="623">
        <v>0</v>
      </c>
      <c r="BL94" s="623">
        <v>0</v>
      </c>
      <c r="BM94" s="623">
        <v>0</v>
      </c>
      <c r="BN94" s="623">
        <v>0</v>
      </c>
      <c r="BO94" s="623">
        <v>0</v>
      </c>
      <c r="BP94" s="623">
        <v>0</v>
      </c>
      <c r="BQ94" s="623">
        <v>0</v>
      </c>
      <c r="BR94" s="623">
        <v>0</v>
      </c>
      <c r="BS94" s="623">
        <v>0</v>
      </c>
      <c r="BT94" s="623">
        <v>0</v>
      </c>
      <c r="BU94" s="623">
        <v>0</v>
      </c>
      <c r="BV94" s="623">
        <v>0</v>
      </c>
      <c r="BW94" s="623">
        <v>0</v>
      </c>
      <c r="BX94" s="623">
        <v>0</v>
      </c>
      <c r="BY94" s="623">
        <v>0</v>
      </c>
      <c r="BZ94" s="623">
        <v>0</v>
      </c>
      <c r="CA94" s="623">
        <v>0</v>
      </c>
      <c r="CB94" s="623">
        <v>0</v>
      </c>
      <c r="CC94" s="623">
        <v>0</v>
      </c>
      <c r="CD94" s="623">
        <v>0</v>
      </c>
      <c r="CE94" s="623">
        <v>0</v>
      </c>
      <c r="CF94" s="623">
        <v>0</v>
      </c>
      <c r="CG94" s="623">
        <v>0</v>
      </c>
      <c r="CH94" s="623">
        <v>0</v>
      </c>
      <c r="CI94" s="623">
        <v>0</v>
      </c>
      <c r="CJ94" s="623">
        <v>0</v>
      </c>
      <c r="CK94" s="623">
        <v>0</v>
      </c>
      <c r="CL94" s="623">
        <v>0</v>
      </c>
      <c r="CM94" s="623">
        <v>0</v>
      </c>
      <c r="CN94" s="623">
        <v>0</v>
      </c>
      <c r="CO94" s="623">
        <v>0</v>
      </c>
      <c r="CP94" s="623">
        <v>0</v>
      </c>
      <c r="CQ94" s="623">
        <v>0</v>
      </c>
      <c r="CR94" s="623">
        <v>0</v>
      </c>
      <c r="CS94" s="623">
        <v>0</v>
      </c>
      <c r="CT94" s="623">
        <v>0</v>
      </c>
      <c r="CU94" s="623">
        <v>0</v>
      </c>
      <c r="CV94" s="623">
        <v>0</v>
      </c>
      <c r="CW94" s="623">
        <v>0</v>
      </c>
      <c r="CX94" s="623">
        <v>0</v>
      </c>
      <c r="CY94" s="623">
        <v>0</v>
      </c>
      <c r="CZ94" s="749">
        <v>0</v>
      </c>
      <c r="DA94" s="750">
        <v>0</v>
      </c>
      <c r="DB94" s="750">
        <v>0</v>
      </c>
      <c r="DC94" s="750">
        <v>0</v>
      </c>
      <c r="DD94" s="750">
        <v>0</v>
      </c>
      <c r="DE94" s="750">
        <v>0</v>
      </c>
      <c r="DF94" s="750">
        <v>0</v>
      </c>
      <c r="DG94" s="750">
        <v>0</v>
      </c>
      <c r="DH94" s="750">
        <v>0</v>
      </c>
      <c r="DI94" s="750">
        <v>0</v>
      </c>
      <c r="DJ94" s="750">
        <v>0</v>
      </c>
      <c r="DK94" s="750">
        <v>0</v>
      </c>
      <c r="DL94" s="750">
        <v>0</v>
      </c>
      <c r="DM94" s="750">
        <v>0</v>
      </c>
      <c r="DN94" s="750">
        <v>0</v>
      </c>
      <c r="DO94" s="750">
        <v>0</v>
      </c>
      <c r="DP94" s="750">
        <v>0</v>
      </c>
      <c r="DQ94" s="750">
        <v>0</v>
      </c>
      <c r="DR94" s="750">
        <v>0</v>
      </c>
      <c r="DS94" s="750">
        <v>0</v>
      </c>
      <c r="DT94" s="750">
        <v>0</v>
      </c>
      <c r="DU94" s="750">
        <v>0</v>
      </c>
      <c r="DV94" s="750">
        <v>0</v>
      </c>
      <c r="DW94" s="751">
        <v>0</v>
      </c>
      <c r="DX94" s="673"/>
      <c r="DY94" s="743"/>
      <c r="DZ94" s="743"/>
      <c r="EA94" s="743"/>
      <c r="EB94" s="743"/>
      <c r="EC94" s="743"/>
      <c r="ED94" s="743"/>
      <c r="EE94" s="743"/>
      <c r="EF94" s="743"/>
      <c r="EG94" s="743"/>
      <c r="EH94" s="743"/>
      <c r="EI94" s="743"/>
      <c r="EJ94" s="743"/>
      <c r="EK94" s="743"/>
      <c r="EL94" s="743"/>
      <c r="EM94" s="743"/>
      <c r="EN94" s="743"/>
      <c r="EO94" s="743"/>
      <c r="EP94" s="743"/>
      <c r="EQ94" s="743"/>
      <c r="ER94" s="743"/>
      <c r="ES94" s="743"/>
      <c r="ET94" s="743"/>
      <c r="EU94" s="743"/>
      <c r="EV94" s="743"/>
      <c r="EW94" s="743"/>
      <c r="EX94" s="743"/>
      <c r="EY94" s="743"/>
      <c r="EZ94" s="743"/>
      <c r="FA94" s="743"/>
      <c r="FB94" s="743"/>
      <c r="FC94" s="743"/>
      <c r="FD94" s="743"/>
      <c r="FE94" s="743"/>
      <c r="FF94" s="743"/>
      <c r="FG94" s="743"/>
      <c r="FH94" s="743"/>
      <c r="FI94" s="743"/>
      <c r="FJ94" s="743"/>
      <c r="FK94" s="743"/>
      <c r="FL94" s="743"/>
      <c r="FM94" s="743"/>
      <c r="FN94" s="743"/>
      <c r="FO94" s="743"/>
      <c r="FP94" s="743"/>
      <c r="FQ94" s="743"/>
      <c r="FR94" s="743"/>
      <c r="FS94" s="743"/>
      <c r="FT94" s="743"/>
      <c r="FU94" s="743"/>
      <c r="FV94" s="743"/>
      <c r="FW94" s="743"/>
      <c r="FX94" s="743"/>
      <c r="FY94" s="743"/>
      <c r="FZ94" s="743"/>
      <c r="GA94" s="743"/>
      <c r="GB94" s="743"/>
      <c r="GC94" s="743"/>
      <c r="GD94" s="743"/>
      <c r="GE94" s="743"/>
      <c r="GF94" s="743"/>
      <c r="GG94" s="743"/>
      <c r="GH94" s="743"/>
      <c r="GI94" s="743"/>
      <c r="GJ94" s="743"/>
      <c r="GK94" s="743"/>
      <c r="GL94" s="743"/>
      <c r="GM94" s="743"/>
      <c r="GN94" s="743"/>
      <c r="GO94" s="743"/>
      <c r="GP94" s="743"/>
      <c r="GQ94" s="743"/>
      <c r="GR94" s="743"/>
      <c r="GS94" s="743"/>
      <c r="GT94" s="743"/>
      <c r="GU94" s="743"/>
      <c r="GV94" s="743"/>
      <c r="GW94" s="743"/>
      <c r="GX94" s="743"/>
      <c r="GY94" s="743"/>
      <c r="GZ94" s="743"/>
      <c r="HA94" s="743"/>
      <c r="HB94" s="743"/>
      <c r="HC94" s="743"/>
      <c r="HD94" s="743"/>
      <c r="HE94" s="743"/>
      <c r="HF94" s="743"/>
      <c r="HG94" s="743"/>
      <c r="HH94" s="743"/>
      <c r="HI94" s="743"/>
      <c r="HJ94" s="743"/>
      <c r="HK94" s="743"/>
      <c r="HL94" s="743"/>
      <c r="HM94" s="743"/>
      <c r="HN94" s="743"/>
      <c r="HO94" s="743"/>
      <c r="HP94" s="743"/>
      <c r="HQ94" s="743"/>
      <c r="HR94" s="743"/>
      <c r="HS94" s="743"/>
      <c r="HT94" s="743"/>
      <c r="HU94" s="743"/>
      <c r="HV94" s="743"/>
      <c r="HW94" s="743"/>
      <c r="HX94" s="743"/>
      <c r="HY94" s="743"/>
      <c r="HZ94" s="743"/>
      <c r="IA94" s="743"/>
      <c r="IB94" s="743"/>
      <c r="IC94" s="743"/>
      <c r="ID94" s="743"/>
      <c r="IE94" s="743"/>
      <c r="IF94" s="743"/>
      <c r="IG94" s="743"/>
      <c r="IH94" s="743"/>
      <c r="II94" s="743"/>
      <c r="IJ94" s="743"/>
      <c r="IK94" s="743"/>
      <c r="IL94" s="743"/>
      <c r="IM94" s="743"/>
      <c r="IN94" s="743"/>
      <c r="IO94" s="743"/>
      <c r="IP94" s="743"/>
      <c r="IQ94" s="743"/>
      <c r="IR94" s="743"/>
      <c r="IS94" s="743"/>
      <c r="IT94" s="743"/>
      <c r="IU94" s="743"/>
      <c r="IV94" s="743"/>
      <c r="IW94" s="743"/>
      <c r="IX94" s="743"/>
      <c r="IY94" s="743"/>
      <c r="IZ94" s="743"/>
      <c r="JA94" s="743"/>
      <c r="JB94" s="743"/>
      <c r="JC94" s="743"/>
      <c r="JD94" s="743"/>
      <c r="JE94" s="743"/>
      <c r="JF94" s="743"/>
      <c r="JG94" s="743"/>
      <c r="JH94" s="743"/>
      <c r="JI94" s="743"/>
      <c r="JJ94" s="743"/>
      <c r="JK94" s="743"/>
      <c r="JL94" s="743"/>
      <c r="JM94" s="743"/>
      <c r="JN94" s="743"/>
      <c r="JO94" s="743"/>
      <c r="JP94" s="743"/>
      <c r="JQ94" s="743"/>
      <c r="JR94" s="743"/>
      <c r="JS94" s="743"/>
      <c r="JT94" s="743"/>
      <c r="JU94" s="743"/>
      <c r="JV94" s="743"/>
      <c r="JW94" s="743"/>
      <c r="JX94" s="743"/>
      <c r="JY94" s="743"/>
      <c r="JZ94" s="743"/>
      <c r="KA94" s="743"/>
      <c r="KB94" s="743"/>
      <c r="KC94" s="743"/>
      <c r="KD94" s="743"/>
      <c r="KE94" s="743"/>
      <c r="KF94" s="743"/>
      <c r="KG94" s="743"/>
      <c r="KH94" s="743"/>
      <c r="KI94" s="743"/>
      <c r="KJ94" s="743"/>
      <c r="KK94" s="743"/>
      <c r="KL94" s="743"/>
      <c r="KM94" s="743"/>
      <c r="KN94" s="743"/>
      <c r="KO94" s="743"/>
      <c r="KP94" s="743"/>
      <c r="KQ94" s="743"/>
      <c r="KR94" s="743"/>
      <c r="KS94" s="743"/>
      <c r="KT94" s="743"/>
      <c r="KU94" s="743"/>
      <c r="KV94" s="743"/>
      <c r="KW94" s="743"/>
      <c r="KX94" s="743"/>
      <c r="KY94" s="743"/>
      <c r="KZ94" s="743"/>
      <c r="LA94" s="743"/>
      <c r="LB94" s="743"/>
      <c r="LC94" s="743"/>
      <c r="LD94" s="743"/>
      <c r="LE94" s="743"/>
      <c r="LF94" s="743"/>
      <c r="LG94" s="743"/>
      <c r="LH94" s="743"/>
      <c r="LI94" s="743"/>
      <c r="LJ94" s="743"/>
      <c r="LK94" s="743"/>
      <c r="LL94" s="743"/>
      <c r="LM94" s="743"/>
      <c r="LN94" s="743"/>
      <c r="LO94" s="743"/>
      <c r="LP94" s="743"/>
      <c r="LQ94" s="743"/>
      <c r="LR94" s="743"/>
      <c r="LS94" s="743"/>
      <c r="LT94" s="743"/>
      <c r="LU94" s="743"/>
      <c r="LV94" s="743"/>
      <c r="LW94" s="743"/>
      <c r="LX94" s="743"/>
      <c r="LY94" s="743"/>
      <c r="LZ94" s="743"/>
      <c r="MA94" s="743"/>
      <c r="MB94" s="743"/>
      <c r="MC94" s="743"/>
      <c r="MD94" s="743"/>
      <c r="ME94" s="743"/>
      <c r="MF94" s="743"/>
      <c r="MG94" s="743"/>
      <c r="MH94" s="743"/>
      <c r="MI94" s="743"/>
      <c r="MJ94" s="743"/>
      <c r="MK94" s="743"/>
      <c r="ML94" s="743"/>
      <c r="MM94" s="743"/>
      <c r="MN94" s="743"/>
      <c r="MO94" s="743"/>
      <c r="MP94" s="743"/>
      <c r="MQ94" s="743"/>
      <c r="MR94" s="743"/>
      <c r="MS94" s="743"/>
      <c r="MT94" s="743"/>
      <c r="MU94" s="743"/>
      <c r="MV94" s="743"/>
      <c r="MW94" s="743"/>
      <c r="MX94" s="743"/>
      <c r="MY94" s="743"/>
      <c r="MZ94" s="743"/>
      <c r="NA94" s="743"/>
      <c r="NB94" s="743"/>
      <c r="NC94" s="743"/>
      <c r="ND94" s="743"/>
      <c r="NE94" s="743"/>
      <c r="NF94" s="743"/>
      <c r="NG94" s="743"/>
      <c r="NH94" s="743"/>
      <c r="NI94" s="743"/>
      <c r="NJ94" s="743"/>
      <c r="NK94" s="743"/>
      <c r="NL94" s="743"/>
      <c r="NM94" s="743"/>
      <c r="NN94" s="743"/>
      <c r="NO94" s="743"/>
      <c r="NP94" s="743"/>
      <c r="NQ94" s="743"/>
      <c r="NR94" s="743"/>
      <c r="NS94" s="743"/>
      <c r="NT94" s="743"/>
      <c r="NU94" s="743"/>
      <c r="NV94" s="743"/>
      <c r="NW94" s="743"/>
      <c r="NX94" s="743"/>
      <c r="NY94" s="743"/>
      <c r="NZ94" s="743"/>
      <c r="OA94" s="743"/>
      <c r="OB94" s="743"/>
      <c r="OC94" s="743"/>
      <c r="OD94" s="743"/>
      <c r="OE94" s="743"/>
      <c r="OF94" s="743"/>
      <c r="OG94" s="743"/>
      <c r="OH94" s="743"/>
      <c r="OI94" s="743"/>
      <c r="OJ94" s="743"/>
      <c r="OK94" s="743"/>
      <c r="OL94" s="743"/>
      <c r="OM94" s="743"/>
      <c r="ON94" s="743"/>
      <c r="OO94" s="743"/>
      <c r="OP94" s="743"/>
      <c r="OQ94" s="743"/>
      <c r="OR94" s="743"/>
      <c r="OS94" s="743"/>
      <c r="OT94" s="743"/>
      <c r="OU94" s="743"/>
      <c r="OV94" s="743"/>
      <c r="OW94" s="743"/>
      <c r="OX94" s="743"/>
      <c r="OY94" s="743"/>
      <c r="OZ94" s="743"/>
      <c r="PA94" s="743"/>
      <c r="PB94" s="743"/>
      <c r="PC94" s="743"/>
      <c r="PD94" s="743"/>
      <c r="PE94" s="743"/>
      <c r="PF94" s="743"/>
      <c r="PG94" s="743"/>
      <c r="PH94" s="743"/>
      <c r="PI94" s="743"/>
      <c r="PJ94" s="743"/>
      <c r="PK94" s="743"/>
      <c r="PL94" s="743"/>
      <c r="PM94" s="743"/>
      <c r="PN94" s="743"/>
      <c r="PO94" s="743"/>
      <c r="PP94" s="743"/>
      <c r="PQ94" s="743"/>
      <c r="PR94" s="743"/>
      <c r="PS94" s="743"/>
      <c r="PT94" s="743"/>
      <c r="PU94" s="743"/>
      <c r="PV94" s="743"/>
      <c r="PW94" s="743"/>
      <c r="PX94" s="743"/>
      <c r="PY94" s="743"/>
      <c r="PZ94" s="743"/>
      <c r="QA94" s="743"/>
      <c r="QB94" s="743"/>
      <c r="QC94" s="743"/>
      <c r="QD94" s="743"/>
      <c r="QE94" s="743"/>
      <c r="QF94" s="743"/>
      <c r="QG94" s="743"/>
      <c r="QH94" s="743"/>
      <c r="QI94" s="743"/>
      <c r="QJ94" s="743"/>
      <c r="QK94" s="743"/>
      <c r="QL94" s="743"/>
      <c r="QM94" s="743"/>
      <c r="QN94" s="743"/>
      <c r="QO94" s="743"/>
      <c r="QP94" s="743"/>
      <c r="QQ94" s="743"/>
      <c r="QR94" s="743"/>
      <c r="QS94" s="743"/>
      <c r="QT94" s="743"/>
      <c r="QU94" s="743"/>
      <c r="QV94" s="743"/>
      <c r="QW94" s="743"/>
      <c r="QX94" s="743"/>
      <c r="QY94" s="743"/>
      <c r="QZ94" s="743"/>
      <c r="RA94" s="743"/>
      <c r="RB94" s="743"/>
      <c r="RC94" s="743"/>
      <c r="RD94" s="743"/>
      <c r="RE94" s="743"/>
      <c r="RF94" s="743"/>
      <c r="RG94" s="743"/>
      <c r="RH94" s="743"/>
      <c r="RI94" s="743"/>
      <c r="RJ94" s="743"/>
      <c r="RK94" s="743"/>
      <c r="RL94" s="743"/>
      <c r="RM94" s="743"/>
      <c r="RN94" s="743"/>
      <c r="RO94" s="743"/>
      <c r="RP94" s="743"/>
      <c r="RQ94" s="743"/>
      <c r="RR94" s="743"/>
      <c r="RS94" s="743"/>
      <c r="RT94" s="743"/>
      <c r="RU94" s="743"/>
      <c r="RV94" s="743"/>
      <c r="RW94" s="743"/>
      <c r="RX94" s="743"/>
      <c r="RY94" s="743"/>
      <c r="RZ94" s="743"/>
      <c r="SA94" s="743"/>
      <c r="SB94" s="743"/>
      <c r="SC94" s="743"/>
      <c r="SD94" s="743"/>
      <c r="SE94" s="743"/>
      <c r="SF94" s="743"/>
      <c r="SG94" s="743"/>
      <c r="SH94" s="743"/>
      <c r="SI94" s="743"/>
      <c r="SJ94" s="743"/>
      <c r="SK94" s="743"/>
      <c r="SL94" s="743"/>
      <c r="SM94" s="743"/>
      <c r="SN94" s="743"/>
      <c r="SO94" s="743"/>
      <c r="SP94" s="743"/>
      <c r="SQ94" s="743"/>
      <c r="SR94" s="743"/>
      <c r="SS94" s="743"/>
      <c r="ST94" s="743"/>
      <c r="SU94" s="743"/>
      <c r="SV94" s="743"/>
      <c r="SW94" s="743"/>
      <c r="SX94" s="743"/>
      <c r="SY94" s="743"/>
      <c r="SZ94" s="743"/>
      <c r="TA94" s="743"/>
      <c r="TB94" s="743"/>
      <c r="TC94" s="743"/>
      <c r="TD94" s="743"/>
      <c r="TE94" s="743"/>
      <c r="TF94" s="743"/>
      <c r="TG94" s="743"/>
      <c r="TH94" s="743"/>
      <c r="TI94" s="743"/>
      <c r="TJ94" s="743"/>
      <c r="TK94" s="743"/>
      <c r="TL94" s="743"/>
      <c r="TM94" s="743"/>
      <c r="TN94" s="743"/>
      <c r="TO94" s="743"/>
      <c r="TP94" s="743"/>
      <c r="TQ94" s="743"/>
      <c r="TR94" s="743"/>
      <c r="TS94" s="743"/>
      <c r="TT94" s="743"/>
      <c r="TU94" s="743"/>
      <c r="TV94" s="743"/>
      <c r="TW94" s="743"/>
      <c r="TX94" s="743"/>
      <c r="TY94" s="743"/>
      <c r="TZ94" s="743"/>
      <c r="UA94" s="743"/>
      <c r="UB94" s="743"/>
      <c r="UC94" s="743"/>
      <c r="UD94" s="743"/>
      <c r="UE94" s="743"/>
      <c r="UF94" s="743"/>
      <c r="UG94" s="743"/>
      <c r="UH94" s="743"/>
      <c r="UI94" s="743"/>
      <c r="UJ94" s="743"/>
      <c r="UK94" s="743"/>
      <c r="UL94" s="743"/>
      <c r="UM94" s="743"/>
      <c r="UN94" s="743"/>
      <c r="UO94" s="743"/>
      <c r="UP94" s="743"/>
      <c r="UQ94" s="743"/>
      <c r="UR94" s="743"/>
      <c r="US94" s="743"/>
      <c r="UT94" s="743"/>
      <c r="UU94" s="743"/>
      <c r="UV94" s="743"/>
      <c r="UW94" s="743"/>
      <c r="UX94" s="743"/>
      <c r="UY94" s="743"/>
      <c r="UZ94" s="743"/>
      <c r="VA94" s="743"/>
      <c r="VB94" s="743"/>
      <c r="VC94" s="743"/>
      <c r="VD94" s="743"/>
      <c r="VE94" s="743"/>
      <c r="VF94" s="743"/>
      <c r="VG94" s="743"/>
      <c r="VH94" s="743"/>
      <c r="VI94" s="743"/>
      <c r="VJ94" s="743"/>
      <c r="VK94" s="743"/>
      <c r="VL94" s="743"/>
      <c r="VM94" s="743"/>
      <c r="VN94" s="743"/>
      <c r="VO94" s="743"/>
      <c r="VP94" s="743"/>
      <c r="VQ94" s="743"/>
      <c r="VR94" s="743"/>
      <c r="VS94" s="743"/>
      <c r="VT94" s="743"/>
      <c r="VU94" s="743"/>
      <c r="VV94" s="743"/>
      <c r="VW94" s="743"/>
      <c r="VX94" s="743"/>
      <c r="VY94" s="743"/>
      <c r="VZ94" s="743"/>
      <c r="WA94" s="743"/>
      <c r="WB94" s="743"/>
      <c r="WC94" s="743"/>
      <c r="WD94" s="743"/>
      <c r="WE94" s="743"/>
      <c r="WF94" s="743"/>
      <c r="WG94" s="743"/>
      <c r="WH94" s="743"/>
      <c r="WI94" s="743"/>
      <c r="WJ94" s="743"/>
      <c r="WK94" s="743"/>
      <c r="WL94" s="743"/>
      <c r="WM94" s="743"/>
      <c r="WN94" s="743"/>
      <c r="WO94" s="743"/>
      <c r="WP94" s="743"/>
      <c r="WQ94" s="743"/>
      <c r="WR94" s="743"/>
      <c r="WS94" s="743"/>
      <c r="WT94" s="743"/>
      <c r="WU94" s="743"/>
      <c r="WV94" s="743"/>
      <c r="WW94" s="743"/>
      <c r="WX94" s="743"/>
      <c r="WY94" s="743"/>
      <c r="WZ94" s="743"/>
      <c r="XA94" s="743"/>
      <c r="XB94" s="743"/>
      <c r="XC94" s="743"/>
      <c r="XD94" s="743"/>
      <c r="XE94" s="743"/>
      <c r="XF94" s="743"/>
      <c r="XG94" s="743"/>
      <c r="XH94" s="743"/>
      <c r="XI94" s="743"/>
      <c r="XJ94" s="743"/>
      <c r="XK94" s="743"/>
      <c r="XL94" s="743"/>
      <c r="XM94" s="743"/>
      <c r="XN94" s="743"/>
      <c r="XO94" s="743"/>
      <c r="XP94" s="743"/>
      <c r="XQ94" s="743"/>
      <c r="XR94" s="743"/>
      <c r="XS94" s="743"/>
      <c r="XT94" s="743"/>
      <c r="XU94" s="743"/>
      <c r="XV94" s="743"/>
      <c r="XW94" s="743"/>
      <c r="XX94" s="743"/>
      <c r="XY94" s="743"/>
      <c r="XZ94" s="743"/>
      <c r="YA94" s="743"/>
      <c r="YB94" s="743"/>
      <c r="YC94" s="743"/>
      <c r="YD94" s="743"/>
      <c r="YE94" s="743"/>
      <c r="YF94" s="743"/>
      <c r="YG94" s="743"/>
      <c r="YH94" s="743"/>
      <c r="YI94" s="743"/>
      <c r="YJ94" s="743"/>
      <c r="YK94" s="743"/>
      <c r="YL94" s="743"/>
      <c r="YM94" s="743"/>
      <c r="YN94" s="743"/>
      <c r="YO94" s="743"/>
      <c r="YP94" s="743"/>
      <c r="YQ94" s="743"/>
      <c r="YR94" s="743"/>
      <c r="YS94" s="743"/>
      <c r="YT94" s="743"/>
      <c r="YU94" s="743"/>
      <c r="YV94" s="743"/>
      <c r="YW94" s="743"/>
      <c r="YX94" s="743"/>
      <c r="YY94" s="743"/>
      <c r="YZ94" s="743"/>
      <c r="ZA94" s="743"/>
      <c r="ZB94" s="743"/>
      <c r="ZC94" s="743"/>
      <c r="ZD94" s="743"/>
      <c r="ZE94" s="743"/>
      <c r="ZF94" s="743"/>
      <c r="ZG94" s="743"/>
      <c r="ZH94" s="743"/>
      <c r="ZI94" s="743"/>
      <c r="ZJ94" s="743"/>
      <c r="ZK94" s="743"/>
      <c r="ZL94" s="743"/>
      <c r="ZM94" s="743"/>
      <c r="ZN94" s="743"/>
      <c r="ZO94" s="743"/>
      <c r="ZP94" s="743"/>
      <c r="ZQ94" s="743"/>
      <c r="ZR94" s="743"/>
      <c r="ZS94" s="743"/>
      <c r="ZT94" s="743"/>
      <c r="ZU94" s="743"/>
      <c r="ZV94" s="743"/>
      <c r="ZW94" s="743"/>
      <c r="ZX94" s="743"/>
      <c r="ZY94" s="743"/>
      <c r="ZZ94" s="743"/>
      <c r="AAA94" s="743"/>
      <c r="AAB94" s="743"/>
      <c r="AAC94" s="743"/>
      <c r="AAD94" s="743"/>
      <c r="AAE94" s="743"/>
      <c r="AAF94" s="743"/>
      <c r="AAG94" s="743"/>
      <c r="AAH94" s="743"/>
      <c r="AAI94" s="743"/>
      <c r="AAJ94" s="743"/>
      <c r="AAK94" s="743"/>
      <c r="AAL94" s="743"/>
      <c r="AAM94" s="743"/>
      <c r="AAN94" s="743"/>
      <c r="AAO94" s="743"/>
      <c r="AAP94" s="743"/>
      <c r="AAQ94" s="743"/>
      <c r="AAR94" s="743"/>
      <c r="AAS94" s="743"/>
      <c r="AAT94" s="743"/>
      <c r="AAU94" s="743"/>
      <c r="AAV94" s="743"/>
      <c r="AAW94" s="743"/>
      <c r="AAX94" s="743"/>
      <c r="AAY94" s="743"/>
      <c r="AAZ94" s="743"/>
      <c r="ABA94" s="743"/>
      <c r="ABB94" s="743"/>
      <c r="ABC94" s="743"/>
      <c r="ABD94" s="743"/>
      <c r="ABE94" s="743"/>
      <c r="ABF94" s="743"/>
      <c r="ABG94" s="743"/>
      <c r="ABH94" s="743"/>
      <c r="ABI94" s="743"/>
      <c r="ABJ94" s="743"/>
      <c r="ABK94" s="743"/>
      <c r="ABL94" s="743"/>
      <c r="ABM94" s="743"/>
      <c r="ABN94" s="743"/>
      <c r="ABO94" s="743"/>
      <c r="ABP94" s="743"/>
      <c r="ABQ94" s="743"/>
      <c r="ABR94" s="743"/>
      <c r="ABS94" s="743"/>
      <c r="ABT94" s="743"/>
      <c r="ABU94" s="743"/>
      <c r="ABV94" s="743"/>
      <c r="ABW94" s="743"/>
      <c r="ABX94" s="743"/>
      <c r="ABY94" s="743"/>
      <c r="ABZ94" s="743"/>
      <c r="ACA94" s="743"/>
      <c r="ACB94" s="743"/>
      <c r="ACC94" s="743"/>
      <c r="ACD94" s="743"/>
      <c r="ACE94" s="743"/>
      <c r="ACF94" s="743"/>
      <c r="ACG94" s="743"/>
      <c r="ACH94" s="743"/>
      <c r="ACI94" s="743"/>
      <c r="ACJ94" s="743"/>
      <c r="ACK94" s="743"/>
      <c r="ACL94" s="743"/>
      <c r="ACM94" s="743"/>
      <c r="ACN94" s="743"/>
      <c r="ACO94" s="743"/>
      <c r="ACP94" s="743"/>
      <c r="ACQ94" s="743"/>
      <c r="ACR94" s="743"/>
      <c r="ACS94" s="743"/>
      <c r="ACT94" s="743"/>
      <c r="ACU94" s="743"/>
      <c r="ACV94" s="743"/>
      <c r="ACW94" s="743"/>
      <c r="ACX94" s="743"/>
      <c r="ACY94" s="743"/>
      <c r="ACZ94" s="743"/>
      <c r="ADA94" s="743"/>
      <c r="ADB94" s="743"/>
      <c r="ADC94" s="743"/>
      <c r="ADD94" s="743"/>
      <c r="ADE94" s="743"/>
      <c r="ADF94" s="743"/>
      <c r="ADG94" s="743"/>
      <c r="ADH94" s="743"/>
      <c r="ADI94" s="743"/>
      <c r="ADJ94" s="743"/>
      <c r="ADK94" s="743"/>
      <c r="ADL94" s="743"/>
      <c r="ADM94" s="743"/>
      <c r="ADN94" s="743"/>
      <c r="ADO94" s="743"/>
      <c r="ADP94" s="743"/>
      <c r="ADQ94" s="743"/>
      <c r="ADR94" s="743"/>
      <c r="ADS94" s="743"/>
      <c r="ADT94" s="743"/>
      <c r="ADU94" s="743"/>
      <c r="ADV94" s="743"/>
      <c r="ADW94" s="743"/>
      <c r="ADX94" s="743"/>
      <c r="ADY94" s="743"/>
      <c r="ADZ94" s="743"/>
      <c r="AEA94" s="743"/>
      <c r="AEB94" s="743"/>
      <c r="AEC94" s="743"/>
      <c r="AED94" s="743"/>
      <c r="AEE94" s="743"/>
      <c r="AEF94" s="743"/>
      <c r="AEG94" s="743"/>
      <c r="AEH94" s="743"/>
      <c r="AEI94" s="743"/>
      <c r="AEJ94" s="743"/>
      <c r="AEK94" s="743"/>
      <c r="AEL94" s="743"/>
      <c r="AEM94" s="743"/>
      <c r="AEN94" s="743"/>
      <c r="AEO94" s="743"/>
      <c r="AEP94" s="743"/>
      <c r="AEQ94" s="743"/>
      <c r="AER94" s="743"/>
      <c r="AES94" s="743"/>
      <c r="AET94" s="743"/>
      <c r="AEU94" s="743"/>
      <c r="AEV94" s="743"/>
      <c r="AEW94" s="743"/>
      <c r="AEX94" s="743"/>
      <c r="AEY94" s="743"/>
      <c r="AEZ94" s="743"/>
      <c r="AFA94" s="743"/>
      <c r="AFB94" s="743"/>
      <c r="AFC94" s="743"/>
      <c r="AFD94" s="743"/>
      <c r="AFE94" s="743"/>
      <c r="AFF94" s="743"/>
      <c r="AFG94" s="743"/>
      <c r="AFH94" s="743"/>
      <c r="AFI94" s="743"/>
      <c r="AFJ94" s="743"/>
      <c r="AFK94" s="743"/>
      <c r="AFL94" s="743"/>
      <c r="AFM94" s="743"/>
      <c r="AFN94" s="743"/>
      <c r="AFO94" s="743"/>
      <c r="AFP94" s="743"/>
      <c r="AFQ94" s="743"/>
      <c r="AFR94" s="743"/>
      <c r="AFS94" s="743"/>
      <c r="AFT94" s="743"/>
      <c r="AFU94" s="743"/>
      <c r="AFV94" s="743"/>
      <c r="AFW94" s="743"/>
      <c r="AFX94" s="743"/>
      <c r="AFY94" s="743"/>
      <c r="AFZ94" s="743"/>
      <c r="AGA94" s="743"/>
      <c r="AGB94" s="743"/>
      <c r="AGC94" s="743"/>
      <c r="AGD94" s="743"/>
      <c r="AGE94" s="743"/>
      <c r="AGF94" s="743"/>
      <c r="AGG94" s="743"/>
      <c r="AGH94" s="743"/>
      <c r="AGI94" s="743"/>
      <c r="AGJ94" s="743"/>
      <c r="AGK94" s="743"/>
      <c r="AGL94" s="743"/>
      <c r="AGM94" s="743"/>
      <c r="AGN94" s="743"/>
      <c r="AGO94" s="743"/>
      <c r="AGP94" s="743"/>
      <c r="AGQ94" s="743"/>
      <c r="AGR94" s="743"/>
      <c r="AGS94" s="743"/>
      <c r="AGT94" s="743"/>
      <c r="AGU94" s="743"/>
      <c r="AGV94" s="743"/>
      <c r="AGW94" s="743"/>
      <c r="AGX94" s="743"/>
      <c r="AGY94" s="743"/>
      <c r="AGZ94" s="743"/>
      <c r="AHA94" s="743"/>
      <c r="AHB94" s="743"/>
      <c r="AHC94" s="743"/>
      <c r="AHD94" s="743"/>
      <c r="AHE94" s="743"/>
      <c r="AHF94" s="743"/>
      <c r="AHG94" s="743"/>
      <c r="AHH94" s="743"/>
      <c r="AHI94" s="743"/>
      <c r="AHJ94" s="743"/>
      <c r="AHK94" s="743"/>
      <c r="AHL94" s="743"/>
      <c r="AHM94" s="743"/>
      <c r="AHN94" s="743"/>
      <c r="AHO94" s="743"/>
      <c r="AHP94" s="743"/>
      <c r="AHQ94" s="743"/>
      <c r="AHR94" s="743"/>
      <c r="AHS94" s="743"/>
      <c r="AHT94" s="743"/>
      <c r="AHU94" s="743"/>
      <c r="AHV94" s="743"/>
      <c r="AHW94" s="743"/>
      <c r="AHX94" s="743"/>
      <c r="AHY94" s="743"/>
      <c r="AHZ94" s="743"/>
      <c r="AIA94" s="743"/>
      <c r="AIB94" s="743"/>
      <c r="AIC94" s="743"/>
      <c r="AID94" s="743"/>
      <c r="AIE94" s="743"/>
      <c r="AIF94" s="743"/>
      <c r="AIG94" s="743"/>
      <c r="AIH94" s="743"/>
      <c r="AII94" s="743"/>
      <c r="AIJ94" s="743"/>
      <c r="AIK94" s="743"/>
      <c r="AIL94" s="743"/>
      <c r="AIM94" s="743"/>
      <c r="AIN94" s="743"/>
      <c r="AIO94" s="743"/>
      <c r="AIP94" s="743"/>
      <c r="AIQ94" s="743"/>
      <c r="AIR94" s="743"/>
      <c r="AIS94" s="743"/>
      <c r="AIT94" s="743"/>
      <c r="AIU94" s="743"/>
      <c r="AIV94" s="743"/>
      <c r="AIW94" s="743"/>
      <c r="AIX94" s="743"/>
      <c r="AIY94" s="743"/>
      <c r="AIZ94" s="743"/>
      <c r="AJA94" s="743"/>
      <c r="AJB94" s="743"/>
      <c r="AJC94" s="743"/>
      <c r="AJD94" s="743"/>
      <c r="AJE94" s="743"/>
      <c r="AJF94" s="743"/>
      <c r="AJG94" s="743"/>
      <c r="AJH94" s="743"/>
      <c r="AJI94" s="743"/>
      <c r="AJJ94" s="743"/>
      <c r="AJK94" s="743"/>
      <c r="AJL94" s="743"/>
      <c r="AJM94" s="743"/>
      <c r="AJN94" s="743"/>
      <c r="AJO94" s="743"/>
      <c r="AJP94" s="743"/>
      <c r="AJQ94" s="743"/>
      <c r="AJR94" s="743"/>
      <c r="AJS94" s="743"/>
      <c r="AJT94" s="743"/>
      <c r="AJU94" s="743"/>
      <c r="AJV94" s="743"/>
      <c r="AJW94" s="743"/>
      <c r="AJX94" s="743"/>
      <c r="AJY94" s="743"/>
      <c r="AJZ94" s="743"/>
      <c r="AKA94" s="743"/>
      <c r="AKB94" s="743"/>
      <c r="AKC94" s="743"/>
      <c r="AKD94" s="743"/>
      <c r="AKE94" s="743"/>
      <c r="AKF94" s="743"/>
      <c r="AKG94" s="743"/>
      <c r="AKH94" s="743"/>
      <c r="AKI94" s="743"/>
      <c r="AKJ94" s="743"/>
      <c r="AKK94" s="743"/>
      <c r="AKL94" s="743"/>
      <c r="AKM94" s="743"/>
      <c r="AKN94" s="743"/>
      <c r="AKO94" s="743"/>
      <c r="AKP94" s="743"/>
      <c r="AKQ94" s="743"/>
      <c r="AKR94" s="743"/>
      <c r="AKS94" s="743"/>
      <c r="AKT94" s="743"/>
      <c r="AKU94" s="743"/>
      <c r="AKV94" s="743"/>
      <c r="AKW94" s="743"/>
      <c r="AKX94" s="743"/>
      <c r="AKY94" s="743"/>
      <c r="AKZ94" s="743"/>
      <c r="ALA94" s="743"/>
      <c r="ALB94" s="743"/>
      <c r="ALC94" s="743"/>
      <c r="ALD94" s="743"/>
      <c r="ALE94" s="743"/>
      <c r="ALF94" s="743"/>
      <c r="ALG94" s="743"/>
      <c r="ALH94" s="743"/>
      <c r="ALI94" s="743"/>
      <c r="ALJ94" s="743"/>
      <c r="ALK94" s="743"/>
      <c r="ALL94" s="743"/>
      <c r="ALM94" s="743"/>
      <c r="ALN94" s="743"/>
      <c r="ALO94" s="743"/>
      <c r="ALP94" s="743"/>
      <c r="ALQ94" s="743"/>
      <c r="ALR94" s="743"/>
      <c r="ALS94" s="743"/>
      <c r="ALT94" s="743"/>
      <c r="ALU94" s="743"/>
      <c r="ALV94" s="743"/>
      <c r="ALW94" s="743"/>
      <c r="ALX94" s="743"/>
      <c r="ALY94" s="743"/>
      <c r="ALZ94" s="743"/>
      <c r="AMA94" s="743"/>
      <c r="AMB94" s="743"/>
      <c r="AMC94" s="743"/>
      <c r="AMD94" s="743"/>
      <c r="AME94" s="743"/>
      <c r="AMF94" s="743"/>
      <c r="AMG94" s="743"/>
      <c r="AMH94" s="743"/>
      <c r="AMI94" s="743"/>
      <c r="AMJ94" s="743"/>
    </row>
    <row r="95" spans="1:1024" x14ac:dyDescent="0.2">
      <c r="A95" s="743"/>
      <c r="B95" s="758"/>
      <c r="C95" s="763"/>
      <c r="D95" s="760"/>
      <c r="E95" s="760"/>
      <c r="F95" s="760"/>
      <c r="G95" s="760"/>
      <c r="H95" s="760"/>
      <c r="I95" s="760"/>
      <c r="J95" s="760"/>
      <c r="K95" s="760"/>
      <c r="L95" s="760"/>
      <c r="M95" s="760"/>
      <c r="N95" s="760"/>
      <c r="O95" s="760"/>
      <c r="P95" s="760"/>
      <c r="Q95" s="760"/>
      <c r="R95" s="761"/>
      <c r="S95" s="760"/>
      <c r="T95" s="760"/>
      <c r="U95" s="753" t="s">
        <v>504</v>
      </c>
      <c r="V95" s="748" t="s">
        <v>124</v>
      </c>
      <c r="W95" s="762" t="s">
        <v>499</v>
      </c>
      <c r="X95" s="623"/>
      <c r="Y95" s="623"/>
      <c r="Z95" s="623"/>
      <c r="AA95" s="623"/>
      <c r="AB95" s="623"/>
      <c r="AC95" s="623"/>
      <c r="AD95" s="623"/>
      <c r="AE95" s="623"/>
      <c r="AF95" s="623"/>
      <c r="AG95" s="623"/>
      <c r="AH95" s="623"/>
      <c r="AI95" s="623"/>
      <c r="AJ95" s="623"/>
      <c r="AK95" s="623"/>
      <c r="AL95" s="623"/>
      <c r="AM95" s="623"/>
      <c r="AN95" s="623"/>
      <c r="AO95" s="623"/>
      <c r="AP95" s="623"/>
      <c r="AQ95" s="623"/>
      <c r="AR95" s="623"/>
      <c r="AS95" s="623"/>
      <c r="AT95" s="623"/>
      <c r="AU95" s="623"/>
      <c r="AV95" s="623"/>
      <c r="AW95" s="623"/>
      <c r="AX95" s="623"/>
      <c r="AY95" s="623"/>
      <c r="AZ95" s="623"/>
      <c r="BA95" s="623"/>
      <c r="BB95" s="623"/>
      <c r="BC95" s="623"/>
      <c r="BD95" s="623"/>
      <c r="BE95" s="623"/>
      <c r="BF95" s="623"/>
      <c r="BG95" s="623"/>
      <c r="BH95" s="623"/>
      <c r="BI95" s="623"/>
      <c r="BJ95" s="623"/>
      <c r="BK95" s="623"/>
      <c r="BL95" s="623"/>
      <c r="BM95" s="623"/>
      <c r="BN95" s="623"/>
      <c r="BO95" s="623"/>
      <c r="BP95" s="623"/>
      <c r="BQ95" s="623"/>
      <c r="BR95" s="623"/>
      <c r="BS95" s="623"/>
      <c r="BT95" s="623"/>
      <c r="BU95" s="623"/>
      <c r="BV95" s="623"/>
      <c r="BW95" s="623"/>
      <c r="BX95" s="623"/>
      <c r="BY95" s="623"/>
      <c r="BZ95" s="623"/>
      <c r="CA95" s="623"/>
      <c r="CB95" s="623"/>
      <c r="CC95" s="623"/>
      <c r="CD95" s="623"/>
      <c r="CE95" s="623"/>
      <c r="CF95" s="623"/>
      <c r="CG95" s="623"/>
      <c r="CH95" s="623"/>
      <c r="CI95" s="623"/>
      <c r="CJ95" s="623"/>
      <c r="CK95" s="623"/>
      <c r="CL95" s="623"/>
      <c r="CM95" s="623"/>
      <c r="CN95" s="623"/>
      <c r="CO95" s="623"/>
      <c r="CP95" s="623"/>
      <c r="CQ95" s="623"/>
      <c r="CR95" s="623"/>
      <c r="CS95" s="623"/>
      <c r="CT95" s="623"/>
      <c r="CU95" s="623"/>
      <c r="CV95" s="623"/>
      <c r="CW95" s="623"/>
      <c r="CX95" s="623"/>
      <c r="CY95" s="623"/>
      <c r="CZ95" s="749">
        <v>0</v>
      </c>
      <c r="DA95" s="750">
        <v>0</v>
      </c>
      <c r="DB95" s="750">
        <v>0</v>
      </c>
      <c r="DC95" s="750">
        <v>0</v>
      </c>
      <c r="DD95" s="750">
        <v>0</v>
      </c>
      <c r="DE95" s="750">
        <v>0</v>
      </c>
      <c r="DF95" s="750">
        <v>0</v>
      </c>
      <c r="DG95" s="750">
        <v>0</v>
      </c>
      <c r="DH95" s="750">
        <v>0</v>
      </c>
      <c r="DI95" s="750">
        <v>0</v>
      </c>
      <c r="DJ95" s="750">
        <v>0</v>
      </c>
      <c r="DK95" s="750">
        <v>0</v>
      </c>
      <c r="DL95" s="750">
        <v>0</v>
      </c>
      <c r="DM95" s="750">
        <v>0</v>
      </c>
      <c r="DN95" s="750">
        <v>0</v>
      </c>
      <c r="DO95" s="750">
        <v>0</v>
      </c>
      <c r="DP95" s="750">
        <v>0</v>
      </c>
      <c r="DQ95" s="750">
        <v>0</v>
      </c>
      <c r="DR95" s="750">
        <v>0</v>
      </c>
      <c r="DS95" s="750">
        <v>0</v>
      </c>
      <c r="DT95" s="750">
        <v>0</v>
      </c>
      <c r="DU95" s="750">
        <v>0</v>
      </c>
      <c r="DV95" s="750">
        <v>0</v>
      </c>
      <c r="DW95" s="751">
        <v>0</v>
      </c>
      <c r="DX95" s="673"/>
      <c r="DY95" s="743"/>
      <c r="DZ95" s="743"/>
      <c r="EA95" s="743"/>
      <c r="EB95" s="743"/>
      <c r="EC95" s="743"/>
      <c r="ED95" s="743"/>
      <c r="EE95" s="743"/>
      <c r="EF95" s="743"/>
      <c r="EG95" s="743"/>
      <c r="EH95" s="743"/>
      <c r="EI95" s="743"/>
      <c r="EJ95" s="743"/>
      <c r="EK95" s="743"/>
      <c r="EL95" s="743"/>
      <c r="EM95" s="743"/>
      <c r="EN95" s="743"/>
      <c r="EO95" s="743"/>
      <c r="EP95" s="743"/>
      <c r="EQ95" s="743"/>
      <c r="ER95" s="743"/>
      <c r="ES95" s="743"/>
      <c r="ET95" s="743"/>
      <c r="EU95" s="743"/>
      <c r="EV95" s="743"/>
      <c r="EW95" s="743"/>
      <c r="EX95" s="743"/>
      <c r="EY95" s="743"/>
      <c r="EZ95" s="743"/>
      <c r="FA95" s="743"/>
      <c r="FB95" s="743"/>
      <c r="FC95" s="743"/>
      <c r="FD95" s="743"/>
      <c r="FE95" s="743"/>
      <c r="FF95" s="743"/>
      <c r="FG95" s="743"/>
      <c r="FH95" s="743"/>
      <c r="FI95" s="743"/>
      <c r="FJ95" s="743"/>
      <c r="FK95" s="743"/>
      <c r="FL95" s="743"/>
      <c r="FM95" s="743"/>
      <c r="FN95" s="743"/>
      <c r="FO95" s="743"/>
      <c r="FP95" s="743"/>
      <c r="FQ95" s="743"/>
      <c r="FR95" s="743"/>
      <c r="FS95" s="743"/>
      <c r="FT95" s="743"/>
      <c r="FU95" s="743"/>
      <c r="FV95" s="743"/>
      <c r="FW95" s="743"/>
      <c r="FX95" s="743"/>
      <c r="FY95" s="743"/>
      <c r="FZ95" s="743"/>
      <c r="GA95" s="743"/>
      <c r="GB95" s="743"/>
      <c r="GC95" s="743"/>
      <c r="GD95" s="743"/>
      <c r="GE95" s="743"/>
      <c r="GF95" s="743"/>
      <c r="GG95" s="743"/>
      <c r="GH95" s="743"/>
      <c r="GI95" s="743"/>
      <c r="GJ95" s="743"/>
      <c r="GK95" s="743"/>
      <c r="GL95" s="743"/>
      <c r="GM95" s="743"/>
      <c r="GN95" s="743"/>
      <c r="GO95" s="743"/>
      <c r="GP95" s="743"/>
      <c r="GQ95" s="743"/>
      <c r="GR95" s="743"/>
      <c r="GS95" s="743"/>
      <c r="GT95" s="743"/>
      <c r="GU95" s="743"/>
      <c r="GV95" s="743"/>
      <c r="GW95" s="743"/>
      <c r="GX95" s="743"/>
      <c r="GY95" s="743"/>
      <c r="GZ95" s="743"/>
      <c r="HA95" s="743"/>
      <c r="HB95" s="743"/>
      <c r="HC95" s="743"/>
      <c r="HD95" s="743"/>
      <c r="HE95" s="743"/>
      <c r="HF95" s="743"/>
      <c r="HG95" s="743"/>
      <c r="HH95" s="743"/>
      <c r="HI95" s="743"/>
      <c r="HJ95" s="743"/>
      <c r="HK95" s="743"/>
      <c r="HL95" s="743"/>
      <c r="HM95" s="743"/>
      <c r="HN95" s="743"/>
      <c r="HO95" s="743"/>
      <c r="HP95" s="743"/>
      <c r="HQ95" s="743"/>
      <c r="HR95" s="743"/>
      <c r="HS95" s="743"/>
      <c r="HT95" s="743"/>
      <c r="HU95" s="743"/>
      <c r="HV95" s="743"/>
      <c r="HW95" s="743"/>
      <c r="HX95" s="743"/>
      <c r="HY95" s="743"/>
      <c r="HZ95" s="743"/>
      <c r="IA95" s="743"/>
      <c r="IB95" s="743"/>
      <c r="IC95" s="743"/>
      <c r="ID95" s="743"/>
      <c r="IE95" s="743"/>
      <c r="IF95" s="743"/>
      <c r="IG95" s="743"/>
      <c r="IH95" s="743"/>
      <c r="II95" s="743"/>
      <c r="IJ95" s="743"/>
      <c r="IK95" s="743"/>
      <c r="IL95" s="743"/>
      <c r="IM95" s="743"/>
      <c r="IN95" s="743"/>
      <c r="IO95" s="743"/>
      <c r="IP95" s="743"/>
      <c r="IQ95" s="743"/>
      <c r="IR95" s="743"/>
      <c r="IS95" s="743"/>
      <c r="IT95" s="743"/>
      <c r="IU95" s="743"/>
      <c r="IV95" s="743"/>
      <c r="IW95" s="743"/>
      <c r="IX95" s="743"/>
      <c r="IY95" s="743"/>
      <c r="IZ95" s="743"/>
      <c r="JA95" s="743"/>
      <c r="JB95" s="743"/>
      <c r="JC95" s="743"/>
      <c r="JD95" s="743"/>
      <c r="JE95" s="743"/>
      <c r="JF95" s="743"/>
      <c r="JG95" s="743"/>
      <c r="JH95" s="743"/>
      <c r="JI95" s="743"/>
      <c r="JJ95" s="743"/>
      <c r="JK95" s="743"/>
      <c r="JL95" s="743"/>
      <c r="JM95" s="743"/>
      <c r="JN95" s="743"/>
      <c r="JO95" s="743"/>
      <c r="JP95" s="743"/>
      <c r="JQ95" s="743"/>
      <c r="JR95" s="743"/>
      <c r="JS95" s="743"/>
      <c r="JT95" s="743"/>
      <c r="JU95" s="743"/>
      <c r="JV95" s="743"/>
      <c r="JW95" s="743"/>
      <c r="JX95" s="743"/>
      <c r="JY95" s="743"/>
      <c r="JZ95" s="743"/>
      <c r="KA95" s="743"/>
      <c r="KB95" s="743"/>
      <c r="KC95" s="743"/>
      <c r="KD95" s="743"/>
      <c r="KE95" s="743"/>
      <c r="KF95" s="743"/>
      <c r="KG95" s="743"/>
      <c r="KH95" s="743"/>
      <c r="KI95" s="743"/>
      <c r="KJ95" s="743"/>
      <c r="KK95" s="743"/>
      <c r="KL95" s="743"/>
      <c r="KM95" s="743"/>
      <c r="KN95" s="743"/>
      <c r="KO95" s="743"/>
      <c r="KP95" s="743"/>
      <c r="KQ95" s="743"/>
      <c r="KR95" s="743"/>
      <c r="KS95" s="743"/>
      <c r="KT95" s="743"/>
      <c r="KU95" s="743"/>
      <c r="KV95" s="743"/>
      <c r="KW95" s="743"/>
      <c r="KX95" s="743"/>
      <c r="KY95" s="743"/>
      <c r="KZ95" s="743"/>
      <c r="LA95" s="743"/>
      <c r="LB95" s="743"/>
      <c r="LC95" s="743"/>
      <c r="LD95" s="743"/>
      <c r="LE95" s="743"/>
      <c r="LF95" s="743"/>
      <c r="LG95" s="743"/>
      <c r="LH95" s="743"/>
      <c r="LI95" s="743"/>
      <c r="LJ95" s="743"/>
      <c r="LK95" s="743"/>
      <c r="LL95" s="743"/>
      <c r="LM95" s="743"/>
      <c r="LN95" s="743"/>
      <c r="LO95" s="743"/>
      <c r="LP95" s="743"/>
      <c r="LQ95" s="743"/>
      <c r="LR95" s="743"/>
      <c r="LS95" s="743"/>
      <c r="LT95" s="743"/>
      <c r="LU95" s="743"/>
      <c r="LV95" s="743"/>
      <c r="LW95" s="743"/>
      <c r="LX95" s="743"/>
      <c r="LY95" s="743"/>
      <c r="LZ95" s="743"/>
      <c r="MA95" s="743"/>
      <c r="MB95" s="743"/>
      <c r="MC95" s="743"/>
      <c r="MD95" s="743"/>
      <c r="ME95" s="743"/>
      <c r="MF95" s="743"/>
      <c r="MG95" s="743"/>
      <c r="MH95" s="743"/>
      <c r="MI95" s="743"/>
      <c r="MJ95" s="743"/>
      <c r="MK95" s="743"/>
      <c r="ML95" s="743"/>
      <c r="MM95" s="743"/>
      <c r="MN95" s="743"/>
      <c r="MO95" s="743"/>
      <c r="MP95" s="743"/>
      <c r="MQ95" s="743"/>
      <c r="MR95" s="743"/>
      <c r="MS95" s="743"/>
      <c r="MT95" s="743"/>
      <c r="MU95" s="743"/>
      <c r="MV95" s="743"/>
      <c r="MW95" s="743"/>
      <c r="MX95" s="743"/>
      <c r="MY95" s="743"/>
      <c r="MZ95" s="743"/>
      <c r="NA95" s="743"/>
      <c r="NB95" s="743"/>
      <c r="NC95" s="743"/>
      <c r="ND95" s="743"/>
      <c r="NE95" s="743"/>
      <c r="NF95" s="743"/>
      <c r="NG95" s="743"/>
      <c r="NH95" s="743"/>
      <c r="NI95" s="743"/>
      <c r="NJ95" s="743"/>
      <c r="NK95" s="743"/>
      <c r="NL95" s="743"/>
      <c r="NM95" s="743"/>
      <c r="NN95" s="743"/>
      <c r="NO95" s="743"/>
      <c r="NP95" s="743"/>
      <c r="NQ95" s="743"/>
      <c r="NR95" s="743"/>
      <c r="NS95" s="743"/>
      <c r="NT95" s="743"/>
      <c r="NU95" s="743"/>
      <c r="NV95" s="743"/>
      <c r="NW95" s="743"/>
      <c r="NX95" s="743"/>
      <c r="NY95" s="743"/>
      <c r="NZ95" s="743"/>
      <c r="OA95" s="743"/>
      <c r="OB95" s="743"/>
      <c r="OC95" s="743"/>
      <c r="OD95" s="743"/>
      <c r="OE95" s="743"/>
      <c r="OF95" s="743"/>
      <c r="OG95" s="743"/>
      <c r="OH95" s="743"/>
      <c r="OI95" s="743"/>
      <c r="OJ95" s="743"/>
      <c r="OK95" s="743"/>
      <c r="OL95" s="743"/>
      <c r="OM95" s="743"/>
      <c r="ON95" s="743"/>
      <c r="OO95" s="743"/>
      <c r="OP95" s="743"/>
      <c r="OQ95" s="743"/>
      <c r="OR95" s="743"/>
      <c r="OS95" s="743"/>
      <c r="OT95" s="743"/>
      <c r="OU95" s="743"/>
      <c r="OV95" s="743"/>
      <c r="OW95" s="743"/>
      <c r="OX95" s="743"/>
      <c r="OY95" s="743"/>
      <c r="OZ95" s="743"/>
      <c r="PA95" s="743"/>
      <c r="PB95" s="743"/>
      <c r="PC95" s="743"/>
      <c r="PD95" s="743"/>
      <c r="PE95" s="743"/>
      <c r="PF95" s="743"/>
      <c r="PG95" s="743"/>
      <c r="PH95" s="743"/>
      <c r="PI95" s="743"/>
      <c r="PJ95" s="743"/>
      <c r="PK95" s="743"/>
      <c r="PL95" s="743"/>
      <c r="PM95" s="743"/>
      <c r="PN95" s="743"/>
      <c r="PO95" s="743"/>
      <c r="PP95" s="743"/>
      <c r="PQ95" s="743"/>
      <c r="PR95" s="743"/>
      <c r="PS95" s="743"/>
      <c r="PT95" s="743"/>
      <c r="PU95" s="743"/>
      <c r="PV95" s="743"/>
      <c r="PW95" s="743"/>
      <c r="PX95" s="743"/>
      <c r="PY95" s="743"/>
      <c r="PZ95" s="743"/>
      <c r="QA95" s="743"/>
      <c r="QB95" s="743"/>
      <c r="QC95" s="743"/>
      <c r="QD95" s="743"/>
      <c r="QE95" s="743"/>
      <c r="QF95" s="743"/>
      <c r="QG95" s="743"/>
      <c r="QH95" s="743"/>
      <c r="QI95" s="743"/>
      <c r="QJ95" s="743"/>
      <c r="QK95" s="743"/>
      <c r="QL95" s="743"/>
      <c r="QM95" s="743"/>
      <c r="QN95" s="743"/>
      <c r="QO95" s="743"/>
      <c r="QP95" s="743"/>
      <c r="QQ95" s="743"/>
      <c r="QR95" s="743"/>
      <c r="QS95" s="743"/>
      <c r="QT95" s="743"/>
      <c r="QU95" s="743"/>
      <c r="QV95" s="743"/>
      <c r="QW95" s="743"/>
      <c r="QX95" s="743"/>
      <c r="QY95" s="743"/>
      <c r="QZ95" s="743"/>
      <c r="RA95" s="743"/>
      <c r="RB95" s="743"/>
      <c r="RC95" s="743"/>
      <c r="RD95" s="743"/>
      <c r="RE95" s="743"/>
      <c r="RF95" s="743"/>
      <c r="RG95" s="743"/>
      <c r="RH95" s="743"/>
      <c r="RI95" s="743"/>
      <c r="RJ95" s="743"/>
      <c r="RK95" s="743"/>
      <c r="RL95" s="743"/>
      <c r="RM95" s="743"/>
      <c r="RN95" s="743"/>
      <c r="RO95" s="743"/>
      <c r="RP95" s="743"/>
      <c r="RQ95" s="743"/>
      <c r="RR95" s="743"/>
      <c r="RS95" s="743"/>
      <c r="RT95" s="743"/>
      <c r="RU95" s="743"/>
      <c r="RV95" s="743"/>
      <c r="RW95" s="743"/>
      <c r="RX95" s="743"/>
      <c r="RY95" s="743"/>
      <c r="RZ95" s="743"/>
      <c r="SA95" s="743"/>
      <c r="SB95" s="743"/>
      <c r="SC95" s="743"/>
      <c r="SD95" s="743"/>
      <c r="SE95" s="743"/>
      <c r="SF95" s="743"/>
      <c r="SG95" s="743"/>
      <c r="SH95" s="743"/>
      <c r="SI95" s="743"/>
      <c r="SJ95" s="743"/>
      <c r="SK95" s="743"/>
      <c r="SL95" s="743"/>
      <c r="SM95" s="743"/>
      <c r="SN95" s="743"/>
      <c r="SO95" s="743"/>
      <c r="SP95" s="743"/>
      <c r="SQ95" s="743"/>
      <c r="SR95" s="743"/>
      <c r="SS95" s="743"/>
      <c r="ST95" s="743"/>
      <c r="SU95" s="743"/>
      <c r="SV95" s="743"/>
      <c r="SW95" s="743"/>
      <c r="SX95" s="743"/>
      <c r="SY95" s="743"/>
      <c r="SZ95" s="743"/>
      <c r="TA95" s="743"/>
      <c r="TB95" s="743"/>
      <c r="TC95" s="743"/>
      <c r="TD95" s="743"/>
      <c r="TE95" s="743"/>
      <c r="TF95" s="743"/>
      <c r="TG95" s="743"/>
      <c r="TH95" s="743"/>
      <c r="TI95" s="743"/>
      <c r="TJ95" s="743"/>
      <c r="TK95" s="743"/>
      <c r="TL95" s="743"/>
      <c r="TM95" s="743"/>
      <c r="TN95" s="743"/>
      <c r="TO95" s="743"/>
      <c r="TP95" s="743"/>
      <c r="TQ95" s="743"/>
      <c r="TR95" s="743"/>
      <c r="TS95" s="743"/>
      <c r="TT95" s="743"/>
      <c r="TU95" s="743"/>
      <c r="TV95" s="743"/>
      <c r="TW95" s="743"/>
      <c r="TX95" s="743"/>
      <c r="TY95" s="743"/>
      <c r="TZ95" s="743"/>
      <c r="UA95" s="743"/>
      <c r="UB95" s="743"/>
      <c r="UC95" s="743"/>
      <c r="UD95" s="743"/>
      <c r="UE95" s="743"/>
      <c r="UF95" s="743"/>
      <c r="UG95" s="743"/>
      <c r="UH95" s="743"/>
      <c r="UI95" s="743"/>
      <c r="UJ95" s="743"/>
      <c r="UK95" s="743"/>
      <c r="UL95" s="743"/>
      <c r="UM95" s="743"/>
      <c r="UN95" s="743"/>
      <c r="UO95" s="743"/>
      <c r="UP95" s="743"/>
      <c r="UQ95" s="743"/>
      <c r="UR95" s="743"/>
      <c r="US95" s="743"/>
      <c r="UT95" s="743"/>
      <c r="UU95" s="743"/>
      <c r="UV95" s="743"/>
      <c r="UW95" s="743"/>
      <c r="UX95" s="743"/>
      <c r="UY95" s="743"/>
      <c r="UZ95" s="743"/>
      <c r="VA95" s="743"/>
      <c r="VB95" s="743"/>
      <c r="VC95" s="743"/>
      <c r="VD95" s="743"/>
      <c r="VE95" s="743"/>
      <c r="VF95" s="743"/>
      <c r="VG95" s="743"/>
      <c r="VH95" s="743"/>
      <c r="VI95" s="743"/>
      <c r="VJ95" s="743"/>
      <c r="VK95" s="743"/>
      <c r="VL95" s="743"/>
      <c r="VM95" s="743"/>
      <c r="VN95" s="743"/>
      <c r="VO95" s="743"/>
      <c r="VP95" s="743"/>
      <c r="VQ95" s="743"/>
      <c r="VR95" s="743"/>
      <c r="VS95" s="743"/>
      <c r="VT95" s="743"/>
      <c r="VU95" s="743"/>
      <c r="VV95" s="743"/>
      <c r="VW95" s="743"/>
      <c r="VX95" s="743"/>
      <c r="VY95" s="743"/>
      <c r="VZ95" s="743"/>
      <c r="WA95" s="743"/>
      <c r="WB95" s="743"/>
      <c r="WC95" s="743"/>
      <c r="WD95" s="743"/>
      <c r="WE95" s="743"/>
      <c r="WF95" s="743"/>
      <c r="WG95" s="743"/>
      <c r="WH95" s="743"/>
      <c r="WI95" s="743"/>
      <c r="WJ95" s="743"/>
      <c r="WK95" s="743"/>
      <c r="WL95" s="743"/>
      <c r="WM95" s="743"/>
      <c r="WN95" s="743"/>
      <c r="WO95" s="743"/>
      <c r="WP95" s="743"/>
      <c r="WQ95" s="743"/>
      <c r="WR95" s="743"/>
      <c r="WS95" s="743"/>
      <c r="WT95" s="743"/>
      <c r="WU95" s="743"/>
      <c r="WV95" s="743"/>
      <c r="WW95" s="743"/>
      <c r="WX95" s="743"/>
      <c r="WY95" s="743"/>
      <c r="WZ95" s="743"/>
      <c r="XA95" s="743"/>
      <c r="XB95" s="743"/>
      <c r="XC95" s="743"/>
      <c r="XD95" s="743"/>
      <c r="XE95" s="743"/>
      <c r="XF95" s="743"/>
      <c r="XG95" s="743"/>
      <c r="XH95" s="743"/>
      <c r="XI95" s="743"/>
      <c r="XJ95" s="743"/>
      <c r="XK95" s="743"/>
      <c r="XL95" s="743"/>
      <c r="XM95" s="743"/>
      <c r="XN95" s="743"/>
      <c r="XO95" s="743"/>
      <c r="XP95" s="743"/>
      <c r="XQ95" s="743"/>
      <c r="XR95" s="743"/>
      <c r="XS95" s="743"/>
      <c r="XT95" s="743"/>
      <c r="XU95" s="743"/>
      <c r="XV95" s="743"/>
      <c r="XW95" s="743"/>
      <c r="XX95" s="743"/>
      <c r="XY95" s="743"/>
      <c r="XZ95" s="743"/>
      <c r="YA95" s="743"/>
      <c r="YB95" s="743"/>
      <c r="YC95" s="743"/>
      <c r="YD95" s="743"/>
      <c r="YE95" s="743"/>
      <c r="YF95" s="743"/>
      <c r="YG95" s="743"/>
      <c r="YH95" s="743"/>
      <c r="YI95" s="743"/>
      <c r="YJ95" s="743"/>
      <c r="YK95" s="743"/>
      <c r="YL95" s="743"/>
      <c r="YM95" s="743"/>
      <c r="YN95" s="743"/>
      <c r="YO95" s="743"/>
      <c r="YP95" s="743"/>
      <c r="YQ95" s="743"/>
      <c r="YR95" s="743"/>
      <c r="YS95" s="743"/>
      <c r="YT95" s="743"/>
      <c r="YU95" s="743"/>
      <c r="YV95" s="743"/>
      <c r="YW95" s="743"/>
      <c r="YX95" s="743"/>
      <c r="YY95" s="743"/>
      <c r="YZ95" s="743"/>
      <c r="ZA95" s="743"/>
      <c r="ZB95" s="743"/>
      <c r="ZC95" s="743"/>
      <c r="ZD95" s="743"/>
      <c r="ZE95" s="743"/>
      <c r="ZF95" s="743"/>
      <c r="ZG95" s="743"/>
      <c r="ZH95" s="743"/>
      <c r="ZI95" s="743"/>
      <c r="ZJ95" s="743"/>
      <c r="ZK95" s="743"/>
      <c r="ZL95" s="743"/>
      <c r="ZM95" s="743"/>
      <c r="ZN95" s="743"/>
      <c r="ZO95" s="743"/>
      <c r="ZP95" s="743"/>
      <c r="ZQ95" s="743"/>
      <c r="ZR95" s="743"/>
      <c r="ZS95" s="743"/>
      <c r="ZT95" s="743"/>
      <c r="ZU95" s="743"/>
      <c r="ZV95" s="743"/>
      <c r="ZW95" s="743"/>
      <c r="ZX95" s="743"/>
      <c r="ZY95" s="743"/>
      <c r="ZZ95" s="743"/>
      <c r="AAA95" s="743"/>
      <c r="AAB95" s="743"/>
      <c r="AAC95" s="743"/>
      <c r="AAD95" s="743"/>
      <c r="AAE95" s="743"/>
      <c r="AAF95" s="743"/>
      <c r="AAG95" s="743"/>
      <c r="AAH95" s="743"/>
      <c r="AAI95" s="743"/>
      <c r="AAJ95" s="743"/>
      <c r="AAK95" s="743"/>
      <c r="AAL95" s="743"/>
      <c r="AAM95" s="743"/>
      <c r="AAN95" s="743"/>
      <c r="AAO95" s="743"/>
      <c r="AAP95" s="743"/>
      <c r="AAQ95" s="743"/>
      <c r="AAR95" s="743"/>
      <c r="AAS95" s="743"/>
      <c r="AAT95" s="743"/>
      <c r="AAU95" s="743"/>
      <c r="AAV95" s="743"/>
      <c r="AAW95" s="743"/>
      <c r="AAX95" s="743"/>
      <c r="AAY95" s="743"/>
      <c r="AAZ95" s="743"/>
      <c r="ABA95" s="743"/>
      <c r="ABB95" s="743"/>
      <c r="ABC95" s="743"/>
      <c r="ABD95" s="743"/>
      <c r="ABE95" s="743"/>
      <c r="ABF95" s="743"/>
      <c r="ABG95" s="743"/>
      <c r="ABH95" s="743"/>
      <c r="ABI95" s="743"/>
      <c r="ABJ95" s="743"/>
      <c r="ABK95" s="743"/>
      <c r="ABL95" s="743"/>
      <c r="ABM95" s="743"/>
      <c r="ABN95" s="743"/>
      <c r="ABO95" s="743"/>
      <c r="ABP95" s="743"/>
      <c r="ABQ95" s="743"/>
      <c r="ABR95" s="743"/>
      <c r="ABS95" s="743"/>
      <c r="ABT95" s="743"/>
      <c r="ABU95" s="743"/>
      <c r="ABV95" s="743"/>
      <c r="ABW95" s="743"/>
      <c r="ABX95" s="743"/>
      <c r="ABY95" s="743"/>
      <c r="ABZ95" s="743"/>
      <c r="ACA95" s="743"/>
      <c r="ACB95" s="743"/>
      <c r="ACC95" s="743"/>
      <c r="ACD95" s="743"/>
      <c r="ACE95" s="743"/>
      <c r="ACF95" s="743"/>
      <c r="ACG95" s="743"/>
      <c r="ACH95" s="743"/>
      <c r="ACI95" s="743"/>
      <c r="ACJ95" s="743"/>
      <c r="ACK95" s="743"/>
      <c r="ACL95" s="743"/>
      <c r="ACM95" s="743"/>
      <c r="ACN95" s="743"/>
      <c r="ACO95" s="743"/>
      <c r="ACP95" s="743"/>
      <c r="ACQ95" s="743"/>
      <c r="ACR95" s="743"/>
      <c r="ACS95" s="743"/>
      <c r="ACT95" s="743"/>
      <c r="ACU95" s="743"/>
      <c r="ACV95" s="743"/>
      <c r="ACW95" s="743"/>
      <c r="ACX95" s="743"/>
      <c r="ACY95" s="743"/>
      <c r="ACZ95" s="743"/>
      <c r="ADA95" s="743"/>
      <c r="ADB95" s="743"/>
      <c r="ADC95" s="743"/>
      <c r="ADD95" s="743"/>
      <c r="ADE95" s="743"/>
      <c r="ADF95" s="743"/>
      <c r="ADG95" s="743"/>
      <c r="ADH95" s="743"/>
      <c r="ADI95" s="743"/>
      <c r="ADJ95" s="743"/>
      <c r="ADK95" s="743"/>
      <c r="ADL95" s="743"/>
      <c r="ADM95" s="743"/>
      <c r="ADN95" s="743"/>
      <c r="ADO95" s="743"/>
      <c r="ADP95" s="743"/>
      <c r="ADQ95" s="743"/>
      <c r="ADR95" s="743"/>
      <c r="ADS95" s="743"/>
      <c r="ADT95" s="743"/>
      <c r="ADU95" s="743"/>
      <c r="ADV95" s="743"/>
      <c r="ADW95" s="743"/>
      <c r="ADX95" s="743"/>
      <c r="ADY95" s="743"/>
      <c r="ADZ95" s="743"/>
      <c r="AEA95" s="743"/>
      <c r="AEB95" s="743"/>
      <c r="AEC95" s="743"/>
      <c r="AED95" s="743"/>
      <c r="AEE95" s="743"/>
      <c r="AEF95" s="743"/>
      <c r="AEG95" s="743"/>
      <c r="AEH95" s="743"/>
      <c r="AEI95" s="743"/>
      <c r="AEJ95" s="743"/>
      <c r="AEK95" s="743"/>
      <c r="AEL95" s="743"/>
      <c r="AEM95" s="743"/>
      <c r="AEN95" s="743"/>
      <c r="AEO95" s="743"/>
      <c r="AEP95" s="743"/>
      <c r="AEQ95" s="743"/>
      <c r="AER95" s="743"/>
      <c r="AES95" s="743"/>
      <c r="AET95" s="743"/>
      <c r="AEU95" s="743"/>
      <c r="AEV95" s="743"/>
      <c r="AEW95" s="743"/>
      <c r="AEX95" s="743"/>
      <c r="AEY95" s="743"/>
      <c r="AEZ95" s="743"/>
      <c r="AFA95" s="743"/>
      <c r="AFB95" s="743"/>
      <c r="AFC95" s="743"/>
      <c r="AFD95" s="743"/>
      <c r="AFE95" s="743"/>
      <c r="AFF95" s="743"/>
      <c r="AFG95" s="743"/>
      <c r="AFH95" s="743"/>
      <c r="AFI95" s="743"/>
      <c r="AFJ95" s="743"/>
      <c r="AFK95" s="743"/>
      <c r="AFL95" s="743"/>
      <c r="AFM95" s="743"/>
      <c r="AFN95" s="743"/>
      <c r="AFO95" s="743"/>
      <c r="AFP95" s="743"/>
      <c r="AFQ95" s="743"/>
      <c r="AFR95" s="743"/>
      <c r="AFS95" s="743"/>
      <c r="AFT95" s="743"/>
      <c r="AFU95" s="743"/>
      <c r="AFV95" s="743"/>
      <c r="AFW95" s="743"/>
      <c r="AFX95" s="743"/>
      <c r="AFY95" s="743"/>
      <c r="AFZ95" s="743"/>
      <c r="AGA95" s="743"/>
      <c r="AGB95" s="743"/>
      <c r="AGC95" s="743"/>
      <c r="AGD95" s="743"/>
      <c r="AGE95" s="743"/>
      <c r="AGF95" s="743"/>
      <c r="AGG95" s="743"/>
      <c r="AGH95" s="743"/>
      <c r="AGI95" s="743"/>
      <c r="AGJ95" s="743"/>
      <c r="AGK95" s="743"/>
      <c r="AGL95" s="743"/>
      <c r="AGM95" s="743"/>
      <c r="AGN95" s="743"/>
      <c r="AGO95" s="743"/>
      <c r="AGP95" s="743"/>
      <c r="AGQ95" s="743"/>
      <c r="AGR95" s="743"/>
      <c r="AGS95" s="743"/>
      <c r="AGT95" s="743"/>
      <c r="AGU95" s="743"/>
      <c r="AGV95" s="743"/>
      <c r="AGW95" s="743"/>
      <c r="AGX95" s="743"/>
      <c r="AGY95" s="743"/>
      <c r="AGZ95" s="743"/>
      <c r="AHA95" s="743"/>
      <c r="AHB95" s="743"/>
      <c r="AHC95" s="743"/>
      <c r="AHD95" s="743"/>
      <c r="AHE95" s="743"/>
      <c r="AHF95" s="743"/>
      <c r="AHG95" s="743"/>
      <c r="AHH95" s="743"/>
      <c r="AHI95" s="743"/>
      <c r="AHJ95" s="743"/>
      <c r="AHK95" s="743"/>
      <c r="AHL95" s="743"/>
      <c r="AHM95" s="743"/>
      <c r="AHN95" s="743"/>
      <c r="AHO95" s="743"/>
      <c r="AHP95" s="743"/>
      <c r="AHQ95" s="743"/>
      <c r="AHR95" s="743"/>
      <c r="AHS95" s="743"/>
      <c r="AHT95" s="743"/>
      <c r="AHU95" s="743"/>
      <c r="AHV95" s="743"/>
      <c r="AHW95" s="743"/>
      <c r="AHX95" s="743"/>
      <c r="AHY95" s="743"/>
      <c r="AHZ95" s="743"/>
      <c r="AIA95" s="743"/>
      <c r="AIB95" s="743"/>
      <c r="AIC95" s="743"/>
      <c r="AID95" s="743"/>
      <c r="AIE95" s="743"/>
      <c r="AIF95" s="743"/>
      <c r="AIG95" s="743"/>
      <c r="AIH95" s="743"/>
      <c r="AII95" s="743"/>
      <c r="AIJ95" s="743"/>
      <c r="AIK95" s="743"/>
      <c r="AIL95" s="743"/>
      <c r="AIM95" s="743"/>
      <c r="AIN95" s="743"/>
      <c r="AIO95" s="743"/>
      <c r="AIP95" s="743"/>
      <c r="AIQ95" s="743"/>
      <c r="AIR95" s="743"/>
      <c r="AIS95" s="743"/>
      <c r="AIT95" s="743"/>
      <c r="AIU95" s="743"/>
      <c r="AIV95" s="743"/>
      <c r="AIW95" s="743"/>
      <c r="AIX95" s="743"/>
      <c r="AIY95" s="743"/>
      <c r="AIZ95" s="743"/>
      <c r="AJA95" s="743"/>
      <c r="AJB95" s="743"/>
      <c r="AJC95" s="743"/>
      <c r="AJD95" s="743"/>
      <c r="AJE95" s="743"/>
      <c r="AJF95" s="743"/>
      <c r="AJG95" s="743"/>
      <c r="AJH95" s="743"/>
      <c r="AJI95" s="743"/>
      <c r="AJJ95" s="743"/>
      <c r="AJK95" s="743"/>
      <c r="AJL95" s="743"/>
      <c r="AJM95" s="743"/>
      <c r="AJN95" s="743"/>
      <c r="AJO95" s="743"/>
      <c r="AJP95" s="743"/>
      <c r="AJQ95" s="743"/>
      <c r="AJR95" s="743"/>
      <c r="AJS95" s="743"/>
      <c r="AJT95" s="743"/>
      <c r="AJU95" s="743"/>
      <c r="AJV95" s="743"/>
      <c r="AJW95" s="743"/>
      <c r="AJX95" s="743"/>
      <c r="AJY95" s="743"/>
      <c r="AJZ95" s="743"/>
      <c r="AKA95" s="743"/>
      <c r="AKB95" s="743"/>
      <c r="AKC95" s="743"/>
      <c r="AKD95" s="743"/>
      <c r="AKE95" s="743"/>
      <c r="AKF95" s="743"/>
      <c r="AKG95" s="743"/>
      <c r="AKH95" s="743"/>
      <c r="AKI95" s="743"/>
      <c r="AKJ95" s="743"/>
      <c r="AKK95" s="743"/>
      <c r="AKL95" s="743"/>
      <c r="AKM95" s="743"/>
      <c r="AKN95" s="743"/>
      <c r="AKO95" s="743"/>
      <c r="AKP95" s="743"/>
      <c r="AKQ95" s="743"/>
      <c r="AKR95" s="743"/>
      <c r="AKS95" s="743"/>
      <c r="AKT95" s="743"/>
      <c r="AKU95" s="743"/>
      <c r="AKV95" s="743"/>
      <c r="AKW95" s="743"/>
      <c r="AKX95" s="743"/>
      <c r="AKY95" s="743"/>
      <c r="AKZ95" s="743"/>
      <c r="ALA95" s="743"/>
      <c r="ALB95" s="743"/>
      <c r="ALC95" s="743"/>
      <c r="ALD95" s="743"/>
      <c r="ALE95" s="743"/>
      <c r="ALF95" s="743"/>
      <c r="ALG95" s="743"/>
      <c r="ALH95" s="743"/>
      <c r="ALI95" s="743"/>
      <c r="ALJ95" s="743"/>
      <c r="ALK95" s="743"/>
      <c r="ALL95" s="743"/>
      <c r="ALM95" s="743"/>
      <c r="ALN95" s="743"/>
      <c r="ALO95" s="743"/>
      <c r="ALP95" s="743"/>
      <c r="ALQ95" s="743"/>
      <c r="ALR95" s="743"/>
      <c r="ALS95" s="743"/>
      <c r="ALT95" s="743"/>
      <c r="ALU95" s="743"/>
      <c r="ALV95" s="743"/>
      <c r="ALW95" s="743"/>
      <c r="ALX95" s="743"/>
      <c r="ALY95" s="743"/>
      <c r="ALZ95" s="743"/>
      <c r="AMA95" s="743"/>
      <c r="AMB95" s="743"/>
      <c r="AMC95" s="743"/>
      <c r="AMD95" s="743"/>
      <c r="AME95" s="743"/>
      <c r="AMF95" s="743"/>
      <c r="AMG95" s="743"/>
      <c r="AMH95" s="743"/>
      <c r="AMI95" s="743"/>
      <c r="AMJ95" s="743"/>
    </row>
    <row r="96" spans="1:1024" x14ac:dyDescent="0.2">
      <c r="A96" s="743"/>
      <c r="B96" s="766"/>
      <c r="C96" s="763"/>
      <c r="D96" s="760"/>
      <c r="E96" s="760"/>
      <c r="F96" s="760"/>
      <c r="G96" s="760"/>
      <c r="H96" s="760"/>
      <c r="I96" s="760"/>
      <c r="J96" s="760"/>
      <c r="K96" s="760"/>
      <c r="L96" s="760"/>
      <c r="M96" s="760"/>
      <c r="N96" s="760"/>
      <c r="O96" s="760"/>
      <c r="P96" s="760"/>
      <c r="Q96" s="760"/>
      <c r="R96" s="761"/>
      <c r="S96" s="760"/>
      <c r="T96" s="760"/>
      <c r="U96" s="753" t="s">
        <v>505</v>
      </c>
      <c r="V96" s="748" t="s">
        <v>124</v>
      </c>
      <c r="W96" s="762" t="s">
        <v>499</v>
      </c>
      <c r="X96" s="623"/>
      <c r="Y96" s="623"/>
      <c r="Z96" s="623"/>
      <c r="AA96" s="623"/>
      <c r="AB96" s="623"/>
      <c r="AC96" s="623"/>
      <c r="AD96" s="623"/>
      <c r="AE96" s="623"/>
      <c r="AF96" s="623"/>
      <c r="AG96" s="623"/>
      <c r="AH96" s="623"/>
      <c r="AI96" s="623"/>
      <c r="AJ96" s="623"/>
      <c r="AK96" s="623"/>
      <c r="AL96" s="623"/>
      <c r="AM96" s="623"/>
      <c r="AN96" s="623"/>
      <c r="AO96" s="623"/>
      <c r="AP96" s="623"/>
      <c r="AQ96" s="623"/>
      <c r="AR96" s="623"/>
      <c r="AS96" s="623"/>
      <c r="AT96" s="623"/>
      <c r="AU96" s="623"/>
      <c r="AV96" s="623"/>
      <c r="AW96" s="623"/>
      <c r="AX96" s="623"/>
      <c r="AY96" s="623"/>
      <c r="AZ96" s="623"/>
      <c r="BA96" s="623"/>
      <c r="BB96" s="623"/>
      <c r="BC96" s="623"/>
      <c r="BD96" s="623"/>
      <c r="BE96" s="623"/>
      <c r="BF96" s="623"/>
      <c r="BG96" s="623"/>
      <c r="BH96" s="623"/>
      <c r="BI96" s="623"/>
      <c r="BJ96" s="623"/>
      <c r="BK96" s="623"/>
      <c r="BL96" s="623"/>
      <c r="BM96" s="623"/>
      <c r="BN96" s="623"/>
      <c r="BO96" s="623"/>
      <c r="BP96" s="623"/>
      <c r="BQ96" s="623"/>
      <c r="BR96" s="623"/>
      <c r="BS96" s="623"/>
      <c r="BT96" s="623"/>
      <c r="BU96" s="623"/>
      <c r="BV96" s="623"/>
      <c r="BW96" s="623"/>
      <c r="BX96" s="623"/>
      <c r="BY96" s="623"/>
      <c r="BZ96" s="623"/>
      <c r="CA96" s="623"/>
      <c r="CB96" s="623"/>
      <c r="CC96" s="623"/>
      <c r="CD96" s="623"/>
      <c r="CE96" s="623"/>
      <c r="CF96" s="623"/>
      <c r="CG96" s="623"/>
      <c r="CH96" s="623"/>
      <c r="CI96" s="623"/>
      <c r="CJ96" s="623"/>
      <c r="CK96" s="623"/>
      <c r="CL96" s="623"/>
      <c r="CM96" s="623"/>
      <c r="CN96" s="623"/>
      <c r="CO96" s="623"/>
      <c r="CP96" s="623"/>
      <c r="CQ96" s="623"/>
      <c r="CR96" s="623"/>
      <c r="CS96" s="623"/>
      <c r="CT96" s="623"/>
      <c r="CU96" s="623"/>
      <c r="CV96" s="623"/>
      <c r="CW96" s="623"/>
      <c r="CX96" s="623"/>
      <c r="CY96" s="623"/>
      <c r="CZ96" s="749">
        <v>0</v>
      </c>
      <c r="DA96" s="750">
        <v>0</v>
      </c>
      <c r="DB96" s="750">
        <v>0</v>
      </c>
      <c r="DC96" s="750">
        <v>0</v>
      </c>
      <c r="DD96" s="750">
        <v>0</v>
      </c>
      <c r="DE96" s="750">
        <v>0</v>
      </c>
      <c r="DF96" s="750">
        <v>0</v>
      </c>
      <c r="DG96" s="750">
        <v>0</v>
      </c>
      <c r="DH96" s="750">
        <v>0</v>
      </c>
      <c r="DI96" s="750">
        <v>0</v>
      </c>
      <c r="DJ96" s="750">
        <v>0</v>
      </c>
      <c r="DK96" s="750">
        <v>0</v>
      </c>
      <c r="DL96" s="750">
        <v>0</v>
      </c>
      <c r="DM96" s="750">
        <v>0</v>
      </c>
      <c r="DN96" s="750">
        <v>0</v>
      </c>
      <c r="DO96" s="750">
        <v>0</v>
      </c>
      <c r="DP96" s="750">
        <v>0</v>
      </c>
      <c r="DQ96" s="750">
        <v>0</v>
      </c>
      <c r="DR96" s="750">
        <v>0</v>
      </c>
      <c r="DS96" s="750">
        <v>0</v>
      </c>
      <c r="DT96" s="750">
        <v>0</v>
      </c>
      <c r="DU96" s="750">
        <v>0</v>
      </c>
      <c r="DV96" s="750">
        <v>0</v>
      </c>
      <c r="DW96" s="751">
        <v>0</v>
      </c>
      <c r="DX96" s="673"/>
      <c r="DY96" s="743"/>
      <c r="DZ96" s="743"/>
      <c r="EA96" s="743"/>
      <c r="EB96" s="743"/>
      <c r="EC96" s="743"/>
      <c r="ED96" s="743"/>
      <c r="EE96" s="743"/>
      <c r="EF96" s="743"/>
      <c r="EG96" s="743"/>
      <c r="EH96" s="743"/>
      <c r="EI96" s="743"/>
      <c r="EJ96" s="743"/>
      <c r="EK96" s="743"/>
      <c r="EL96" s="743"/>
      <c r="EM96" s="743"/>
      <c r="EN96" s="743"/>
      <c r="EO96" s="743"/>
      <c r="EP96" s="743"/>
      <c r="EQ96" s="743"/>
      <c r="ER96" s="743"/>
      <c r="ES96" s="743"/>
      <c r="ET96" s="743"/>
      <c r="EU96" s="743"/>
      <c r="EV96" s="743"/>
      <c r="EW96" s="743"/>
      <c r="EX96" s="743"/>
      <c r="EY96" s="743"/>
      <c r="EZ96" s="743"/>
      <c r="FA96" s="743"/>
      <c r="FB96" s="743"/>
      <c r="FC96" s="743"/>
      <c r="FD96" s="743"/>
      <c r="FE96" s="743"/>
      <c r="FF96" s="743"/>
      <c r="FG96" s="743"/>
      <c r="FH96" s="743"/>
      <c r="FI96" s="743"/>
      <c r="FJ96" s="743"/>
      <c r="FK96" s="743"/>
      <c r="FL96" s="743"/>
      <c r="FM96" s="743"/>
      <c r="FN96" s="743"/>
      <c r="FO96" s="743"/>
      <c r="FP96" s="743"/>
      <c r="FQ96" s="743"/>
      <c r="FR96" s="743"/>
      <c r="FS96" s="743"/>
      <c r="FT96" s="743"/>
      <c r="FU96" s="743"/>
      <c r="FV96" s="743"/>
      <c r="FW96" s="743"/>
      <c r="FX96" s="743"/>
      <c r="FY96" s="743"/>
      <c r="FZ96" s="743"/>
      <c r="GA96" s="743"/>
      <c r="GB96" s="743"/>
      <c r="GC96" s="743"/>
      <c r="GD96" s="743"/>
      <c r="GE96" s="743"/>
      <c r="GF96" s="743"/>
      <c r="GG96" s="743"/>
      <c r="GH96" s="743"/>
      <c r="GI96" s="743"/>
      <c r="GJ96" s="743"/>
      <c r="GK96" s="743"/>
      <c r="GL96" s="743"/>
      <c r="GM96" s="743"/>
      <c r="GN96" s="743"/>
      <c r="GO96" s="743"/>
      <c r="GP96" s="743"/>
      <c r="GQ96" s="743"/>
      <c r="GR96" s="743"/>
      <c r="GS96" s="743"/>
      <c r="GT96" s="743"/>
      <c r="GU96" s="743"/>
      <c r="GV96" s="743"/>
      <c r="GW96" s="743"/>
      <c r="GX96" s="743"/>
      <c r="GY96" s="743"/>
      <c r="GZ96" s="743"/>
      <c r="HA96" s="743"/>
      <c r="HB96" s="743"/>
      <c r="HC96" s="743"/>
      <c r="HD96" s="743"/>
      <c r="HE96" s="743"/>
      <c r="HF96" s="743"/>
      <c r="HG96" s="743"/>
      <c r="HH96" s="743"/>
      <c r="HI96" s="743"/>
      <c r="HJ96" s="743"/>
      <c r="HK96" s="743"/>
      <c r="HL96" s="743"/>
      <c r="HM96" s="743"/>
      <c r="HN96" s="743"/>
      <c r="HO96" s="743"/>
      <c r="HP96" s="743"/>
      <c r="HQ96" s="743"/>
      <c r="HR96" s="743"/>
      <c r="HS96" s="743"/>
      <c r="HT96" s="743"/>
      <c r="HU96" s="743"/>
      <c r="HV96" s="743"/>
      <c r="HW96" s="743"/>
      <c r="HX96" s="743"/>
      <c r="HY96" s="743"/>
      <c r="HZ96" s="743"/>
      <c r="IA96" s="743"/>
      <c r="IB96" s="743"/>
      <c r="IC96" s="743"/>
      <c r="ID96" s="743"/>
      <c r="IE96" s="743"/>
      <c r="IF96" s="743"/>
      <c r="IG96" s="743"/>
      <c r="IH96" s="743"/>
      <c r="II96" s="743"/>
      <c r="IJ96" s="743"/>
      <c r="IK96" s="743"/>
      <c r="IL96" s="743"/>
      <c r="IM96" s="743"/>
      <c r="IN96" s="743"/>
      <c r="IO96" s="743"/>
      <c r="IP96" s="743"/>
      <c r="IQ96" s="743"/>
      <c r="IR96" s="743"/>
      <c r="IS96" s="743"/>
      <c r="IT96" s="743"/>
      <c r="IU96" s="743"/>
      <c r="IV96" s="743"/>
      <c r="IW96" s="743"/>
      <c r="IX96" s="743"/>
      <c r="IY96" s="743"/>
      <c r="IZ96" s="743"/>
      <c r="JA96" s="743"/>
      <c r="JB96" s="743"/>
      <c r="JC96" s="743"/>
      <c r="JD96" s="743"/>
      <c r="JE96" s="743"/>
      <c r="JF96" s="743"/>
      <c r="JG96" s="743"/>
      <c r="JH96" s="743"/>
      <c r="JI96" s="743"/>
      <c r="JJ96" s="743"/>
      <c r="JK96" s="743"/>
      <c r="JL96" s="743"/>
      <c r="JM96" s="743"/>
      <c r="JN96" s="743"/>
      <c r="JO96" s="743"/>
      <c r="JP96" s="743"/>
      <c r="JQ96" s="743"/>
      <c r="JR96" s="743"/>
      <c r="JS96" s="743"/>
      <c r="JT96" s="743"/>
      <c r="JU96" s="743"/>
      <c r="JV96" s="743"/>
      <c r="JW96" s="743"/>
      <c r="JX96" s="743"/>
      <c r="JY96" s="743"/>
      <c r="JZ96" s="743"/>
      <c r="KA96" s="743"/>
      <c r="KB96" s="743"/>
      <c r="KC96" s="743"/>
      <c r="KD96" s="743"/>
      <c r="KE96" s="743"/>
      <c r="KF96" s="743"/>
      <c r="KG96" s="743"/>
      <c r="KH96" s="743"/>
      <c r="KI96" s="743"/>
      <c r="KJ96" s="743"/>
      <c r="KK96" s="743"/>
      <c r="KL96" s="743"/>
      <c r="KM96" s="743"/>
      <c r="KN96" s="743"/>
      <c r="KO96" s="743"/>
      <c r="KP96" s="743"/>
      <c r="KQ96" s="743"/>
      <c r="KR96" s="743"/>
      <c r="KS96" s="743"/>
      <c r="KT96" s="743"/>
      <c r="KU96" s="743"/>
      <c r="KV96" s="743"/>
      <c r="KW96" s="743"/>
      <c r="KX96" s="743"/>
      <c r="KY96" s="743"/>
      <c r="KZ96" s="743"/>
      <c r="LA96" s="743"/>
      <c r="LB96" s="743"/>
      <c r="LC96" s="743"/>
      <c r="LD96" s="743"/>
      <c r="LE96" s="743"/>
      <c r="LF96" s="743"/>
      <c r="LG96" s="743"/>
      <c r="LH96" s="743"/>
      <c r="LI96" s="743"/>
      <c r="LJ96" s="743"/>
      <c r="LK96" s="743"/>
      <c r="LL96" s="743"/>
      <c r="LM96" s="743"/>
      <c r="LN96" s="743"/>
      <c r="LO96" s="743"/>
      <c r="LP96" s="743"/>
      <c r="LQ96" s="743"/>
      <c r="LR96" s="743"/>
      <c r="LS96" s="743"/>
      <c r="LT96" s="743"/>
      <c r="LU96" s="743"/>
      <c r="LV96" s="743"/>
      <c r="LW96" s="743"/>
      <c r="LX96" s="743"/>
      <c r="LY96" s="743"/>
      <c r="LZ96" s="743"/>
      <c r="MA96" s="743"/>
      <c r="MB96" s="743"/>
      <c r="MC96" s="743"/>
      <c r="MD96" s="743"/>
      <c r="ME96" s="743"/>
      <c r="MF96" s="743"/>
      <c r="MG96" s="743"/>
      <c r="MH96" s="743"/>
      <c r="MI96" s="743"/>
      <c r="MJ96" s="743"/>
      <c r="MK96" s="743"/>
      <c r="ML96" s="743"/>
      <c r="MM96" s="743"/>
      <c r="MN96" s="743"/>
      <c r="MO96" s="743"/>
      <c r="MP96" s="743"/>
      <c r="MQ96" s="743"/>
      <c r="MR96" s="743"/>
      <c r="MS96" s="743"/>
      <c r="MT96" s="743"/>
      <c r="MU96" s="743"/>
      <c r="MV96" s="743"/>
      <c r="MW96" s="743"/>
      <c r="MX96" s="743"/>
      <c r="MY96" s="743"/>
      <c r="MZ96" s="743"/>
      <c r="NA96" s="743"/>
      <c r="NB96" s="743"/>
      <c r="NC96" s="743"/>
      <c r="ND96" s="743"/>
      <c r="NE96" s="743"/>
      <c r="NF96" s="743"/>
      <c r="NG96" s="743"/>
      <c r="NH96" s="743"/>
      <c r="NI96" s="743"/>
      <c r="NJ96" s="743"/>
      <c r="NK96" s="743"/>
      <c r="NL96" s="743"/>
      <c r="NM96" s="743"/>
      <c r="NN96" s="743"/>
      <c r="NO96" s="743"/>
      <c r="NP96" s="743"/>
      <c r="NQ96" s="743"/>
      <c r="NR96" s="743"/>
      <c r="NS96" s="743"/>
      <c r="NT96" s="743"/>
      <c r="NU96" s="743"/>
      <c r="NV96" s="743"/>
      <c r="NW96" s="743"/>
      <c r="NX96" s="743"/>
      <c r="NY96" s="743"/>
      <c r="NZ96" s="743"/>
      <c r="OA96" s="743"/>
      <c r="OB96" s="743"/>
      <c r="OC96" s="743"/>
      <c r="OD96" s="743"/>
      <c r="OE96" s="743"/>
      <c r="OF96" s="743"/>
      <c r="OG96" s="743"/>
      <c r="OH96" s="743"/>
      <c r="OI96" s="743"/>
      <c r="OJ96" s="743"/>
      <c r="OK96" s="743"/>
      <c r="OL96" s="743"/>
      <c r="OM96" s="743"/>
      <c r="ON96" s="743"/>
      <c r="OO96" s="743"/>
      <c r="OP96" s="743"/>
      <c r="OQ96" s="743"/>
      <c r="OR96" s="743"/>
      <c r="OS96" s="743"/>
      <c r="OT96" s="743"/>
      <c r="OU96" s="743"/>
      <c r="OV96" s="743"/>
      <c r="OW96" s="743"/>
      <c r="OX96" s="743"/>
      <c r="OY96" s="743"/>
      <c r="OZ96" s="743"/>
      <c r="PA96" s="743"/>
      <c r="PB96" s="743"/>
      <c r="PC96" s="743"/>
      <c r="PD96" s="743"/>
      <c r="PE96" s="743"/>
      <c r="PF96" s="743"/>
      <c r="PG96" s="743"/>
      <c r="PH96" s="743"/>
      <c r="PI96" s="743"/>
      <c r="PJ96" s="743"/>
      <c r="PK96" s="743"/>
      <c r="PL96" s="743"/>
      <c r="PM96" s="743"/>
      <c r="PN96" s="743"/>
      <c r="PO96" s="743"/>
      <c r="PP96" s="743"/>
      <c r="PQ96" s="743"/>
      <c r="PR96" s="743"/>
      <c r="PS96" s="743"/>
      <c r="PT96" s="743"/>
      <c r="PU96" s="743"/>
      <c r="PV96" s="743"/>
      <c r="PW96" s="743"/>
      <c r="PX96" s="743"/>
      <c r="PY96" s="743"/>
      <c r="PZ96" s="743"/>
      <c r="QA96" s="743"/>
      <c r="QB96" s="743"/>
      <c r="QC96" s="743"/>
      <c r="QD96" s="743"/>
      <c r="QE96" s="743"/>
      <c r="QF96" s="743"/>
      <c r="QG96" s="743"/>
      <c r="QH96" s="743"/>
      <c r="QI96" s="743"/>
      <c r="QJ96" s="743"/>
      <c r="QK96" s="743"/>
      <c r="QL96" s="743"/>
      <c r="QM96" s="743"/>
      <c r="QN96" s="743"/>
      <c r="QO96" s="743"/>
      <c r="QP96" s="743"/>
      <c r="QQ96" s="743"/>
      <c r="QR96" s="743"/>
      <c r="QS96" s="743"/>
      <c r="QT96" s="743"/>
      <c r="QU96" s="743"/>
      <c r="QV96" s="743"/>
      <c r="QW96" s="743"/>
      <c r="QX96" s="743"/>
      <c r="QY96" s="743"/>
      <c r="QZ96" s="743"/>
      <c r="RA96" s="743"/>
      <c r="RB96" s="743"/>
      <c r="RC96" s="743"/>
      <c r="RD96" s="743"/>
      <c r="RE96" s="743"/>
      <c r="RF96" s="743"/>
      <c r="RG96" s="743"/>
      <c r="RH96" s="743"/>
      <c r="RI96" s="743"/>
      <c r="RJ96" s="743"/>
      <c r="RK96" s="743"/>
      <c r="RL96" s="743"/>
      <c r="RM96" s="743"/>
      <c r="RN96" s="743"/>
      <c r="RO96" s="743"/>
      <c r="RP96" s="743"/>
      <c r="RQ96" s="743"/>
      <c r="RR96" s="743"/>
      <c r="RS96" s="743"/>
      <c r="RT96" s="743"/>
      <c r="RU96" s="743"/>
      <c r="RV96" s="743"/>
      <c r="RW96" s="743"/>
      <c r="RX96" s="743"/>
      <c r="RY96" s="743"/>
      <c r="RZ96" s="743"/>
      <c r="SA96" s="743"/>
      <c r="SB96" s="743"/>
      <c r="SC96" s="743"/>
      <c r="SD96" s="743"/>
      <c r="SE96" s="743"/>
      <c r="SF96" s="743"/>
      <c r="SG96" s="743"/>
      <c r="SH96" s="743"/>
      <c r="SI96" s="743"/>
      <c r="SJ96" s="743"/>
      <c r="SK96" s="743"/>
      <c r="SL96" s="743"/>
      <c r="SM96" s="743"/>
      <c r="SN96" s="743"/>
      <c r="SO96" s="743"/>
      <c r="SP96" s="743"/>
      <c r="SQ96" s="743"/>
      <c r="SR96" s="743"/>
      <c r="SS96" s="743"/>
      <c r="ST96" s="743"/>
      <c r="SU96" s="743"/>
      <c r="SV96" s="743"/>
      <c r="SW96" s="743"/>
      <c r="SX96" s="743"/>
      <c r="SY96" s="743"/>
      <c r="SZ96" s="743"/>
      <c r="TA96" s="743"/>
      <c r="TB96" s="743"/>
      <c r="TC96" s="743"/>
      <c r="TD96" s="743"/>
      <c r="TE96" s="743"/>
      <c r="TF96" s="743"/>
      <c r="TG96" s="743"/>
      <c r="TH96" s="743"/>
      <c r="TI96" s="743"/>
      <c r="TJ96" s="743"/>
      <c r="TK96" s="743"/>
      <c r="TL96" s="743"/>
      <c r="TM96" s="743"/>
      <c r="TN96" s="743"/>
      <c r="TO96" s="743"/>
      <c r="TP96" s="743"/>
      <c r="TQ96" s="743"/>
      <c r="TR96" s="743"/>
      <c r="TS96" s="743"/>
      <c r="TT96" s="743"/>
      <c r="TU96" s="743"/>
      <c r="TV96" s="743"/>
      <c r="TW96" s="743"/>
      <c r="TX96" s="743"/>
      <c r="TY96" s="743"/>
      <c r="TZ96" s="743"/>
      <c r="UA96" s="743"/>
      <c r="UB96" s="743"/>
      <c r="UC96" s="743"/>
      <c r="UD96" s="743"/>
      <c r="UE96" s="743"/>
      <c r="UF96" s="743"/>
      <c r="UG96" s="743"/>
      <c r="UH96" s="743"/>
      <c r="UI96" s="743"/>
      <c r="UJ96" s="743"/>
      <c r="UK96" s="743"/>
      <c r="UL96" s="743"/>
      <c r="UM96" s="743"/>
      <c r="UN96" s="743"/>
      <c r="UO96" s="743"/>
      <c r="UP96" s="743"/>
      <c r="UQ96" s="743"/>
      <c r="UR96" s="743"/>
      <c r="US96" s="743"/>
      <c r="UT96" s="743"/>
      <c r="UU96" s="743"/>
      <c r="UV96" s="743"/>
      <c r="UW96" s="743"/>
      <c r="UX96" s="743"/>
      <c r="UY96" s="743"/>
      <c r="UZ96" s="743"/>
      <c r="VA96" s="743"/>
      <c r="VB96" s="743"/>
      <c r="VC96" s="743"/>
      <c r="VD96" s="743"/>
      <c r="VE96" s="743"/>
      <c r="VF96" s="743"/>
      <c r="VG96" s="743"/>
      <c r="VH96" s="743"/>
      <c r="VI96" s="743"/>
      <c r="VJ96" s="743"/>
      <c r="VK96" s="743"/>
      <c r="VL96" s="743"/>
      <c r="VM96" s="743"/>
      <c r="VN96" s="743"/>
      <c r="VO96" s="743"/>
      <c r="VP96" s="743"/>
      <c r="VQ96" s="743"/>
      <c r="VR96" s="743"/>
      <c r="VS96" s="743"/>
      <c r="VT96" s="743"/>
      <c r="VU96" s="743"/>
      <c r="VV96" s="743"/>
      <c r="VW96" s="743"/>
      <c r="VX96" s="743"/>
      <c r="VY96" s="743"/>
      <c r="VZ96" s="743"/>
      <c r="WA96" s="743"/>
      <c r="WB96" s="743"/>
      <c r="WC96" s="743"/>
      <c r="WD96" s="743"/>
      <c r="WE96" s="743"/>
      <c r="WF96" s="743"/>
      <c r="WG96" s="743"/>
      <c r="WH96" s="743"/>
      <c r="WI96" s="743"/>
      <c r="WJ96" s="743"/>
      <c r="WK96" s="743"/>
      <c r="WL96" s="743"/>
      <c r="WM96" s="743"/>
      <c r="WN96" s="743"/>
      <c r="WO96" s="743"/>
      <c r="WP96" s="743"/>
      <c r="WQ96" s="743"/>
      <c r="WR96" s="743"/>
      <c r="WS96" s="743"/>
      <c r="WT96" s="743"/>
      <c r="WU96" s="743"/>
      <c r="WV96" s="743"/>
      <c r="WW96" s="743"/>
      <c r="WX96" s="743"/>
      <c r="WY96" s="743"/>
      <c r="WZ96" s="743"/>
      <c r="XA96" s="743"/>
      <c r="XB96" s="743"/>
      <c r="XC96" s="743"/>
      <c r="XD96" s="743"/>
      <c r="XE96" s="743"/>
      <c r="XF96" s="743"/>
      <c r="XG96" s="743"/>
      <c r="XH96" s="743"/>
      <c r="XI96" s="743"/>
      <c r="XJ96" s="743"/>
      <c r="XK96" s="743"/>
      <c r="XL96" s="743"/>
      <c r="XM96" s="743"/>
      <c r="XN96" s="743"/>
      <c r="XO96" s="743"/>
      <c r="XP96" s="743"/>
      <c r="XQ96" s="743"/>
      <c r="XR96" s="743"/>
      <c r="XS96" s="743"/>
      <c r="XT96" s="743"/>
      <c r="XU96" s="743"/>
      <c r="XV96" s="743"/>
      <c r="XW96" s="743"/>
      <c r="XX96" s="743"/>
      <c r="XY96" s="743"/>
      <c r="XZ96" s="743"/>
      <c r="YA96" s="743"/>
      <c r="YB96" s="743"/>
      <c r="YC96" s="743"/>
      <c r="YD96" s="743"/>
      <c r="YE96" s="743"/>
      <c r="YF96" s="743"/>
      <c r="YG96" s="743"/>
      <c r="YH96" s="743"/>
      <c r="YI96" s="743"/>
      <c r="YJ96" s="743"/>
      <c r="YK96" s="743"/>
      <c r="YL96" s="743"/>
      <c r="YM96" s="743"/>
      <c r="YN96" s="743"/>
      <c r="YO96" s="743"/>
      <c r="YP96" s="743"/>
      <c r="YQ96" s="743"/>
      <c r="YR96" s="743"/>
      <c r="YS96" s="743"/>
      <c r="YT96" s="743"/>
      <c r="YU96" s="743"/>
      <c r="YV96" s="743"/>
      <c r="YW96" s="743"/>
      <c r="YX96" s="743"/>
      <c r="YY96" s="743"/>
      <c r="YZ96" s="743"/>
      <c r="ZA96" s="743"/>
      <c r="ZB96" s="743"/>
      <c r="ZC96" s="743"/>
      <c r="ZD96" s="743"/>
      <c r="ZE96" s="743"/>
      <c r="ZF96" s="743"/>
      <c r="ZG96" s="743"/>
      <c r="ZH96" s="743"/>
      <c r="ZI96" s="743"/>
      <c r="ZJ96" s="743"/>
      <c r="ZK96" s="743"/>
      <c r="ZL96" s="743"/>
      <c r="ZM96" s="743"/>
      <c r="ZN96" s="743"/>
      <c r="ZO96" s="743"/>
      <c r="ZP96" s="743"/>
      <c r="ZQ96" s="743"/>
      <c r="ZR96" s="743"/>
      <c r="ZS96" s="743"/>
      <c r="ZT96" s="743"/>
      <c r="ZU96" s="743"/>
      <c r="ZV96" s="743"/>
      <c r="ZW96" s="743"/>
      <c r="ZX96" s="743"/>
      <c r="ZY96" s="743"/>
      <c r="ZZ96" s="743"/>
      <c r="AAA96" s="743"/>
      <c r="AAB96" s="743"/>
      <c r="AAC96" s="743"/>
      <c r="AAD96" s="743"/>
      <c r="AAE96" s="743"/>
      <c r="AAF96" s="743"/>
      <c r="AAG96" s="743"/>
      <c r="AAH96" s="743"/>
      <c r="AAI96" s="743"/>
      <c r="AAJ96" s="743"/>
      <c r="AAK96" s="743"/>
      <c r="AAL96" s="743"/>
      <c r="AAM96" s="743"/>
      <c r="AAN96" s="743"/>
      <c r="AAO96" s="743"/>
      <c r="AAP96" s="743"/>
      <c r="AAQ96" s="743"/>
      <c r="AAR96" s="743"/>
      <c r="AAS96" s="743"/>
      <c r="AAT96" s="743"/>
      <c r="AAU96" s="743"/>
      <c r="AAV96" s="743"/>
      <c r="AAW96" s="743"/>
      <c r="AAX96" s="743"/>
      <c r="AAY96" s="743"/>
      <c r="AAZ96" s="743"/>
      <c r="ABA96" s="743"/>
      <c r="ABB96" s="743"/>
      <c r="ABC96" s="743"/>
      <c r="ABD96" s="743"/>
      <c r="ABE96" s="743"/>
      <c r="ABF96" s="743"/>
      <c r="ABG96" s="743"/>
      <c r="ABH96" s="743"/>
      <c r="ABI96" s="743"/>
      <c r="ABJ96" s="743"/>
      <c r="ABK96" s="743"/>
      <c r="ABL96" s="743"/>
      <c r="ABM96" s="743"/>
      <c r="ABN96" s="743"/>
      <c r="ABO96" s="743"/>
      <c r="ABP96" s="743"/>
      <c r="ABQ96" s="743"/>
      <c r="ABR96" s="743"/>
      <c r="ABS96" s="743"/>
      <c r="ABT96" s="743"/>
      <c r="ABU96" s="743"/>
      <c r="ABV96" s="743"/>
      <c r="ABW96" s="743"/>
      <c r="ABX96" s="743"/>
      <c r="ABY96" s="743"/>
      <c r="ABZ96" s="743"/>
      <c r="ACA96" s="743"/>
      <c r="ACB96" s="743"/>
      <c r="ACC96" s="743"/>
      <c r="ACD96" s="743"/>
      <c r="ACE96" s="743"/>
      <c r="ACF96" s="743"/>
      <c r="ACG96" s="743"/>
      <c r="ACH96" s="743"/>
      <c r="ACI96" s="743"/>
      <c r="ACJ96" s="743"/>
      <c r="ACK96" s="743"/>
      <c r="ACL96" s="743"/>
      <c r="ACM96" s="743"/>
      <c r="ACN96" s="743"/>
      <c r="ACO96" s="743"/>
      <c r="ACP96" s="743"/>
      <c r="ACQ96" s="743"/>
      <c r="ACR96" s="743"/>
      <c r="ACS96" s="743"/>
      <c r="ACT96" s="743"/>
      <c r="ACU96" s="743"/>
      <c r="ACV96" s="743"/>
      <c r="ACW96" s="743"/>
      <c r="ACX96" s="743"/>
      <c r="ACY96" s="743"/>
      <c r="ACZ96" s="743"/>
      <c r="ADA96" s="743"/>
      <c r="ADB96" s="743"/>
      <c r="ADC96" s="743"/>
      <c r="ADD96" s="743"/>
      <c r="ADE96" s="743"/>
      <c r="ADF96" s="743"/>
      <c r="ADG96" s="743"/>
      <c r="ADH96" s="743"/>
      <c r="ADI96" s="743"/>
      <c r="ADJ96" s="743"/>
      <c r="ADK96" s="743"/>
      <c r="ADL96" s="743"/>
      <c r="ADM96" s="743"/>
      <c r="ADN96" s="743"/>
      <c r="ADO96" s="743"/>
      <c r="ADP96" s="743"/>
      <c r="ADQ96" s="743"/>
      <c r="ADR96" s="743"/>
      <c r="ADS96" s="743"/>
      <c r="ADT96" s="743"/>
      <c r="ADU96" s="743"/>
      <c r="ADV96" s="743"/>
      <c r="ADW96" s="743"/>
      <c r="ADX96" s="743"/>
      <c r="ADY96" s="743"/>
      <c r="ADZ96" s="743"/>
      <c r="AEA96" s="743"/>
      <c r="AEB96" s="743"/>
      <c r="AEC96" s="743"/>
      <c r="AED96" s="743"/>
      <c r="AEE96" s="743"/>
      <c r="AEF96" s="743"/>
      <c r="AEG96" s="743"/>
      <c r="AEH96" s="743"/>
      <c r="AEI96" s="743"/>
      <c r="AEJ96" s="743"/>
      <c r="AEK96" s="743"/>
      <c r="AEL96" s="743"/>
      <c r="AEM96" s="743"/>
      <c r="AEN96" s="743"/>
      <c r="AEO96" s="743"/>
      <c r="AEP96" s="743"/>
      <c r="AEQ96" s="743"/>
      <c r="AER96" s="743"/>
      <c r="AES96" s="743"/>
      <c r="AET96" s="743"/>
      <c r="AEU96" s="743"/>
      <c r="AEV96" s="743"/>
      <c r="AEW96" s="743"/>
      <c r="AEX96" s="743"/>
      <c r="AEY96" s="743"/>
      <c r="AEZ96" s="743"/>
      <c r="AFA96" s="743"/>
      <c r="AFB96" s="743"/>
      <c r="AFC96" s="743"/>
      <c r="AFD96" s="743"/>
      <c r="AFE96" s="743"/>
      <c r="AFF96" s="743"/>
      <c r="AFG96" s="743"/>
      <c r="AFH96" s="743"/>
      <c r="AFI96" s="743"/>
      <c r="AFJ96" s="743"/>
      <c r="AFK96" s="743"/>
      <c r="AFL96" s="743"/>
      <c r="AFM96" s="743"/>
      <c r="AFN96" s="743"/>
      <c r="AFO96" s="743"/>
      <c r="AFP96" s="743"/>
      <c r="AFQ96" s="743"/>
      <c r="AFR96" s="743"/>
      <c r="AFS96" s="743"/>
      <c r="AFT96" s="743"/>
      <c r="AFU96" s="743"/>
      <c r="AFV96" s="743"/>
      <c r="AFW96" s="743"/>
      <c r="AFX96" s="743"/>
      <c r="AFY96" s="743"/>
      <c r="AFZ96" s="743"/>
      <c r="AGA96" s="743"/>
      <c r="AGB96" s="743"/>
      <c r="AGC96" s="743"/>
      <c r="AGD96" s="743"/>
      <c r="AGE96" s="743"/>
      <c r="AGF96" s="743"/>
      <c r="AGG96" s="743"/>
      <c r="AGH96" s="743"/>
      <c r="AGI96" s="743"/>
      <c r="AGJ96" s="743"/>
      <c r="AGK96" s="743"/>
      <c r="AGL96" s="743"/>
      <c r="AGM96" s="743"/>
      <c r="AGN96" s="743"/>
      <c r="AGO96" s="743"/>
      <c r="AGP96" s="743"/>
      <c r="AGQ96" s="743"/>
      <c r="AGR96" s="743"/>
      <c r="AGS96" s="743"/>
      <c r="AGT96" s="743"/>
      <c r="AGU96" s="743"/>
      <c r="AGV96" s="743"/>
      <c r="AGW96" s="743"/>
      <c r="AGX96" s="743"/>
      <c r="AGY96" s="743"/>
      <c r="AGZ96" s="743"/>
      <c r="AHA96" s="743"/>
      <c r="AHB96" s="743"/>
      <c r="AHC96" s="743"/>
      <c r="AHD96" s="743"/>
      <c r="AHE96" s="743"/>
      <c r="AHF96" s="743"/>
      <c r="AHG96" s="743"/>
      <c r="AHH96" s="743"/>
      <c r="AHI96" s="743"/>
      <c r="AHJ96" s="743"/>
      <c r="AHK96" s="743"/>
      <c r="AHL96" s="743"/>
      <c r="AHM96" s="743"/>
      <c r="AHN96" s="743"/>
      <c r="AHO96" s="743"/>
      <c r="AHP96" s="743"/>
      <c r="AHQ96" s="743"/>
      <c r="AHR96" s="743"/>
      <c r="AHS96" s="743"/>
      <c r="AHT96" s="743"/>
      <c r="AHU96" s="743"/>
      <c r="AHV96" s="743"/>
      <c r="AHW96" s="743"/>
      <c r="AHX96" s="743"/>
      <c r="AHY96" s="743"/>
      <c r="AHZ96" s="743"/>
      <c r="AIA96" s="743"/>
      <c r="AIB96" s="743"/>
      <c r="AIC96" s="743"/>
      <c r="AID96" s="743"/>
      <c r="AIE96" s="743"/>
      <c r="AIF96" s="743"/>
      <c r="AIG96" s="743"/>
      <c r="AIH96" s="743"/>
      <c r="AII96" s="743"/>
      <c r="AIJ96" s="743"/>
      <c r="AIK96" s="743"/>
      <c r="AIL96" s="743"/>
      <c r="AIM96" s="743"/>
      <c r="AIN96" s="743"/>
      <c r="AIO96" s="743"/>
      <c r="AIP96" s="743"/>
      <c r="AIQ96" s="743"/>
      <c r="AIR96" s="743"/>
      <c r="AIS96" s="743"/>
      <c r="AIT96" s="743"/>
      <c r="AIU96" s="743"/>
      <c r="AIV96" s="743"/>
      <c r="AIW96" s="743"/>
      <c r="AIX96" s="743"/>
      <c r="AIY96" s="743"/>
      <c r="AIZ96" s="743"/>
      <c r="AJA96" s="743"/>
      <c r="AJB96" s="743"/>
      <c r="AJC96" s="743"/>
      <c r="AJD96" s="743"/>
      <c r="AJE96" s="743"/>
      <c r="AJF96" s="743"/>
      <c r="AJG96" s="743"/>
      <c r="AJH96" s="743"/>
      <c r="AJI96" s="743"/>
      <c r="AJJ96" s="743"/>
      <c r="AJK96" s="743"/>
      <c r="AJL96" s="743"/>
      <c r="AJM96" s="743"/>
      <c r="AJN96" s="743"/>
      <c r="AJO96" s="743"/>
      <c r="AJP96" s="743"/>
      <c r="AJQ96" s="743"/>
      <c r="AJR96" s="743"/>
      <c r="AJS96" s="743"/>
      <c r="AJT96" s="743"/>
      <c r="AJU96" s="743"/>
      <c r="AJV96" s="743"/>
      <c r="AJW96" s="743"/>
      <c r="AJX96" s="743"/>
      <c r="AJY96" s="743"/>
      <c r="AJZ96" s="743"/>
      <c r="AKA96" s="743"/>
      <c r="AKB96" s="743"/>
      <c r="AKC96" s="743"/>
      <c r="AKD96" s="743"/>
      <c r="AKE96" s="743"/>
      <c r="AKF96" s="743"/>
      <c r="AKG96" s="743"/>
      <c r="AKH96" s="743"/>
      <c r="AKI96" s="743"/>
      <c r="AKJ96" s="743"/>
      <c r="AKK96" s="743"/>
      <c r="AKL96" s="743"/>
      <c r="AKM96" s="743"/>
      <c r="AKN96" s="743"/>
      <c r="AKO96" s="743"/>
      <c r="AKP96" s="743"/>
      <c r="AKQ96" s="743"/>
      <c r="AKR96" s="743"/>
      <c r="AKS96" s="743"/>
      <c r="AKT96" s="743"/>
      <c r="AKU96" s="743"/>
      <c r="AKV96" s="743"/>
      <c r="AKW96" s="743"/>
      <c r="AKX96" s="743"/>
      <c r="AKY96" s="743"/>
      <c r="AKZ96" s="743"/>
      <c r="ALA96" s="743"/>
      <c r="ALB96" s="743"/>
      <c r="ALC96" s="743"/>
      <c r="ALD96" s="743"/>
      <c r="ALE96" s="743"/>
      <c r="ALF96" s="743"/>
      <c r="ALG96" s="743"/>
      <c r="ALH96" s="743"/>
      <c r="ALI96" s="743"/>
      <c r="ALJ96" s="743"/>
      <c r="ALK96" s="743"/>
      <c r="ALL96" s="743"/>
      <c r="ALM96" s="743"/>
      <c r="ALN96" s="743"/>
      <c r="ALO96" s="743"/>
      <c r="ALP96" s="743"/>
      <c r="ALQ96" s="743"/>
      <c r="ALR96" s="743"/>
      <c r="ALS96" s="743"/>
      <c r="ALT96" s="743"/>
      <c r="ALU96" s="743"/>
      <c r="ALV96" s="743"/>
      <c r="ALW96" s="743"/>
      <c r="ALX96" s="743"/>
      <c r="ALY96" s="743"/>
      <c r="ALZ96" s="743"/>
      <c r="AMA96" s="743"/>
      <c r="AMB96" s="743"/>
      <c r="AMC96" s="743"/>
      <c r="AMD96" s="743"/>
      <c r="AME96" s="743"/>
      <c r="AMF96" s="743"/>
      <c r="AMG96" s="743"/>
      <c r="AMH96" s="743"/>
      <c r="AMI96" s="743"/>
      <c r="AMJ96" s="743"/>
    </row>
    <row r="97" spans="1:1024" x14ac:dyDescent="0.2">
      <c r="A97" s="743"/>
      <c r="B97" s="766"/>
      <c r="C97" s="763"/>
      <c r="D97" s="760"/>
      <c r="E97" s="760"/>
      <c r="F97" s="760"/>
      <c r="G97" s="760"/>
      <c r="H97" s="760"/>
      <c r="I97" s="760"/>
      <c r="J97" s="760"/>
      <c r="K97" s="760"/>
      <c r="L97" s="760"/>
      <c r="M97" s="760"/>
      <c r="N97" s="760"/>
      <c r="O97" s="760"/>
      <c r="P97" s="760"/>
      <c r="Q97" s="760"/>
      <c r="R97" s="761"/>
      <c r="S97" s="760"/>
      <c r="T97" s="760"/>
      <c r="U97" s="753" t="s">
        <v>506</v>
      </c>
      <c r="V97" s="748" t="s">
        <v>124</v>
      </c>
      <c r="W97" s="762" t="s">
        <v>499</v>
      </c>
      <c r="X97" s="623">
        <v>1.4539941136847998</v>
      </c>
      <c r="Y97" s="623">
        <v>1.4539941136847998</v>
      </c>
      <c r="Z97" s="623">
        <v>1.4539941136847998</v>
      </c>
      <c r="AA97" s="623">
        <v>1.4539941136847998</v>
      </c>
      <c r="AB97" s="623">
        <v>1.4539941136847998</v>
      </c>
      <c r="AC97" s="623">
        <v>1.3077555245775998</v>
      </c>
      <c r="AD97" s="623">
        <v>1.3077555245775998</v>
      </c>
      <c r="AE97" s="623">
        <v>1.3077555245775998</v>
      </c>
      <c r="AF97" s="623">
        <v>1.3077555245775998</v>
      </c>
      <c r="AG97" s="623">
        <v>1.3077555245775998</v>
      </c>
      <c r="AH97" s="623">
        <v>0.41949826352799996</v>
      </c>
      <c r="AI97" s="623">
        <v>0.41949826352799996</v>
      </c>
      <c r="AJ97" s="623">
        <v>0.41949826352799996</v>
      </c>
      <c r="AK97" s="623">
        <v>0.41949826352799996</v>
      </c>
      <c r="AL97" s="623">
        <v>0.41949826352799996</v>
      </c>
      <c r="AM97" s="623">
        <v>0</v>
      </c>
      <c r="AN97" s="623">
        <v>0</v>
      </c>
      <c r="AO97" s="623">
        <v>0</v>
      </c>
      <c r="AP97" s="623">
        <v>0</v>
      </c>
      <c r="AQ97" s="623">
        <v>0</v>
      </c>
      <c r="AR97" s="623">
        <v>0</v>
      </c>
      <c r="AS97" s="623">
        <v>0</v>
      </c>
      <c r="AT97" s="623">
        <v>0</v>
      </c>
      <c r="AU97" s="623">
        <v>0</v>
      </c>
      <c r="AV97" s="623">
        <v>0</v>
      </c>
      <c r="AW97" s="623">
        <v>0</v>
      </c>
      <c r="AX97" s="623">
        <v>0</v>
      </c>
      <c r="AY97" s="623">
        <v>0</v>
      </c>
      <c r="AZ97" s="623">
        <v>0</v>
      </c>
      <c r="BA97" s="623">
        <v>0</v>
      </c>
      <c r="BB97" s="623">
        <v>0</v>
      </c>
      <c r="BC97" s="623">
        <v>0</v>
      </c>
      <c r="BD97" s="623">
        <v>0</v>
      </c>
      <c r="BE97" s="623">
        <v>0</v>
      </c>
      <c r="BF97" s="623">
        <v>0</v>
      </c>
      <c r="BG97" s="623">
        <v>0</v>
      </c>
      <c r="BH97" s="623">
        <v>0</v>
      </c>
      <c r="BI97" s="623">
        <v>0</v>
      </c>
      <c r="BJ97" s="623">
        <v>0</v>
      </c>
      <c r="BK97" s="623">
        <v>0</v>
      </c>
      <c r="BL97" s="623">
        <v>0</v>
      </c>
      <c r="BM97" s="623">
        <v>0</v>
      </c>
      <c r="BN97" s="623">
        <v>0</v>
      </c>
      <c r="BO97" s="623">
        <v>0</v>
      </c>
      <c r="BP97" s="623">
        <v>0</v>
      </c>
      <c r="BQ97" s="623">
        <v>0</v>
      </c>
      <c r="BR97" s="623">
        <v>0</v>
      </c>
      <c r="BS97" s="623">
        <v>0</v>
      </c>
      <c r="BT97" s="623">
        <v>0</v>
      </c>
      <c r="BU97" s="623">
        <v>0</v>
      </c>
      <c r="BV97" s="623">
        <v>0</v>
      </c>
      <c r="BW97" s="623">
        <v>0</v>
      </c>
      <c r="BX97" s="623">
        <v>0</v>
      </c>
      <c r="BY97" s="623">
        <v>0</v>
      </c>
      <c r="BZ97" s="623">
        <v>0</v>
      </c>
      <c r="CA97" s="623">
        <v>0</v>
      </c>
      <c r="CB97" s="623">
        <v>0</v>
      </c>
      <c r="CC97" s="623">
        <v>0</v>
      </c>
      <c r="CD97" s="623">
        <v>0</v>
      </c>
      <c r="CE97" s="623">
        <v>0</v>
      </c>
      <c r="CF97" s="623">
        <v>0</v>
      </c>
      <c r="CG97" s="623">
        <v>0</v>
      </c>
      <c r="CH97" s="623">
        <v>0</v>
      </c>
      <c r="CI97" s="623">
        <v>0</v>
      </c>
      <c r="CJ97" s="623">
        <v>0</v>
      </c>
      <c r="CK97" s="623">
        <v>0</v>
      </c>
      <c r="CL97" s="623">
        <v>0</v>
      </c>
      <c r="CM97" s="623">
        <v>0</v>
      </c>
      <c r="CN97" s="623">
        <v>0</v>
      </c>
      <c r="CO97" s="623">
        <v>0</v>
      </c>
      <c r="CP97" s="623">
        <v>0</v>
      </c>
      <c r="CQ97" s="623">
        <v>0</v>
      </c>
      <c r="CR97" s="623">
        <v>0</v>
      </c>
      <c r="CS97" s="623">
        <v>0</v>
      </c>
      <c r="CT97" s="623">
        <v>0</v>
      </c>
      <c r="CU97" s="623">
        <v>0</v>
      </c>
      <c r="CV97" s="623">
        <v>0</v>
      </c>
      <c r="CW97" s="623">
        <v>0</v>
      </c>
      <c r="CX97" s="623">
        <v>0</v>
      </c>
      <c r="CY97" s="623">
        <v>0</v>
      </c>
      <c r="CZ97" s="749">
        <v>0</v>
      </c>
      <c r="DA97" s="750">
        <v>0</v>
      </c>
      <c r="DB97" s="750">
        <v>0</v>
      </c>
      <c r="DC97" s="750">
        <v>0</v>
      </c>
      <c r="DD97" s="750">
        <v>0</v>
      </c>
      <c r="DE97" s="750">
        <v>0</v>
      </c>
      <c r="DF97" s="750">
        <v>0</v>
      </c>
      <c r="DG97" s="750">
        <v>0</v>
      </c>
      <c r="DH97" s="750">
        <v>0</v>
      </c>
      <c r="DI97" s="750">
        <v>0</v>
      </c>
      <c r="DJ97" s="750">
        <v>0</v>
      </c>
      <c r="DK97" s="750">
        <v>0</v>
      </c>
      <c r="DL97" s="750">
        <v>0</v>
      </c>
      <c r="DM97" s="750">
        <v>0</v>
      </c>
      <c r="DN97" s="750">
        <v>0</v>
      </c>
      <c r="DO97" s="750">
        <v>0</v>
      </c>
      <c r="DP97" s="750">
        <v>0</v>
      </c>
      <c r="DQ97" s="750">
        <v>0</v>
      </c>
      <c r="DR97" s="750">
        <v>0</v>
      </c>
      <c r="DS97" s="750">
        <v>0</v>
      </c>
      <c r="DT97" s="750">
        <v>0</v>
      </c>
      <c r="DU97" s="750">
        <v>0</v>
      </c>
      <c r="DV97" s="750">
        <v>0</v>
      </c>
      <c r="DW97" s="751">
        <v>0</v>
      </c>
      <c r="DX97" s="673"/>
      <c r="DY97" s="743"/>
      <c r="DZ97" s="743"/>
      <c r="EA97" s="743"/>
      <c r="EB97" s="743"/>
      <c r="EC97" s="743"/>
      <c r="ED97" s="743"/>
      <c r="EE97" s="743"/>
      <c r="EF97" s="743"/>
      <c r="EG97" s="743"/>
      <c r="EH97" s="743"/>
      <c r="EI97" s="743"/>
      <c r="EJ97" s="743"/>
      <c r="EK97" s="743"/>
      <c r="EL97" s="743"/>
      <c r="EM97" s="743"/>
      <c r="EN97" s="743"/>
      <c r="EO97" s="743"/>
      <c r="EP97" s="743"/>
      <c r="EQ97" s="743"/>
      <c r="ER97" s="743"/>
      <c r="ES97" s="743"/>
      <c r="ET97" s="743"/>
      <c r="EU97" s="743"/>
      <c r="EV97" s="743"/>
      <c r="EW97" s="743"/>
      <c r="EX97" s="743"/>
      <c r="EY97" s="743"/>
      <c r="EZ97" s="743"/>
      <c r="FA97" s="743"/>
      <c r="FB97" s="743"/>
      <c r="FC97" s="743"/>
      <c r="FD97" s="743"/>
      <c r="FE97" s="743"/>
      <c r="FF97" s="743"/>
      <c r="FG97" s="743"/>
      <c r="FH97" s="743"/>
      <c r="FI97" s="743"/>
      <c r="FJ97" s="743"/>
      <c r="FK97" s="743"/>
      <c r="FL97" s="743"/>
      <c r="FM97" s="743"/>
      <c r="FN97" s="743"/>
      <c r="FO97" s="743"/>
      <c r="FP97" s="743"/>
      <c r="FQ97" s="743"/>
      <c r="FR97" s="743"/>
      <c r="FS97" s="743"/>
      <c r="FT97" s="743"/>
      <c r="FU97" s="743"/>
      <c r="FV97" s="743"/>
      <c r="FW97" s="743"/>
      <c r="FX97" s="743"/>
      <c r="FY97" s="743"/>
      <c r="FZ97" s="743"/>
      <c r="GA97" s="743"/>
      <c r="GB97" s="743"/>
      <c r="GC97" s="743"/>
      <c r="GD97" s="743"/>
      <c r="GE97" s="743"/>
      <c r="GF97" s="743"/>
      <c r="GG97" s="743"/>
      <c r="GH97" s="743"/>
      <c r="GI97" s="743"/>
      <c r="GJ97" s="743"/>
      <c r="GK97" s="743"/>
      <c r="GL97" s="743"/>
      <c r="GM97" s="743"/>
      <c r="GN97" s="743"/>
      <c r="GO97" s="743"/>
      <c r="GP97" s="743"/>
      <c r="GQ97" s="743"/>
      <c r="GR97" s="743"/>
      <c r="GS97" s="743"/>
      <c r="GT97" s="743"/>
      <c r="GU97" s="743"/>
      <c r="GV97" s="743"/>
      <c r="GW97" s="743"/>
      <c r="GX97" s="743"/>
      <c r="GY97" s="743"/>
      <c r="GZ97" s="743"/>
      <c r="HA97" s="743"/>
      <c r="HB97" s="743"/>
      <c r="HC97" s="743"/>
      <c r="HD97" s="743"/>
      <c r="HE97" s="743"/>
      <c r="HF97" s="743"/>
      <c r="HG97" s="743"/>
      <c r="HH97" s="743"/>
      <c r="HI97" s="743"/>
      <c r="HJ97" s="743"/>
      <c r="HK97" s="743"/>
      <c r="HL97" s="743"/>
      <c r="HM97" s="743"/>
      <c r="HN97" s="743"/>
      <c r="HO97" s="743"/>
      <c r="HP97" s="743"/>
      <c r="HQ97" s="743"/>
      <c r="HR97" s="743"/>
      <c r="HS97" s="743"/>
      <c r="HT97" s="743"/>
      <c r="HU97" s="743"/>
      <c r="HV97" s="743"/>
      <c r="HW97" s="743"/>
      <c r="HX97" s="743"/>
      <c r="HY97" s="743"/>
      <c r="HZ97" s="743"/>
      <c r="IA97" s="743"/>
      <c r="IB97" s="743"/>
      <c r="IC97" s="743"/>
      <c r="ID97" s="743"/>
      <c r="IE97" s="743"/>
      <c r="IF97" s="743"/>
      <c r="IG97" s="743"/>
      <c r="IH97" s="743"/>
      <c r="II97" s="743"/>
      <c r="IJ97" s="743"/>
      <c r="IK97" s="743"/>
      <c r="IL97" s="743"/>
      <c r="IM97" s="743"/>
      <c r="IN97" s="743"/>
      <c r="IO97" s="743"/>
      <c r="IP97" s="743"/>
      <c r="IQ97" s="743"/>
      <c r="IR97" s="743"/>
      <c r="IS97" s="743"/>
      <c r="IT97" s="743"/>
      <c r="IU97" s="743"/>
      <c r="IV97" s="743"/>
      <c r="IW97" s="743"/>
      <c r="IX97" s="743"/>
      <c r="IY97" s="743"/>
      <c r="IZ97" s="743"/>
      <c r="JA97" s="743"/>
      <c r="JB97" s="743"/>
      <c r="JC97" s="743"/>
      <c r="JD97" s="743"/>
      <c r="JE97" s="743"/>
      <c r="JF97" s="743"/>
      <c r="JG97" s="743"/>
      <c r="JH97" s="743"/>
      <c r="JI97" s="743"/>
      <c r="JJ97" s="743"/>
      <c r="JK97" s="743"/>
      <c r="JL97" s="743"/>
      <c r="JM97" s="743"/>
      <c r="JN97" s="743"/>
      <c r="JO97" s="743"/>
      <c r="JP97" s="743"/>
      <c r="JQ97" s="743"/>
      <c r="JR97" s="743"/>
      <c r="JS97" s="743"/>
      <c r="JT97" s="743"/>
      <c r="JU97" s="743"/>
      <c r="JV97" s="743"/>
      <c r="JW97" s="743"/>
      <c r="JX97" s="743"/>
      <c r="JY97" s="743"/>
      <c r="JZ97" s="743"/>
      <c r="KA97" s="743"/>
      <c r="KB97" s="743"/>
      <c r="KC97" s="743"/>
      <c r="KD97" s="743"/>
      <c r="KE97" s="743"/>
      <c r="KF97" s="743"/>
      <c r="KG97" s="743"/>
      <c r="KH97" s="743"/>
      <c r="KI97" s="743"/>
      <c r="KJ97" s="743"/>
      <c r="KK97" s="743"/>
      <c r="KL97" s="743"/>
      <c r="KM97" s="743"/>
      <c r="KN97" s="743"/>
      <c r="KO97" s="743"/>
      <c r="KP97" s="743"/>
      <c r="KQ97" s="743"/>
      <c r="KR97" s="743"/>
      <c r="KS97" s="743"/>
      <c r="KT97" s="743"/>
      <c r="KU97" s="743"/>
      <c r="KV97" s="743"/>
      <c r="KW97" s="743"/>
      <c r="KX97" s="743"/>
      <c r="KY97" s="743"/>
      <c r="KZ97" s="743"/>
      <c r="LA97" s="743"/>
      <c r="LB97" s="743"/>
      <c r="LC97" s="743"/>
      <c r="LD97" s="743"/>
      <c r="LE97" s="743"/>
      <c r="LF97" s="743"/>
      <c r="LG97" s="743"/>
      <c r="LH97" s="743"/>
      <c r="LI97" s="743"/>
      <c r="LJ97" s="743"/>
      <c r="LK97" s="743"/>
      <c r="LL97" s="743"/>
      <c r="LM97" s="743"/>
      <c r="LN97" s="743"/>
      <c r="LO97" s="743"/>
      <c r="LP97" s="743"/>
      <c r="LQ97" s="743"/>
      <c r="LR97" s="743"/>
      <c r="LS97" s="743"/>
      <c r="LT97" s="743"/>
      <c r="LU97" s="743"/>
      <c r="LV97" s="743"/>
      <c r="LW97" s="743"/>
      <c r="LX97" s="743"/>
      <c r="LY97" s="743"/>
      <c r="LZ97" s="743"/>
      <c r="MA97" s="743"/>
      <c r="MB97" s="743"/>
      <c r="MC97" s="743"/>
      <c r="MD97" s="743"/>
      <c r="ME97" s="743"/>
      <c r="MF97" s="743"/>
      <c r="MG97" s="743"/>
      <c r="MH97" s="743"/>
      <c r="MI97" s="743"/>
      <c r="MJ97" s="743"/>
      <c r="MK97" s="743"/>
      <c r="ML97" s="743"/>
      <c r="MM97" s="743"/>
      <c r="MN97" s="743"/>
      <c r="MO97" s="743"/>
      <c r="MP97" s="743"/>
      <c r="MQ97" s="743"/>
      <c r="MR97" s="743"/>
      <c r="MS97" s="743"/>
      <c r="MT97" s="743"/>
      <c r="MU97" s="743"/>
      <c r="MV97" s="743"/>
      <c r="MW97" s="743"/>
      <c r="MX97" s="743"/>
      <c r="MY97" s="743"/>
      <c r="MZ97" s="743"/>
      <c r="NA97" s="743"/>
      <c r="NB97" s="743"/>
      <c r="NC97" s="743"/>
      <c r="ND97" s="743"/>
      <c r="NE97" s="743"/>
      <c r="NF97" s="743"/>
      <c r="NG97" s="743"/>
      <c r="NH97" s="743"/>
      <c r="NI97" s="743"/>
      <c r="NJ97" s="743"/>
      <c r="NK97" s="743"/>
      <c r="NL97" s="743"/>
      <c r="NM97" s="743"/>
      <c r="NN97" s="743"/>
      <c r="NO97" s="743"/>
      <c r="NP97" s="743"/>
      <c r="NQ97" s="743"/>
      <c r="NR97" s="743"/>
      <c r="NS97" s="743"/>
      <c r="NT97" s="743"/>
      <c r="NU97" s="743"/>
      <c r="NV97" s="743"/>
      <c r="NW97" s="743"/>
      <c r="NX97" s="743"/>
      <c r="NY97" s="743"/>
      <c r="NZ97" s="743"/>
      <c r="OA97" s="743"/>
      <c r="OB97" s="743"/>
      <c r="OC97" s="743"/>
      <c r="OD97" s="743"/>
      <c r="OE97" s="743"/>
      <c r="OF97" s="743"/>
      <c r="OG97" s="743"/>
      <c r="OH97" s="743"/>
      <c r="OI97" s="743"/>
      <c r="OJ97" s="743"/>
      <c r="OK97" s="743"/>
      <c r="OL97" s="743"/>
      <c r="OM97" s="743"/>
      <c r="ON97" s="743"/>
      <c r="OO97" s="743"/>
      <c r="OP97" s="743"/>
      <c r="OQ97" s="743"/>
      <c r="OR97" s="743"/>
      <c r="OS97" s="743"/>
      <c r="OT97" s="743"/>
      <c r="OU97" s="743"/>
      <c r="OV97" s="743"/>
      <c r="OW97" s="743"/>
      <c r="OX97" s="743"/>
      <c r="OY97" s="743"/>
      <c r="OZ97" s="743"/>
      <c r="PA97" s="743"/>
      <c r="PB97" s="743"/>
      <c r="PC97" s="743"/>
      <c r="PD97" s="743"/>
      <c r="PE97" s="743"/>
      <c r="PF97" s="743"/>
      <c r="PG97" s="743"/>
      <c r="PH97" s="743"/>
      <c r="PI97" s="743"/>
      <c r="PJ97" s="743"/>
      <c r="PK97" s="743"/>
      <c r="PL97" s="743"/>
      <c r="PM97" s="743"/>
      <c r="PN97" s="743"/>
      <c r="PO97" s="743"/>
      <c r="PP97" s="743"/>
      <c r="PQ97" s="743"/>
      <c r="PR97" s="743"/>
      <c r="PS97" s="743"/>
      <c r="PT97" s="743"/>
      <c r="PU97" s="743"/>
      <c r="PV97" s="743"/>
      <c r="PW97" s="743"/>
      <c r="PX97" s="743"/>
      <c r="PY97" s="743"/>
      <c r="PZ97" s="743"/>
      <c r="QA97" s="743"/>
      <c r="QB97" s="743"/>
      <c r="QC97" s="743"/>
      <c r="QD97" s="743"/>
      <c r="QE97" s="743"/>
      <c r="QF97" s="743"/>
      <c r="QG97" s="743"/>
      <c r="QH97" s="743"/>
      <c r="QI97" s="743"/>
      <c r="QJ97" s="743"/>
      <c r="QK97" s="743"/>
      <c r="QL97" s="743"/>
      <c r="QM97" s="743"/>
      <c r="QN97" s="743"/>
      <c r="QO97" s="743"/>
      <c r="QP97" s="743"/>
      <c r="QQ97" s="743"/>
      <c r="QR97" s="743"/>
      <c r="QS97" s="743"/>
      <c r="QT97" s="743"/>
      <c r="QU97" s="743"/>
      <c r="QV97" s="743"/>
      <c r="QW97" s="743"/>
      <c r="QX97" s="743"/>
      <c r="QY97" s="743"/>
      <c r="QZ97" s="743"/>
      <c r="RA97" s="743"/>
      <c r="RB97" s="743"/>
      <c r="RC97" s="743"/>
      <c r="RD97" s="743"/>
      <c r="RE97" s="743"/>
      <c r="RF97" s="743"/>
      <c r="RG97" s="743"/>
      <c r="RH97" s="743"/>
      <c r="RI97" s="743"/>
      <c r="RJ97" s="743"/>
      <c r="RK97" s="743"/>
      <c r="RL97" s="743"/>
      <c r="RM97" s="743"/>
      <c r="RN97" s="743"/>
      <c r="RO97" s="743"/>
      <c r="RP97" s="743"/>
      <c r="RQ97" s="743"/>
      <c r="RR97" s="743"/>
      <c r="RS97" s="743"/>
      <c r="RT97" s="743"/>
      <c r="RU97" s="743"/>
      <c r="RV97" s="743"/>
      <c r="RW97" s="743"/>
      <c r="RX97" s="743"/>
      <c r="RY97" s="743"/>
      <c r="RZ97" s="743"/>
      <c r="SA97" s="743"/>
      <c r="SB97" s="743"/>
      <c r="SC97" s="743"/>
      <c r="SD97" s="743"/>
      <c r="SE97" s="743"/>
      <c r="SF97" s="743"/>
      <c r="SG97" s="743"/>
      <c r="SH97" s="743"/>
      <c r="SI97" s="743"/>
      <c r="SJ97" s="743"/>
      <c r="SK97" s="743"/>
      <c r="SL97" s="743"/>
      <c r="SM97" s="743"/>
      <c r="SN97" s="743"/>
      <c r="SO97" s="743"/>
      <c r="SP97" s="743"/>
      <c r="SQ97" s="743"/>
      <c r="SR97" s="743"/>
      <c r="SS97" s="743"/>
      <c r="ST97" s="743"/>
      <c r="SU97" s="743"/>
      <c r="SV97" s="743"/>
      <c r="SW97" s="743"/>
      <c r="SX97" s="743"/>
      <c r="SY97" s="743"/>
      <c r="SZ97" s="743"/>
      <c r="TA97" s="743"/>
      <c r="TB97" s="743"/>
      <c r="TC97" s="743"/>
      <c r="TD97" s="743"/>
      <c r="TE97" s="743"/>
      <c r="TF97" s="743"/>
      <c r="TG97" s="743"/>
      <c r="TH97" s="743"/>
      <c r="TI97" s="743"/>
      <c r="TJ97" s="743"/>
      <c r="TK97" s="743"/>
      <c r="TL97" s="743"/>
      <c r="TM97" s="743"/>
      <c r="TN97" s="743"/>
      <c r="TO97" s="743"/>
      <c r="TP97" s="743"/>
      <c r="TQ97" s="743"/>
      <c r="TR97" s="743"/>
      <c r="TS97" s="743"/>
      <c r="TT97" s="743"/>
      <c r="TU97" s="743"/>
      <c r="TV97" s="743"/>
      <c r="TW97" s="743"/>
      <c r="TX97" s="743"/>
      <c r="TY97" s="743"/>
      <c r="TZ97" s="743"/>
      <c r="UA97" s="743"/>
      <c r="UB97" s="743"/>
      <c r="UC97" s="743"/>
      <c r="UD97" s="743"/>
      <c r="UE97" s="743"/>
      <c r="UF97" s="743"/>
      <c r="UG97" s="743"/>
      <c r="UH97" s="743"/>
      <c r="UI97" s="743"/>
      <c r="UJ97" s="743"/>
      <c r="UK97" s="743"/>
      <c r="UL97" s="743"/>
      <c r="UM97" s="743"/>
      <c r="UN97" s="743"/>
      <c r="UO97" s="743"/>
      <c r="UP97" s="743"/>
      <c r="UQ97" s="743"/>
      <c r="UR97" s="743"/>
      <c r="US97" s="743"/>
      <c r="UT97" s="743"/>
      <c r="UU97" s="743"/>
      <c r="UV97" s="743"/>
      <c r="UW97" s="743"/>
      <c r="UX97" s="743"/>
      <c r="UY97" s="743"/>
      <c r="UZ97" s="743"/>
      <c r="VA97" s="743"/>
      <c r="VB97" s="743"/>
      <c r="VC97" s="743"/>
      <c r="VD97" s="743"/>
      <c r="VE97" s="743"/>
      <c r="VF97" s="743"/>
      <c r="VG97" s="743"/>
      <c r="VH97" s="743"/>
      <c r="VI97" s="743"/>
      <c r="VJ97" s="743"/>
      <c r="VK97" s="743"/>
      <c r="VL97" s="743"/>
      <c r="VM97" s="743"/>
      <c r="VN97" s="743"/>
      <c r="VO97" s="743"/>
      <c r="VP97" s="743"/>
      <c r="VQ97" s="743"/>
      <c r="VR97" s="743"/>
      <c r="VS97" s="743"/>
      <c r="VT97" s="743"/>
      <c r="VU97" s="743"/>
      <c r="VV97" s="743"/>
      <c r="VW97" s="743"/>
      <c r="VX97" s="743"/>
      <c r="VY97" s="743"/>
      <c r="VZ97" s="743"/>
      <c r="WA97" s="743"/>
      <c r="WB97" s="743"/>
      <c r="WC97" s="743"/>
      <c r="WD97" s="743"/>
      <c r="WE97" s="743"/>
      <c r="WF97" s="743"/>
      <c r="WG97" s="743"/>
      <c r="WH97" s="743"/>
      <c r="WI97" s="743"/>
      <c r="WJ97" s="743"/>
      <c r="WK97" s="743"/>
      <c r="WL97" s="743"/>
      <c r="WM97" s="743"/>
      <c r="WN97" s="743"/>
      <c r="WO97" s="743"/>
      <c r="WP97" s="743"/>
      <c r="WQ97" s="743"/>
      <c r="WR97" s="743"/>
      <c r="WS97" s="743"/>
      <c r="WT97" s="743"/>
      <c r="WU97" s="743"/>
      <c r="WV97" s="743"/>
      <c r="WW97" s="743"/>
      <c r="WX97" s="743"/>
      <c r="WY97" s="743"/>
      <c r="WZ97" s="743"/>
      <c r="XA97" s="743"/>
      <c r="XB97" s="743"/>
      <c r="XC97" s="743"/>
      <c r="XD97" s="743"/>
      <c r="XE97" s="743"/>
      <c r="XF97" s="743"/>
      <c r="XG97" s="743"/>
      <c r="XH97" s="743"/>
      <c r="XI97" s="743"/>
      <c r="XJ97" s="743"/>
      <c r="XK97" s="743"/>
      <c r="XL97" s="743"/>
      <c r="XM97" s="743"/>
      <c r="XN97" s="743"/>
      <c r="XO97" s="743"/>
      <c r="XP97" s="743"/>
      <c r="XQ97" s="743"/>
      <c r="XR97" s="743"/>
      <c r="XS97" s="743"/>
      <c r="XT97" s="743"/>
      <c r="XU97" s="743"/>
      <c r="XV97" s="743"/>
      <c r="XW97" s="743"/>
      <c r="XX97" s="743"/>
      <c r="XY97" s="743"/>
      <c r="XZ97" s="743"/>
      <c r="YA97" s="743"/>
      <c r="YB97" s="743"/>
      <c r="YC97" s="743"/>
      <c r="YD97" s="743"/>
      <c r="YE97" s="743"/>
      <c r="YF97" s="743"/>
      <c r="YG97" s="743"/>
      <c r="YH97" s="743"/>
      <c r="YI97" s="743"/>
      <c r="YJ97" s="743"/>
      <c r="YK97" s="743"/>
      <c r="YL97" s="743"/>
      <c r="YM97" s="743"/>
      <c r="YN97" s="743"/>
      <c r="YO97" s="743"/>
      <c r="YP97" s="743"/>
      <c r="YQ97" s="743"/>
      <c r="YR97" s="743"/>
      <c r="YS97" s="743"/>
      <c r="YT97" s="743"/>
      <c r="YU97" s="743"/>
      <c r="YV97" s="743"/>
      <c r="YW97" s="743"/>
      <c r="YX97" s="743"/>
      <c r="YY97" s="743"/>
      <c r="YZ97" s="743"/>
      <c r="ZA97" s="743"/>
      <c r="ZB97" s="743"/>
      <c r="ZC97" s="743"/>
      <c r="ZD97" s="743"/>
      <c r="ZE97" s="743"/>
      <c r="ZF97" s="743"/>
      <c r="ZG97" s="743"/>
      <c r="ZH97" s="743"/>
      <c r="ZI97" s="743"/>
      <c r="ZJ97" s="743"/>
      <c r="ZK97" s="743"/>
      <c r="ZL97" s="743"/>
      <c r="ZM97" s="743"/>
      <c r="ZN97" s="743"/>
      <c r="ZO97" s="743"/>
      <c r="ZP97" s="743"/>
      <c r="ZQ97" s="743"/>
      <c r="ZR97" s="743"/>
      <c r="ZS97" s="743"/>
      <c r="ZT97" s="743"/>
      <c r="ZU97" s="743"/>
      <c r="ZV97" s="743"/>
      <c r="ZW97" s="743"/>
      <c r="ZX97" s="743"/>
      <c r="ZY97" s="743"/>
      <c r="ZZ97" s="743"/>
      <c r="AAA97" s="743"/>
      <c r="AAB97" s="743"/>
      <c r="AAC97" s="743"/>
      <c r="AAD97" s="743"/>
      <c r="AAE97" s="743"/>
      <c r="AAF97" s="743"/>
      <c r="AAG97" s="743"/>
      <c r="AAH97" s="743"/>
      <c r="AAI97" s="743"/>
      <c r="AAJ97" s="743"/>
      <c r="AAK97" s="743"/>
      <c r="AAL97" s="743"/>
      <c r="AAM97" s="743"/>
      <c r="AAN97" s="743"/>
      <c r="AAO97" s="743"/>
      <c r="AAP97" s="743"/>
      <c r="AAQ97" s="743"/>
      <c r="AAR97" s="743"/>
      <c r="AAS97" s="743"/>
      <c r="AAT97" s="743"/>
      <c r="AAU97" s="743"/>
      <c r="AAV97" s="743"/>
      <c r="AAW97" s="743"/>
      <c r="AAX97" s="743"/>
      <c r="AAY97" s="743"/>
      <c r="AAZ97" s="743"/>
      <c r="ABA97" s="743"/>
      <c r="ABB97" s="743"/>
      <c r="ABC97" s="743"/>
      <c r="ABD97" s="743"/>
      <c r="ABE97" s="743"/>
      <c r="ABF97" s="743"/>
      <c r="ABG97" s="743"/>
      <c r="ABH97" s="743"/>
      <c r="ABI97" s="743"/>
      <c r="ABJ97" s="743"/>
      <c r="ABK97" s="743"/>
      <c r="ABL97" s="743"/>
      <c r="ABM97" s="743"/>
      <c r="ABN97" s="743"/>
      <c r="ABO97" s="743"/>
      <c r="ABP97" s="743"/>
      <c r="ABQ97" s="743"/>
      <c r="ABR97" s="743"/>
      <c r="ABS97" s="743"/>
      <c r="ABT97" s="743"/>
      <c r="ABU97" s="743"/>
      <c r="ABV97" s="743"/>
      <c r="ABW97" s="743"/>
      <c r="ABX97" s="743"/>
      <c r="ABY97" s="743"/>
      <c r="ABZ97" s="743"/>
      <c r="ACA97" s="743"/>
      <c r="ACB97" s="743"/>
      <c r="ACC97" s="743"/>
      <c r="ACD97" s="743"/>
      <c r="ACE97" s="743"/>
      <c r="ACF97" s="743"/>
      <c r="ACG97" s="743"/>
      <c r="ACH97" s="743"/>
      <c r="ACI97" s="743"/>
      <c r="ACJ97" s="743"/>
      <c r="ACK97" s="743"/>
      <c r="ACL97" s="743"/>
      <c r="ACM97" s="743"/>
      <c r="ACN97" s="743"/>
      <c r="ACO97" s="743"/>
      <c r="ACP97" s="743"/>
      <c r="ACQ97" s="743"/>
      <c r="ACR97" s="743"/>
      <c r="ACS97" s="743"/>
      <c r="ACT97" s="743"/>
      <c r="ACU97" s="743"/>
      <c r="ACV97" s="743"/>
      <c r="ACW97" s="743"/>
      <c r="ACX97" s="743"/>
      <c r="ACY97" s="743"/>
      <c r="ACZ97" s="743"/>
      <c r="ADA97" s="743"/>
      <c r="ADB97" s="743"/>
      <c r="ADC97" s="743"/>
      <c r="ADD97" s="743"/>
      <c r="ADE97" s="743"/>
      <c r="ADF97" s="743"/>
      <c r="ADG97" s="743"/>
      <c r="ADH97" s="743"/>
      <c r="ADI97" s="743"/>
      <c r="ADJ97" s="743"/>
      <c r="ADK97" s="743"/>
      <c r="ADL97" s="743"/>
      <c r="ADM97" s="743"/>
      <c r="ADN97" s="743"/>
      <c r="ADO97" s="743"/>
      <c r="ADP97" s="743"/>
      <c r="ADQ97" s="743"/>
      <c r="ADR97" s="743"/>
      <c r="ADS97" s="743"/>
      <c r="ADT97" s="743"/>
      <c r="ADU97" s="743"/>
      <c r="ADV97" s="743"/>
      <c r="ADW97" s="743"/>
      <c r="ADX97" s="743"/>
      <c r="ADY97" s="743"/>
      <c r="ADZ97" s="743"/>
      <c r="AEA97" s="743"/>
      <c r="AEB97" s="743"/>
      <c r="AEC97" s="743"/>
      <c r="AED97" s="743"/>
      <c r="AEE97" s="743"/>
      <c r="AEF97" s="743"/>
      <c r="AEG97" s="743"/>
      <c r="AEH97" s="743"/>
      <c r="AEI97" s="743"/>
      <c r="AEJ97" s="743"/>
      <c r="AEK97" s="743"/>
      <c r="AEL97" s="743"/>
      <c r="AEM97" s="743"/>
      <c r="AEN97" s="743"/>
      <c r="AEO97" s="743"/>
      <c r="AEP97" s="743"/>
      <c r="AEQ97" s="743"/>
      <c r="AER97" s="743"/>
      <c r="AES97" s="743"/>
      <c r="AET97" s="743"/>
      <c r="AEU97" s="743"/>
      <c r="AEV97" s="743"/>
      <c r="AEW97" s="743"/>
      <c r="AEX97" s="743"/>
      <c r="AEY97" s="743"/>
      <c r="AEZ97" s="743"/>
      <c r="AFA97" s="743"/>
      <c r="AFB97" s="743"/>
      <c r="AFC97" s="743"/>
      <c r="AFD97" s="743"/>
      <c r="AFE97" s="743"/>
      <c r="AFF97" s="743"/>
      <c r="AFG97" s="743"/>
      <c r="AFH97" s="743"/>
      <c r="AFI97" s="743"/>
      <c r="AFJ97" s="743"/>
      <c r="AFK97" s="743"/>
      <c r="AFL97" s="743"/>
      <c r="AFM97" s="743"/>
      <c r="AFN97" s="743"/>
      <c r="AFO97" s="743"/>
      <c r="AFP97" s="743"/>
      <c r="AFQ97" s="743"/>
      <c r="AFR97" s="743"/>
      <c r="AFS97" s="743"/>
      <c r="AFT97" s="743"/>
      <c r="AFU97" s="743"/>
      <c r="AFV97" s="743"/>
      <c r="AFW97" s="743"/>
      <c r="AFX97" s="743"/>
      <c r="AFY97" s="743"/>
      <c r="AFZ97" s="743"/>
      <c r="AGA97" s="743"/>
      <c r="AGB97" s="743"/>
      <c r="AGC97" s="743"/>
      <c r="AGD97" s="743"/>
      <c r="AGE97" s="743"/>
      <c r="AGF97" s="743"/>
      <c r="AGG97" s="743"/>
      <c r="AGH97" s="743"/>
      <c r="AGI97" s="743"/>
      <c r="AGJ97" s="743"/>
      <c r="AGK97" s="743"/>
      <c r="AGL97" s="743"/>
      <c r="AGM97" s="743"/>
      <c r="AGN97" s="743"/>
      <c r="AGO97" s="743"/>
      <c r="AGP97" s="743"/>
      <c r="AGQ97" s="743"/>
      <c r="AGR97" s="743"/>
      <c r="AGS97" s="743"/>
      <c r="AGT97" s="743"/>
      <c r="AGU97" s="743"/>
      <c r="AGV97" s="743"/>
      <c r="AGW97" s="743"/>
      <c r="AGX97" s="743"/>
      <c r="AGY97" s="743"/>
      <c r="AGZ97" s="743"/>
      <c r="AHA97" s="743"/>
      <c r="AHB97" s="743"/>
      <c r="AHC97" s="743"/>
      <c r="AHD97" s="743"/>
      <c r="AHE97" s="743"/>
      <c r="AHF97" s="743"/>
      <c r="AHG97" s="743"/>
      <c r="AHH97" s="743"/>
      <c r="AHI97" s="743"/>
      <c r="AHJ97" s="743"/>
      <c r="AHK97" s="743"/>
      <c r="AHL97" s="743"/>
      <c r="AHM97" s="743"/>
      <c r="AHN97" s="743"/>
      <c r="AHO97" s="743"/>
      <c r="AHP97" s="743"/>
      <c r="AHQ97" s="743"/>
      <c r="AHR97" s="743"/>
      <c r="AHS97" s="743"/>
      <c r="AHT97" s="743"/>
      <c r="AHU97" s="743"/>
      <c r="AHV97" s="743"/>
      <c r="AHW97" s="743"/>
      <c r="AHX97" s="743"/>
      <c r="AHY97" s="743"/>
      <c r="AHZ97" s="743"/>
      <c r="AIA97" s="743"/>
      <c r="AIB97" s="743"/>
      <c r="AIC97" s="743"/>
      <c r="AID97" s="743"/>
      <c r="AIE97" s="743"/>
      <c r="AIF97" s="743"/>
      <c r="AIG97" s="743"/>
      <c r="AIH97" s="743"/>
      <c r="AII97" s="743"/>
      <c r="AIJ97" s="743"/>
      <c r="AIK97" s="743"/>
      <c r="AIL97" s="743"/>
      <c r="AIM97" s="743"/>
      <c r="AIN97" s="743"/>
      <c r="AIO97" s="743"/>
      <c r="AIP97" s="743"/>
      <c r="AIQ97" s="743"/>
      <c r="AIR97" s="743"/>
      <c r="AIS97" s="743"/>
      <c r="AIT97" s="743"/>
      <c r="AIU97" s="743"/>
      <c r="AIV97" s="743"/>
      <c r="AIW97" s="743"/>
      <c r="AIX97" s="743"/>
      <c r="AIY97" s="743"/>
      <c r="AIZ97" s="743"/>
      <c r="AJA97" s="743"/>
      <c r="AJB97" s="743"/>
      <c r="AJC97" s="743"/>
      <c r="AJD97" s="743"/>
      <c r="AJE97" s="743"/>
      <c r="AJF97" s="743"/>
      <c r="AJG97" s="743"/>
      <c r="AJH97" s="743"/>
      <c r="AJI97" s="743"/>
      <c r="AJJ97" s="743"/>
      <c r="AJK97" s="743"/>
      <c r="AJL97" s="743"/>
      <c r="AJM97" s="743"/>
      <c r="AJN97" s="743"/>
      <c r="AJO97" s="743"/>
      <c r="AJP97" s="743"/>
      <c r="AJQ97" s="743"/>
      <c r="AJR97" s="743"/>
      <c r="AJS97" s="743"/>
      <c r="AJT97" s="743"/>
      <c r="AJU97" s="743"/>
      <c r="AJV97" s="743"/>
      <c r="AJW97" s="743"/>
      <c r="AJX97" s="743"/>
      <c r="AJY97" s="743"/>
      <c r="AJZ97" s="743"/>
      <c r="AKA97" s="743"/>
      <c r="AKB97" s="743"/>
      <c r="AKC97" s="743"/>
      <c r="AKD97" s="743"/>
      <c r="AKE97" s="743"/>
      <c r="AKF97" s="743"/>
      <c r="AKG97" s="743"/>
      <c r="AKH97" s="743"/>
      <c r="AKI97" s="743"/>
      <c r="AKJ97" s="743"/>
      <c r="AKK97" s="743"/>
      <c r="AKL97" s="743"/>
      <c r="AKM97" s="743"/>
      <c r="AKN97" s="743"/>
      <c r="AKO97" s="743"/>
      <c r="AKP97" s="743"/>
      <c r="AKQ97" s="743"/>
      <c r="AKR97" s="743"/>
      <c r="AKS97" s="743"/>
      <c r="AKT97" s="743"/>
      <c r="AKU97" s="743"/>
      <c r="AKV97" s="743"/>
      <c r="AKW97" s="743"/>
      <c r="AKX97" s="743"/>
      <c r="AKY97" s="743"/>
      <c r="AKZ97" s="743"/>
      <c r="ALA97" s="743"/>
      <c r="ALB97" s="743"/>
      <c r="ALC97" s="743"/>
      <c r="ALD97" s="743"/>
      <c r="ALE97" s="743"/>
      <c r="ALF97" s="743"/>
      <c r="ALG97" s="743"/>
      <c r="ALH97" s="743"/>
      <c r="ALI97" s="743"/>
      <c r="ALJ97" s="743"/>
      <c r="ALK97" s="743"/>
      <c r="ALL97" s="743"/>
      <c r="ALM97" s="743"/>
      <c r="ALN97" s="743"/>
      <c r="ALO97" s="743"/>
      <c r="ALP97" s="743"/>
      <c r="ALQ97" s="743"/>
      <c r="ALR97" s="743"/>
      <c r="ALS97" s="743"/>
      <c r="ALT97" s="743"/>
      <c r="ALU97" s="743"/>
      <c r="ALV97" s="743"/>
      <c r="ALW97" s="743"/>
      <c r="ALX97" s="743"/>
      <c r="ALY97" s="743"/>
      <c r="ALZ97" s="743"/>
      <c r="AMA97" s="743"/>
      <c r="AMB97" s="743"/>
      <c r="AMC97" s="743"/>
      <c r="AMD97" s="743"/>
      <c r="AME97" s="743"/>
      <c r="AMF97" s="743"/>
      <c r="AMG97" s="743"/>
      <c r="AMH97" s="743"/>
      <c r="AMI97" s="743"/>
      <c r="AMJ97" s="743"/>
    </row>
    <row r="98" spans="1:1024" x14ac:dyDescent="0.2">
      <c r="A98" s="743"/>
      <c r="B98" s="766"/>
      <c r="C98" s="763"/>
      <c r="D98" s="760"/>
      <c r="E98" s="760"/>
      <c r="F98" s="760"/>
      <c r="G98" s="760"/>
      <c r="H98" s="760"/>
      <c r="I98" s="760"/>
      <c r="J98" s="760"/>
      <c r="K98" s="760"/>
      <c r="L98" s="760"/>
      <c r="M98" s="760"/>
      <c r="N98" s="760"/>
      <c r="O98" s="760"/>
      <c r="P98" s="760"/>
      <c r="Q98" s="760"/>
      <c r="R98" s="761"/>
      <c r="S98" s="760"/>
      <c r="T98" s="760"/>
      <c r="U98" s="753" t="s">
        <v>507</v>
      </c>
      <c r="V98" s="748" t="s">
        <v>124</v>
      </c>
      <c r="W98" s="762" t="s">
        <v>499</v>
      </c>
      <c r="X98" s="623">
        <v>406.63613400000003</v>
      </c>
      <c r="Y98" s="623">
        <v>406.63613400000003</v>
      </c>
      <c r="Z98" s="623">
        <v>406.63613400000003</v>
      </c>
      <c r="AA98" s="623">
        <v>406.63613400000003</v>
      </c>
      <c r="AB98" s="623">
        <v>406.63613400000003</v>
      </c>
      <c r="AC98" s="623">
        <v>365.73696300000006</v>
      </c>
      <c r="AD98" s="623">
        <v>365.73696300000006</v>
      </c>
      <c r="AE98" s="623">
        <v>365.73696300000006</v>
      </c>
      <c r="AF98" s="623">
        <v>365.73696300000006</v>
      </c>
      <c r="AG98" s="623">
        <v>365.73696300000006</v>
      </c>
      <c r="AH98" s="623">
        <v>117.32023500000001</v>
      </c>
      <c r="AI98" s="623">
        <v>117.32023500000001</v>
      </c>
      <c r="AJ98" s="623">
        <v>117.32023500000001</v>
      </c>
      <c r="AK98" s="623">
        <v>117.32023500000001</v>
      </c>
      <c r="AL98" s="623">
        <v>117.32023500000001</v>
      </c>
      <c r="AM98" s="623">
        <v>0</v>
      </c>
      <c r="AN98" s="623">
        <v>0</v>
      </c>
      <c r="AO98" s="623">
        <v>0</v>
      </c>
      <c r="AP98" s="623">
        <v>0</v>
      </c>
      <c r="AQ98" s="623">
        <v>0</v>
      </c>
      <c r="AR98" s="623">
        <v>0</v>
      </c>
      <c r="AS98" s="623">
        <v>0</v>
      </c>
      <c r="AT98" s="623">
        <v>0</v>
      </c>
      <c r="AU98" s="623">
        <v>0</v>
      </c>
      <c r="AV98" s="623">
        <v>0</v>
      </c>
      <c r="AW98" s="623">
        <v>0</v>
      </c>
      <c r="AX98" s="623">
        <v>0</v>
      </c>
      <c r="AY98" s="623">
        <v>0</v>
      </c>
      <c r="AZ98" s="623">
        <v>0</v>
      </c>
      <c r="BA98" s="623">
        <v>0</v>
      </c>
      <c r="BB98" s="623">
        <v>0</v>
      </c>
      <c r="BC98" s="623">
        <v>0</v>
      </c>
      <c r="BD98" s="623">
        <v>0</v>
      </c>
      <c r="BE98" s="623">
        <v>0</v>
      </c>
      <c r="BF98" s="623">
        <v>0</v>
      </c>
      <c r="BG98" s="623">
        <v>0</v>
      </c>
      <c r="BH98" s="623">
        <v>0</v>
      </c>
      <c r="BI98" s="623">
        <v>0</v>
      </c>
      <c r="BJ98" s="623">
        <v>0</v>
      </c>
      <c r="BK98" s="623">
        <v>0</v>
      </c>
      <c r="BL98" s="623">
        <v>0</v>
      </c>
      <c r="BM98" s="623">
        <v>0</v>
      </c>
      <c r="BN98" s="623">
        <v>0</v>
      </c>
      <c r="BO98" s="623">
        <v>0</v>
      </c>
      <c r="BP98" s="623">
        <v>0</v>
      </c>
      <c r="BQ98" s="623">
        <v>0</v>
      </c>
      <c r="BR98" s="623">
        <v>0</v>
      </c>
      <c r="BS98" s="623">
        <v>0</v>
      </c>
      <c r="BT98" s="623">
        <v>0</v>
      </c>
      <c r="BU98" s="623">
        <v>0</v>
      </c>
      <c r="BV98" s="623">
        <v>0</v>
      </c>
      <c r="BW98" s="623">
        <v>0</v>
      </c>
      <c r="BX98" s="623">
        <v>0</v>
      </c>
      <c r="BY98" s="623">
        <v>0</v>
      </c>
      <c r="BZ98" s="623">
        <v>0</v>
      </c>
      <c r="CA98" s="623">
        <v>0</v>
      </c>
      <c r="CB98" s="623">
        <v>0</v>
      </c>
      <c r="CC98" s="623">
        <v>0</v>
      </c>
      <c r="CD98" s="623">
        <v>0</v>
      </c>
      <c r="CE98" s="623">
        <v>0</v>
      </c>
      <c r="CF98" s="623">
        <v>0</v>
      </c>
      <c r="CG98" s="623">
        <v>0</v>
      </c>
      <c r="CH98" s="623">
        <v>0</v>
      </c>
      <c r="CI98" s="623">
        <v>0</v>
      </c>
      <c r="CJ98" s="623">
        <v>0</v>
      </c>
      <c r="CK98" s="623">
        <v>0</v>
      </c>
      <c r="CL98" s="623">
        <v>0</v>
      </c>
      <c r="CM98" s="623">
        <v>0</v>
      </c>
      <c r="CN98" s="623">
        <v>0</v>
      </c>
      <c r="CO98" s="623">
        <v>0</v>
      </c>
      <c r="CP98" s="623">
        <v>0</v>
      </c>
      <c r="CQ98" s="623">
        <v>0</v>
      </c>
      <c r="CR98" s="623">
        <v>0</v>
      </c>
      <c r="CS98" s="623">
        <v>0</v>
      </c>
      <c r="CT98" s="623">
        <v>0</v>
      </c>
      <c r="CU98" s="623">
        <v>0</v>
      </c>
      <c r="CV98" s="623">
        <v>0</v>
      </c>
      <c r="CW98" s="623">
        <v>0</v>
      </c>
      <c r="CX98" s="623">
        <v>0</v>
      </c>
      <c r="CY98" s="623">
        <v>0</v>
      </c>
      <c r="CZ98" s="749">
        <v>0</v>
      </c>
      <c r="DA98" s="750">
        <v>0</v>
      </c>
      <c r="DB98" s="750">
        <v>0</v>
      </c>
      <c r="DC98" s="750">
        <v>0</v>
      </c>
      <c r="DD98" s="750">
        <v>0</v>
      </c>
      <c r="DE98" s="750">
        <v>0</v>
      </c>
      <c r="DF98" s="750">
        <v>0</v>
      </c>
      <c r="DG98" s="750">
        <v>0</v>
      </c>
      <c r="DH98" s="750">
        <v>0</v>
      </c>
      <c r="DI98" s="750">
        <v>0</v>
      </c>
      <c r="DJ98" s="750">
        <v>0</v>
      </c>
      <c r="DK98" s="750">
        <v>0</v>
      </c>
      <c r="DL98" s="750">
        <v>0</v>
      </c>
      <c r="DM98" s="750">
        <v>0</v>
      </c>
      <c r="DN98" s="750">
        <v>0</v>
      </c>
      <c r="DO98" s="750">
        <v>0</v>
      </c>
      <c r="DP98" s="750">
        <v>0</v>
      </c>
      <c r="DQ98" s="750">
        <v>0</v>
      </c>
      <c r="DR98" s="750">
        <v>0</v>
      </c>
      <c r="DS98" s="750">
        <v>0</v>
      </c>
      <c r="DT98" s="750">
        <v>0</v>
      </c>
      <c r="DU98" s="750">
        <v>0</v>
      </c>
      <c r="DV98" s="750">
        <v>0</v>
      </c>
      <c r="DW98" s="751">
        <v>0</v>
      </c>
      <c r="DX98" s="673"/>
      <c r="DY98" s="743"/>
      <c r="DZ98" s="743"/>
      <c r="EA98" s="743"/>
      <c r="EB98" s="743"/>
      <c r="EC98" s="743"/>
      <c r="ED98" s="743"/>
      <c r="EE98" s="743"/>
      <c r="EF98" s="743"/>
      <c r="EG98" s="743"/>
      <c r="EH98" s="743"/>
      <c r="EI98" s="743"/>
      <c r="EJ98" s="743"/>
      <c r="EK98" s="743"/>
      <c r="EL98" s="743"/>
      <c r="EM98" s="743"/>
      <c r="EN98" s="743"/>
      <c r="EO98" s="743"/>
      <c r="EP98" s="743"/>
      <c r="EQ98" s="743"/>
      <c r="ER98" s="743"/>
      <c r="ES98" s="743"/>
      <c r="ET98" s="743"/>
      <c r="EU98" s="743"/>
      <c r="EV98" s="743"/>
      <c r="EW98" s="743"/>
      <c r="EX98" s="743"/>
      <c r="EY98" s="743"/>
      <c r="EZ98" s="743"/>
      <c r="FA98" s="743"/>
      <c r="FB98" s="743"/>
      <c r="FC98" s="743"/>
      <c r="FD98" s="743"/>
      <c r="FE98" s="743"/>
      <c r="FF98" s="743"/>
      <c r="FG98" s="743"/>
      <c r="FH98" s="743"/>
      <c r="FI98" s="743"/>
      <c r="FJ98" s="743"/>
      <c r="FK98" s="743"/>
      <c r="FL98" s="743"/>
      <c r="FM98" s="743"/>
      <c r="FN98" s="743"/>
      <c r="FO98" s="743"/>
      <c r="FP98" s="743"/>
      <c r="FQ98" s="743"/>
      <c r="FR98" s="743"/>
      <c r="FS98" s="743"/>
      <c r="FT98" s="743"/>
      <c r="FU98" s="743"/>
      <c r="FV98" s="743"/>
      <c r="FW98" s="743"/>
      <c r="FX98" s="743"/>
      <c r="FY98" s="743"/>
      <c r="FZ98" s="743"/>
      <c r="GA98" s="743"/>
      <c r="GB98" s="743"/>
      <c r="GC98" s="743"/>
      <c r="GD98" s="743"/>
      <c r="GE98" s="743"/>
      <c r="GF98" s="743"/>
      <c r="GG98" s="743"/>
      <c r="GH98" s="743"/>
      <c r="GI98" s="743"/>
      <c r="GJ98" s="743"/>
      <c r="GK98" s="743"/>
      <c r="GL98" s="743"/>
      <c r="GM98" s="743"/>
      <c r="GN98" s="743"/>
      <c r="GO98" s="743"/>
      <c r="GP98" s="743"/>
      <c r="GQ98" s="743"/>
      <c r="GR98" s="743"/>
      <c r="GS98" s="743"/>
      <c r="GT98" s="743"/>
      <c r="GU98" s="743"/>
      <c r="GV98" s="743"/>
      <c r="GW98" s="743"/>
      <c r="GX98" s="743"/>
      <c r="GY98" s="743"/>
      <c r="GZ98" s="743"/>
      <c r="HA98" s="743"/>
      <c r="HB98" s="743"/>
      <c r="HC98" s="743"/>
      <c r="HD98" s="743"/>
      <c r="HE98" s="743"/>
      <c r="HF98" s="743"/>
      <c r="HG98" s="743"/>
      <c r="HH98" s="743"/>
      <c r="HI98" s="743"/>
      <c r="HJ98" s="743"/>
      <c r="HK98" s="743"/>
      <c r="HL98" s="743"/>
      <c r="HM98" s="743"/>
      <c r="HN98" s="743"/>
      <c r="HO98" s="743"/>
      <c r="HP98" s="743"/>
      <c r="HQ98" s="743"/>
      <c r="HR98" s="743"/>
      <c r="HS98" s="743"/>
      <c r="HT98" s="743"/>
      <c r="HU98" s="743"/>
      <c r="HV98" s="743"/>
      <c r="HW98" s="743"/>
      <c r="HX98" s="743"/>
      <c r="HY98" s="743"/>
      <c r="HZ98" s="743"/>
      <c r="IA98" s="743"/>
      <c r="IB98" s="743"/>
      <c r="IC98" s="743"/>
      <c r="ID98" s="743"/>
      <c r="IE98" s="743"/>
      <c r="IF98" s="743"/>
      <c r="IG98" s="743"/>
      <c r="IH98" s="743"/>
      <c r="II98" s="743"/>
      <c r="IJ98" s="743"/>
      <c r="IK98" s="743"/>
      <c r="IL98" s="743"/>
      <c r="IM98" s="743"/>
      <c r="IN98" s="743"/>
      <c r="IO98" s="743"/>
      <c r="IP98" s="743"/>
      <c r="IQ98" s="743"/>
      <c r="IR98" s="743"/>
      <c r="IS98" s="743"/>
      <c r="IT98" s="743"/>
      <c r="IU98" s="743"/>
      <c r="IV98" s="743"/>
      <c r="IW98" s="743"/>
      <c r="IX98" s="743"/>
      <c r="IY98" s="743"/>
      <c r="IZ98" s="743"/>
      <c r="JA98" s="743"/>
      <c r="JB98" s="743"/>
      <c r="JC98" s="743"/>
      <c r="JD98" s="743"/>
      <c r="JE98" s="743"/>
      <c r="JF98" s="743"/>
      <c r="JG98" s="743"/>
      <c r="JH98" s="743"/>
      <c r="JI98" s="743"/>
      <c r="JJ98" s="743"/>
      <c r="JK98" s="743"/>
      <c r="JL98" s="743"/>
      <c r="JM98" s="743"/>
      <c r="JN98" s="743"/>
      <c r="JO98" s="743"/>
      <c r="JP98" s="743"/>
      <c r="JQ98" s="743"/>
      <c r="JR98" s="743"/>
      <c r="JS98" s="743"/>
      <c r="JT98" s="743"/>
      <c r="JU98" s="743"/>
      <c r="JV98" s="743"/>
      <c r="JW98" s="743"/>
      <c r="JX98" s="743"/>
      <c r="JY98" s="743"/>
      <c r="JZ98" s="743"/>
      <c r="KA98" s="743"/>
      <c r="KB98" s="743"/>
      <c r="KC98" s="743"/>
      <c r="KD98" s="743"/>
      <c r="KE98" s="743"/>
      <c r="KF98" s="743"/>
      <c r="KG98" s="743"/>
      <c r="KH98" s="743"/>
      <c r="KI98" s="743"/>
      <c r="KJ98" s="743"/>
      <c r="KK98" s="743"/>
      <c r="KL98" s="743"/>
      <c r="KM98" s="743"/>
      <c r="KN98" s="743"/>
      <c r="KO98" s="743"/>
      <c r="KP98" s="743"/>
      <c r="KQ98" s="743"/>
      <c r="KR98" s="743"/>
      <c r="KS98" s="743"/>
      <c r="KT98" s="743"/>
      <c r="KU98" s="743"/>
      <c r="KV98" s="743"/>
      <c r="KW98" s="743"/>
      <c r="KX98" s="743"/>
      <c r="KY98" s="743"/>
      <c r="KZ98" s="743"/>
      <c r="LA98" s="743"/>
      <c r="LB98" s="743"/>
      <c r="LC98" s="743"/>
      <c r="LD98" s="743"/>
      <c r="LE98" s="743"/>
      <c r="LF98" s="743"/>
      <c r="LG98" s="743"/>
      <c r="LH98" s="743"/>
      <c r="LI98" s="743"/>
      <c r="LJ98" s="743"/>
      <c r="LK98" s="743"/>
      <c r="LL98" s="743"/>
      <c r="LM98" s="743"/>
      <c r="LN98" s="743"/>
      <c r="LO98" s="743"/>
      <c r="LP98" s="743"/>
      <c r="LQ98" s="743"/>
      <c r="LR98" s="743"/>
      <c r="LS98" s="743"/>
      <c r="LT98" s="743"/>
      <c r="LU98" s="743"/>
      <c r="LV98" s="743"/>
      <c r="LW98" s="743"/>
      <c r="LX98" s="743"/>
      <c r="LY98" s="743"/>
      <c r="LZ98" s="743"/>
      <c r="MA98" s="743"/>
      <c r="MB98" s="743"/>
      <c r="MC98" s="743"/>
      <c r="MD98" s="743"/>
      <c r="ME98" s="743"/>
      <c r="MF98" s="743"/>
      <c r="MG98" s="743"/>
      <c r="MH98" s="743"/>
      <c r="MI98" s="743"/>
      <c r="MJ98" s="743"/>
      <c r="MK98" s="743"/>
      <c r="ML98" s="743"/>
      <c r="MM98" s="743"/>
      <c r="MN98" s="743"/>
      <c r="MO98" s="743"/>
      <c r="MP98" s="743"/>
      <c r="MQ98" s="743"/>
      <c r="MR98" s="743"/>
      <c r="MS98" s="743"/>
      <c r="MT98" s="743"/>
      <c r="MU98" s="743"/>
      <c r="MV98" s="743"/>
      <c r="MW98" s="743"/>
      <c r="MX98" s="743"/>
      <c r="MY98" s="743"/>
      <c r="MZ98" s="743"/>
      <c r="NA98" s="743"/>
      <c r="NB98" s="743"/>
      <c r="NC98" s="743"/>
      <c r="ND98" s="743"/>
      <c r="NE98" s="743"/>
      <c r="NF98" s="743"/>
      <c r="NG98" s="743"/>
      <c r="NH98" s="743"/>
      <c r="NI98" s="743"/>
      <c r="NJ98" s="743"/>
      <c r="NK98" s="743"/>
      <c r="NL98" s="743"/>
      <c r="NM98" s="743"/>
      <c r="NN98" s="743"/>
      <c r="NO98" s="743"/>
      <c r="NP98" s="743"/>
      <c r="NQ98" s="743"/>
      <c r="NR98" s="743"/>
      <c r="NS98" s="743"/>
      <c r="NT98" s="743"/>
      <c r="NU98" s="743"/>
      <c r="NV98" s="743"/>
      <c r="NW98" s="743"/>
      <c r="NX98" s="743"/>
      <c r="NY98" s="743"/>
      <c r="NZ98" s="743"/>
      <c r="OA98" s="743"/>
      <c r="OB98" s="743"/>
      <c r="OC98" s="743"/>
      <c r="OD98" s="743"/>
      <c r="OE98" s="743"/>
      <c r="OF98" s="743"/>
      <c r="OG98" s="743"/>
      <c r="OH98" s="743"/>
      <c r="OI98" s="743"/>
      <c r="OJ98" s="743"/>
      <c r="OK98" s="743"/>
      <c r="OL98" s="743"/>
      <c r="OM98" s="743"/>
      <c r="ON98" s="743"/>
      <c r="OO98" s="743"/>
      <c r="OP98" s="743"/>
      <c r="OQ98" s="743"/>
      <c r="OR98" s="743"/>
      <c r="OS98" s="743"/>
      <c r="OT98" s="743"/>
      <c r="OU98" s="743"/>
      <c r="OV98" s="743"/>
      <c r="OW98" s="743"/>
      <c r="OX98" s="743"/>
      <c r="OY98" s="743"/>
      <c r="OZ98" s="743"/>
      <c r="PA98" s="743"/>
      <c r="PB98" s="743"/>
      <c r="PC98" s="743"/>
      <c r="PD98" s="743"/>
      <c r="PE98" s="743"/>
      <c r="PF98" s="743"/>
      <c r="PG98" s="743"/>
      <c r="PH98" s="743"/>
      <c r="PI98" s="743"/>
      <c r="PJ98" s="743"/>
      <c r="PK98" s="743"/>
      <c r="PL98" s="743"/>
      <c r="PM98" s="743"/>
      <c r="PN98" s="743"/>
      <c r="PO98" s="743"/>
      <c r="PP98" s="743"/>
      <c r="PQ98" s="743"/>
      <c r="PR98" s="743"/>
      <c r="PS98" s="743"/>
      <c r="PT98" s="743"/>
      <c r="PU98" s="743"/>
      <c r="PV98" s="743"/>
      <c r="PW98" s="743"/>
      <c r="PX98" s="743"/>
      <c r="PY98" s="743"/>
      <c r="PZ98" s="743"/>
      <c r="QA98" s="743"/>
      <c r="QB98" s="743"/>
      <c r="QC98" s="743"/>
      <c r="QD98" s="743"/>
      <c r="QE98" s="743"/>
      <c r="QF98" s="743"/>
      <c r="QG98" s="743"/>
      <c r="QH98" s="743"/>
      <c r="QI98" s="743"/>
      <c r="QJ98" s="743"/>
      <c r="QK98" s="743"/>
      <c r="QL98" s="743"/>
      <c r="QM98" s="743"/>
      <c r="QN98" s="743"/>
      <c r="QO98" s="743"/>
      <c r="QP98" s="743"/>
      <c r="QQ98" s="743"/>
      <c r="QR98" s="743"/>
      <c r="QS98" s="743"/>
      <c r="QT98" s="743"/>
      <c r="QU98" s="743"/>
      <c r="QV98" s="743"/>
      <c r="QW98" s="743"/>
      <c r="QX98" s="743"/>
      <c r="QY98" s="743"/>
      <c r="QZ98" s="743"/>
      <c r="RA98" s="743"/>
      <c r="RB98" s="743"/>
      <c r="RC98" s="743"/>
      <c r="RD98" s="743"/>
      <c r="RE98" s="743"/>
      <c r="RF98" s="743"/>
      <c r="RG98" s="743"/>
      <c r="RH98" s="743"/>
      <c r="RI98" s="743"/>
      <c r="RJ98" s="743"/>
      <c r="RK98" s="743"/>
      <c r="RL98" s="743"/>
      <c r="RM98" s="743"/>
      <c r="RN98" s="743"/>
      <c r="RO98" s="743"/>
      <c r="RP98" s="743"/>
      <c r="RQ98" s="743"/>
      <c r="RR98" s="743"/>
      <c r="RS98" s="743"/>
      <c r="RT98" s="743"/>
      <c r="RU98" s="743"/>
      <c r="RV98" s="743"/>
      <c r="RW98" s="743"/>
      <c r="RX98" s="743"/>
      <c r="RY98" s="743"/>
      <c r="RZ98" s="743"/>
      <c r="SA98" s="743"/>
      <c r="SB98" s="743"/>
      <c r="SC98" s="743"/>
      <c r="SD98" s="743"/>
      <c r="SE98" s="743"/>
      <c r="SF98" s="743"/>
      <c r="SG98" s="743"/>
      <c r="SH98" s="743"/>
      <c r="SI98" s="743"/>
      <c r="SJ98" s="743"/>
      <c r="SK98" s="743"/>
      <c r="SL98" s="743"/>
      <c r="SM98" s="743"/>
      <c r="SN98" s="743"/>
      <c r="SO98" s="743"/>
      <c r="SP98" s="743"/>
      <c r="SQ98" s="743"/>
      <c r="SR98" s="743"/>
      <c r="SS98" s="743"/>
      <c r="ST98" s="743"/>
      <c r="SU98" s="743"/>
      <c r="SV98" s="743"/>
      <c r="SW98" s="743"/>
      <c r="SX98" s="743"/>
      <c r="SY98" s="743"/>
      <c r="SZ98" s="743"/>
      <c r="TA98" s="743"/>
      <c r="TB98" s="743"/>
      <c r="TC98" s="743"/>
      <c r="TD98" s="743"/>
      <c r="TE98" s="743"/>
      <c r="TF98" s="743"/>
      <c r="TG98" s="743"/>
      <c r="TH98" s="743"/>
      <c r="TI98" s="743"/>
      <c r="TJ98" s="743"/>
      <c r="TK98" s="743"/>
      <c r="TL98" s="743"/>
      <c r="TM98" s="743"/>
      <c r="TN98" s="743"/>
      <c r="TO98" s="743"/>
      <c r="TP98" s="743"/>
      <c r="TQ98" s="743"/>
      <c r="TR98" s="743"/>
      <c r="TS98" s="743"/>
      <c r="TT98" s="743"/>
      <c r="TU98" s="743"/>
      <c r="TV98" s="743"/>
      <c r="TW98" s="743"/>
      <c r="TX98" s="743"/>
      <c r="TY98" s="743"/>
      <c r="TZ98" s="743"/>
      <c r="UA98" s="743"/>
      <c r="UB98" s="743"/>
      <c r="UC98" s="743"/>
      <c r="UD98" s="743"/>
      <c r="UE98" s="743"/>
      <c r="UF98" s="743"/>
      <c r="UG98" s="743"/>
      <c r="UH98" s="743"/>
      <c r="UI98" s="743"/>
      <c r="UJ98" s="743"/>
      <c r="UK98" s="743"/>
      <c r="UL98" s="743"/>
      <c r="UM98" s="743"/>
      <c r="UN98" s="743"/>
      <c r="UO98" s="743"/>
      <c r="UP98" s="743"/>
      <c r="UQ98" s="743"/>
      <c r="UR98" s="743"/>
      <c r="US98" s="743"/>
      <c r="UT98" s="743"/>
      <c r="UU98" s="743"/>
      <c r="UV98" s="743"/>
      <c r="UW98" s="743"/>
      <c r="UX98" s="743"/>
      <c r="UY98" s="743"/>
      <c r="UZ98" s="743"/>
      <c r="VA98" s="743"/>
      <c r="VB98" s="743"/>
      <c r="VC98" s="743"/>
      <c r="VD98" s="743"/>
      <c r="VE98" s="743"/>
      <c r="VF98" s="743"/>
      <c r="VG98" s="743"/>
      <c r="VH98" s="743"/>
      <c r="VI98" s="743"/>
      <c r="VJ98" s="743"/>
      <c r="VK98" s="743"/>
      <c r="VL98" s="743"/>
      <c r="VM98" s="743"/>
      <c r="VN98" s="743"/>
      <c r="VO98" s="743"/>
      <c r="VP98" s="743"/>
      <c r="VQ98" s="743"/>
      <c r="VR98" s="743"/>
      <c r="VS98" s="743"/>
      <c r="VT98" s="743"/>
      <c r="VU98" s="743"/>
      <c r="VV98" s="743"/>
      <c r="VW98" s="743"/>
      <c r="VX98" s="743"/>
      <c r="VY98" s="743"/>
      <c r="VZ98" s="743"/>
      <c r="WA98" s="743"/>
      <c r="WB98" s="743"/>
      <c r="WC98" s="743"/>
      <c r="WD98" s="743"/>
      <c r="WE98" s="743"/>
      <c r="WF98" s="743"/>
      <c r="WG98" s="743"/>
      <c r="WH98" s="743"/>
      <c r="WI98" s="743"/>
      <c r="WJ98" s="743"/>
      <c r="WK98" s="743"/>
      <c r="WL98" s="743"/>
      <c r="WM98" s="743"/>
      <c r="WN98" s="743"/>
      <c r="WO98" s="743"/>
      <c r="WP98" s="743"/>
      <c r="WQ98" s="743"/>
      <c r="WR98" s="743"/>
      <c r="WS98" s="743"/>
      <c r="WT98" s="743"/>
      <c r="WU98" s="743"/>
      <c r="WV98" s="743"/>
      <c r="WW98" s="743"/>
      <c r="WX98" s="743"/>
      <c r="WY98" s="743"/>
      <c r="WZ98" s="743"/>
      <c r="XA98" s="743"/>
      <c r="XB98" s="743"/>
      <c r="XC98" s="743"/>
      <c r="XD98" s="743"/>
      <c r="XE98" s="743"/>
      <c r="XF98" s="743"/>
      <c r="XG98" s="743"/>
      <c r="XH98" s="743"/>
      <c r="XI98" s="743"/>
      <c r="XJ98" s="743"/>
      <c r="XK98" s="743"/>
      <c r="XL98" s="743"/>
      <c r="XM98" s="743"/>
      <c r="XN98" s="743"/>
      <c r="XO98" s="743"/>
      <c r="XP98" s="743"/>
      <c r="XQ98" s="743"/>
      <c r="XR98" s="743"/>
      <c r="XS98" s="743"/>
      <c r="XT98" s="743"/>
      <c r="XU98" s="743"/>
      <c r="XV98" s="743"/>
      <c r="XW98" s="743"/>
      <c r="XX98" s="743"/>
      <c r="XY98" s="743"/>
      <c r="XZ98" s="743"/>
      <c r="YA98" s="743"/>
      <c r="YB98" s="743"/>
      <c r="YC98" s="743"/>
      <c r="YD98" s="743"/>
      <c r="YE98" s="743"/>
      <c r="YF98" s="743"/>
      <c r="YG98" s="743"/>
      <c r="YH98" s="743"/>
      <c r="YI98" s="743"/>
      <c r="YJ98" s="743"/>
      <c r="YK98" s="743"/>
      <c r="YL98" s="743"/>
      <c r="YM98" s="743"/>
      <c r="YN98" s="743"/>
      <c r="YO98" s="743"/>
      <c r="YP98" s="743"/>
      <c r="YQ98" s="743"/>
      <c r="YR98" s="743"/>
      <c r="YS98" s="743"/>
      <c r="YT98" s="743"/>
      <c r="YU98" s="743"/>
      <c r="YV98" s="743"/>
      <c r="YW98" s="743"/>
      <c r="YX98" s="743"/>
      <c r="YY98" s="743"/>
      <c r="YZ98" s="743"/>
      <c r="ZA98" s="743"/>
      <c r="ZB98" s="743"/>
      <c r="ZC98" s="743"/>
      <c r="ZD98" s="743"/>
      <c r="ZE98" s="743"/>
      <c r="ZF98" s="743"/>
      <c r="ZG98" s="743"/>
      <c r="ZH98" s="743"/>
      <c r="ZI98" s="743"/>
      <c r="ZJ98" s="743"/>
      <c r="ZK98" s="743"/>
      <c r="ZL98" s="743"/>
      <c r="ZM98" s="743"/>
      <c r="ZN98" s="743"/>
      <c r="ZO98" s="743"/>
      <c r="ZP98" s="743"/>
      <c r="ZQ98" s="743"/>
      <c r="ZR98" s="743"/>
      <c r="ZS98" s="743"/>
      <c r="ZT98" s="743"/>
      <c r="ZU98" s="743"/>
      <c r="ZV98" s="743"/>
      <c r="ZW98" s="743"/>
      <c r="ZX98" s="743"/>
      <c r="ZY98" s="743"/>
      <c r="ZZ98" s="743"/>
      <c r="AAA98" s="743"/>
      <c r="AAB98" s="743"/>
      <c r="AAC98" s="743"/>
      <c r="AAD98" s="743"/>
      <c r="AAE98" s="743"/>
      <c r="AAF98" s="743"/>
      <c r="AAG98" s="743"/>
      <c r="AAH98" s="743"/>
      <c r="AAI98" s="743"/>
      <c r="AAJ98" s="743"/>
      <c r="AAK98" s="743"/>
      <c r="AAL98" s="743"/>
      <c r="AAM98" s="743"/>
      <c r="AAN98" s="743"/>
      <c r="AAO98" s="743"/>
      <c r="AAP98" s="743"/>
      <c r="AAQ98" s="743"/>
      <c r="AAR98" s="743"/>
      <c r="AAS98" s="743"/>
      <c r="AAT98" s="743"/>
      <c r="AAU98" s="743"/>
      <c r="AAV98" s="743"/>
      <c r="AAW98" s="743"/>
      <c r="AAX98" s="743"/>
      <c r="AAY98" s="743"/>
      <c r="AAZ98" s="743"/>
      <c r="ABA98" s="743"/>
      <c r="ABB98" s="743"/>
      <c r="ABC98" s="743"/>
      <c r="ABD98" s="743"/>
      <c r="ABE98" s="743"/>
      <c r="ABF98" s="743"/>
      <c r="ABG98" s="743"/>
      <c r="ABH98" s="743"/>
      <c r="ABI98" s="743"/>
      <c r="ABJ98" s="743"/>
      <c r="ABK98" s="743"/>
      <c r="ABL98" s="743"/>
      <c r="ABM98" s="743"/>
      <c r="ABN98" s="743"/>
      <c r="ABO98" s="743"/>
      <c r="ABP98" s="743"/>
      <c r="ABQ98" s="743"/>
      <c r="ABR98" s="743"/>
      <c r="ABS98" s="743"/>
      <c r="ABT98" s="743"/>
      <c r="ABU98" s="743"/>
      <c r="ABV98" s="743"/>
      <c r="ABW98" s="743"/>
      <c r="ABX98" s="743"/>
      <c r="ABY98" s="743"/>
      <c r="ABZ98" s="743"/>
      <c r="ACA98" s="743"/>
      <c r="ACB98" s="743"/>
      <c r="ACC98" s="743"/>
      <c r="ACD98" s="743"/>
      <c r="ACE98" s="743"/>
      <c r="ACF98" s="743"/>
      <c r="ACG98" s="743"/>
      <c r="ACH98" s="743"/>
      <c r="ACI98" s="743"/>
      <c r="ACJ98" s="743"/>
      <c r="ACK98" s="743"/>
      <c r="ACL98" s="743"/>
      <c r="ACM98" s="743"/>
      <c r="ACN98" s="743"/>
      <c r="ACO98" s="743"/>
      <c r="ACP98" s="743"/>
      <c r="ACQ98" s="743"/>
      <c r="ACR98" s="743"/>
      <c r="ACS98" s="743"/>
      <c r="ACT98" s="743"/>
      <c r="ACU98" s="743"/>
      <c r="ACV98" s="743"/>
      <c r="ACW98" s="743"/>
      <c r="ACX98" s="743"/>
      <c r="ACY98" s="743"/>
      <c r="ACZ98" s="743"/>
      <c r="ADA98" s="743"/>
      <c r="ADB98" s="743"/>
      <c r="ADC98" s="743"/>
      <c r="ADD98" s="743"/>
      <c r="ADE98" s="743"/>
      <c r="ADF98" s="743"/>
      <c r="ADG98" s="743"/>
      <c r="ADH98" s="743"/>
      <c r="ADI98" s="743"/>
      <c r="ADJ98" s="743"/>
      <c r="ADK98" s="743"/>
      <c r="ADL98" s="743"/>
      <c r="ADM98" s="743"/>
      <c r="ADN98" s="743"/>
      <c r="ADO98" s="743"/>
      <c r="ADP98" s="743"/>
      <c r="ADQ98" s="743"/>
      <c r="ADR98" s="743"/>
      <c r="ADS98" s="743"/>
      <c r="ADT98" s="743"/>
      <c r="ADU98" s="743"/>
      <c r="ADV98" s="743"/>
      <c r="ADW98" s="743"/>
      <c r="ADX98" s="743"/>
      <c r="ADY98" s="743"/>
      <c r="ADZ98" s="743"/>
      <c r="AEA98" s="743"/>
      <c r="AEB98" s="743"/>
      <c r="AEC98" s="743"/>
      <c r="AED98" s="743"/>
      <c r="AEE98" s="743"/>
      <c r="AEF98" s="743"/>
      <c r="AEG98" s="743"/>
      <c r="AEH98" s="743"/>
      <c r="AEI98" s="743"/>
      <c r="AEJ98" s="743"/>
      <c r="AEK98" s="743"/>
      <c r="AEL98" s="743"/>
      <c r="AEM98" s="743"/>
      <c r="AEN98" s="743"/>
      <c r="AEO98" s="743"/>
      <c r="AEP98" s="743"/>
      <c r="AEQ98" s="743"/>
      <c r="AER98" s="743"/>
      <c r="AES98" s="743"/>
      <c r="AET98" s="743"/>
      <c r="AEU98" s="743"/>
      <c r="AEV98" s="743"/>
      <c r="AEW98" s="743"/>
      <c r="AEX98" s="743"/>
      <c r="AEY98" s="743"/>
      <c r="AEZ98" s="743"/>
      <c r="AFA98" s="743"/>
      <c r="AFB98" s="743"/>
      <c r="AFC98" s="743"/>
      <c r="AFD98" s="743"/>
      <c r="AFE98" s="743"/>
      <c r="AFF98" s="743"/>
      <c r="AFG98" s="743"/>
      <c r="AFH98" s="743"/>
      <c r="AFI98" s="743"/>
      <c r="AFJ98" s="743"/>
      <c r="AFK98" s="743"/>
      <c r="AFL98" s="743"/>
      <c r="AFM98" s="743"/>
      <c r="AFN98" s="743"/>
      <c r="AFO98" s="743"/>
      <c r="AFP98" s="743"/>
      <c r="AFQ98" s="743"/>
      <c r="AFR98" s="743"/>
      <c r="AFS98" s="743"/>
      <c r="AFT98" s="743"/>
      <c r="AFU98" s="743"/>
      <c r="AFV98" s="743"/>
      <c r="AFW98" s="743"/>
      <c r="AFX98" s="743"/>
      <c r="AFY98" s="743"/>
      <c r="AFZ98" s="743"/>
      <c r="AGA98" s="743"/>
      <c r="AGB98" s="743"/>
      <c r="AGC98" s="743"/>
      <c r="AGD98" s="743"/>
      <c r="AGE98" s="743"/>
      <c r="AGF98" s="743"/>
      <c r="AGG98" s="743"/>
      <c r="AGH98" s="743"/>
      <c r="AGI98" s="743"/>
      <c r="AGJ98" s="743"/>
      <c r="AGK98" s="743"/>
      <c r="AGL98" s="743"/>
      <c r="AGM98" s="743"/>
      <c r="AGN98" s="743"/>
      <c r="AGO98" s="743"/>
      <c r="AGP98" s="743"/>
      <c r="AGQ98" s="743"/>
      <c r="AGR98" s="743"/>
      <c r="AGS98" s="743"/>
      <c r="AGT98" s="743"/>
      <c r="AGU98" s="743"/>
      <c r="AGV98" s="743"/>
      <c r="AGW98" s="743"/>
      <c r="AGX98" s="743"/>
      <c r="AGY98" s="743"/>
      <c r="AGZ98" s="743"/>
      <c r="AHA98" s="743"/>
      <c r="AHB98" s="743"/>
      <c r="AHC98" s="743"/>
      <c r="AHD98" s="743"/>
      <c r="AHE98" s="743"/>
      <c r="AHF98" s="743"/>
      <c r="AHG98" s="743"/>
      <c r="AHH98" s="743"/>
      <c r="AHI98" s="743"/>
      <c r="AHJ98" s="743"/>
      <c r="AHK98" s="743"/>
      <c r="AHL98" s="743"/>
      <c r="AHM98" s="743"/>
      <c r="AHN98" s="743"/>
      <c r="AHO98" s="743"/>
      <c r="AHP98" s="743"/>
      <c r="AHQ98" s="743"/>
      <c r="AHR98" s="743"/>
      <c r="AHS98" s="743"/>
      <c r="AHT98" s="743"/>
      <c r="AHU98" s="743"/>
      <c r="AHV98" s="743"/>
      <c r="AHW98" s="743"/>
      <c r="AHX98" s="743"/>
      <c r="AHY98" s="743"/>
      <c r="AHZ98" s="743"/>
      <c r="AIA98" s="743"/>
      <c r="AIB98" s="743"/>
      <c r="AIC98" s="743"/>
      <c r="AID98" s="743"/>
      <c r="AIE98" s="743"/>
      <c r="AIF98" s="743"/>
      <c r="AIG98" s="743"/>
      <c r="AIH98" s="743"/>
      <c r="AII98" s="743"/>
      <c r="AIJ98" s="743"/>
      <c r="AIK98" s="743"/>
      <c r="AIL98" s="743"/>
      <c r="AIM98" s="743"/>
      <c r="AIN98" s="743"/>
      <c r="AIO98" s="743"/>
      <c r="AIP98" s="743"/>
      <c r="AIQ98" s="743"/>
      <c r="AIR98" s="743"/>
      <c r="AIS98" s="743"/>
      <c r="AIT98" s="743"/>
      <c r="AIU98" s="743"/>
      <c r="AIV98" s="743"/>
      <c r="AIW98" s="743"/>
      <c r="AIX98" s="743"/>
      <c r="AIY98" s="743"/>
      <c r="AIZ98" s="743"/>
      <c r="AJA98" s="743"/>
      <c r="AJB98" s="743"/>
      <c r="AJC98" s="743"/>
      <c r="AJD98" s="743"/>
      <c r="AJE98" s="743"/>
      <c r="AJF98" s="743"/>
      <c r="AJG98" s="743"/>
      <c r="AJH98" s="743"/>
      <c r="AJI98" s="743"/>
      <c r="AJJ98" s="743"/>
      <c r="AJK98" s="743"/>
      <c r="AJL98" s="743"/>
      <c r="AJM98" s="743"/>
      <c r="AJN98" s="743"/>
      <c r="AJO98" s="743"/>
      <c r="AJP98" s="743"/>
      <c r="AJQ98" s="743"/>
      <c r="AJR98" s="743"/>
      <c r="AJS98" s="743"/>
      <c r="AJT98" s="743"/>
      <c r="AJU98" s="743"/>
      <c r="AJV98" s="743"/>
      <c r="AJW98" s="743"/>
      <c r="AJX98" s="743"/>
      <c r="AJY98" s="743"/>
      <c r="AJZ98" s="743"/>
      <c r="AKA98" s="743"/>
      <c r="AKB98" s="743"/>
      <c r="AKC98" s="743"/>
      <c r="AKD98" s="743"/>
      <c r="AKE98" s="743"/>
      <c r="AKF98" s="743"/>
      <c r="AKG98" s="743"/>
      <c r="AKH98" s="743"/>
      <c r="AKI98" s="743"/>
      <c r="AKJ98" s="743"/>
      <c r="AKK98" s="743"/>
      <c r="AKL98" s="743"/>
      <c r="AKM98" s="743"/>
      <c r="AKN98" s="743"/>
      <c r="AKO98" s="743"/>
      <c r="AKP98" s="743"/>
      <c r="AKQ98" s="743"/>
      <c r="AKR98" s="743"/>
      <c r="AKS98" s="743"/>
      <c r="AKT98" s="743"/>
      <c r="AKU98" s="743"/>
      <c r="AKV98" s="743"/>
      <c r="AKW98" s="743"/>
      <c r="AKX98" s="743"/>
      <c r="AKY98" s="743"/>
      <c r="AKZ98" s="743"/>
      <c r="ALA98" s="743"/>
      <c r="ALB98" s="743"/>
      <c r="ALC98" s="743"/>
      <c r="ALD98" s="743"/>
      <c r="ALE98" s="743"/>
      <c r="ALF98" s="743"/>
      <c r="ALG98" s="743"/>
      <c r="ALH98" s="743"/>
      <c r="ALI98" s="743"/>
      <c r="ALJ98" s="743"/>
      <c r="ALK98" s="743"/>
      <c r="ALL98" s="743"/>
      <c r="ALM98" s="743"/>
      <c r="ALN98" s="743"/>
      <c r="ALO98" s="743"/>
      <c r="ALP98" s="743"/>
      <c r="ALQ98" s="743"/>
      <c r="ALR98" s="743"/>
      <c r="ALS98" s="743"/>
      <c r="ALT98" s="743"/>
      <c r="ALU98" s="743"/>
      <c r="ALV98" s="743"/>
      <c r="ALW98" s="743"/>
      <c r="ALX98" s="743"/>
      <c r="ALY98" s="743"/>
      <c r="ALZ98" s="743"/>
      <c r="AMA98" s="743"/>
      <c r="AMB98" s="743"/>
      <c r="AMC98" s="743"/>
      <c r="AMD98" s="743"/>
      <c r="AME98" s="743"/>
      <c r="AMF98" s="743"/>
      <c r="AMG98" s="743"/>
      <c r="AMH98" s="743"/>
      <c r="AMI98" s="743"/>
      <c r="AMJ98" s="743"/>
    </row>
    <row r="99" spans="1:1024" x14ac:dyDescent="0.2">
      <c r="A99" s="743"/>
      <c r="B99" s="766"/>
      <c r="C99" s="763"/>
      <c r="D99" s="760"/>
      <c r="E99" s="760"/>
      <c r="F99" s="760"/>
      <c r="G99" s="760"/>
      <c r="H99" s="760"/>
      <c r="I99" s="760"/>
      <c r="J99" s="760"/>
      <c r="K99" s="760"/>
      <c r="L99" s="760"/>
      <c r="M99" s="760"/>
      <c r="N99" s="760"/>
      <c r="O99" s="760"/>
      <c r="P99" s="760"/>
      <c r="Q99" s="760"/>
      <c r="R99" s="761"/>
      <c r="S99" s="760"/>
      <c r="T99" s="760"/>
      <c r="U99" s="767" t="s">
        <v>508</v>
      </c>
      <c r="V99" s="748" t="s">
        <v>124</v>
      </c>
      <c r="W99" s="762" t="s">
        <v>499</v>
      </c>
      <c r="X99" s="623"/>
      <c r="Y99" s="623"/>
      <c r="Z99" s="623"/>
      <c r="AA99" s="623"/>
      <c r="AB99" s="623"/>
      <c r="AC99" s="623"/>
      <c r="AD99" s="623"/>
      <c r="AE99" s="623"/>
      <c r="AF99" s="623"/>
      <c r="AG99" s="623"/>
      <c r="AH99" s="623"/>
      <c r="AI99" s="623"/>
      <c r="AJ99" s="623"/>
      <c r="AK99" s="623"/>
      <c r="AL99" s="623"/>
      <c r="AM99" s="623"/>
      <c r="AN99" s="623"/>
      <c r="AO99" s="623"/>
      <c r="AP99" s="623"/>
      <c r="AQ99" s="623"/>
      <c r="AR99" s="623"/>
      <c r="AS99" s="623"/>
      <c r="AT99" s="623"/>
      <c r="AU99" s="623"/>
      <c r="AV99" s="623"/>
      <c r="AW99" s="623"/>
      <c r="AX99" s="623"/>
      <c r="AY99" s="623"/>
      <c r="AZ99" s="623"/>
      <c r="BA99" s="623"/>
      <c r="BB99" s="623"/>
      <c r="BC99" s="623"/>
      <c r="BD99" s="623"/>
      <c r="BE99" s="623"/>
      <c r="BF99" s="623"/>
      <c r="BG99" s="623"/>
      <c r="BH99" s="623"/>
      <c r="BI99" s="623"/>
      <c r="BJ99" s="623"/>
      <c r="BK99" s="623"/>
      <c r="BL99" s="623"/>
      <c r="BM99" s="623"/>
      <c r="BN99" s="623"/>
      <c r="BO99" s="623"/>
      <c r="BP99" s="623"/>
      <c r="BQ99" s="623"/>
      <c r="BR99" s="623"/>
      <c r="BS99" s="623"/>
      <c r="BT99" s="623"/>
      <c r="BU99" s="623"/>
      <c r="BV99" s="623"/>
      <c r="BW99" s="623"/>
      <c r="BX99" s="623"/>
      <c r="BY99" s="623"/>
      <c r="BZ99" s="623"/>
      <c r="CA99" s="623"/>
      <c r="CB99" s="623"/>
      <c r="CC99" s="623"/>
      <c r="CD99" s="623"/>
      <c r="CE99" s="623"/>
      <c r="CF99" s="623"/>
      <c r="CG99" s="623"/>
      <c r="CH99" s="623"/>
      <c r="CI99" s="623"/>
      <c r="CJ99" s="623"/>
      <c r="CK99" s="623"/>
      <c r="CL99" s="623"/>
      <c r="CM99" s="623"/>
      <c r="CN99" s="623"/>
      <c r="CO99" s="623"/>
      <c r="CP99" s="623"/>
      <c r="CQ99" s="623"/>
      <c r="CR99" s="623"/>
      <c r="CS99" s="623"/>
      <c r="CT99" s="623"/>
      <c r="CU99" s="623"/>
      <c r="CV99" s="623"/>
      <c r="CW99" s="623"/>
      <c r="CX99" s="623"/>
      <c r="CY99" s="623"/>
      <c r="CZ99" s="749">
        <v>0</v>
      </c>
      <c r="DA99" s="750">
        <v>0</v>
      </c>
      <c r="DB99" s="750">
        <v>0</v>
      </c>
      <c r="DC99" s="750">
        <v>0</v>
      </c>
      <c r="DD99" s="750">
        <v>0</v>
      </c>
      <c r="DE99" s="750">
        <v>0</v>
      </c>
      <c r="DF99" s="750">
        <v>0</v>
      </c>
      <c r="DG99" s="750">
        <v>0</v>
      </c>
      <c r="DH99" s="750">
        <v>0</v>
      </c>
      <c r="DI99" s="750">
        <v>0</v>
      </c>
      <c r="DJ99" s="750">
        <v>0</v>
      </c>
      <c r="DK99" s="750">
        <v>0</v>
      </c>
      <c r="DL99" s="750">
        <v>0</v>
      </c>
      <c r="DM99" s="750">
        <v>0</v>
      </c>
      <c r="DN99" s="750">
        <v>0</v>
      </c>
      <c r="DO99" s="750">
        <v>0</v>
      </c>
      <c r="DP99" s="750">
        <v>0</v>
      </c>
      <c r="DQ99" s="750">
        <v>0</v>
      </c>
      <c r="DR99" s="750">
        <v>0</v>
      </c>
      <c r="DS99" s="750">
        <v>0</v>
      </c>
      <c r="DT99" s="750">
        <v>0</v>
      </c>
      <c r="DU99" s="750">
        <v>0</v>
      </c>
      <c r="DV99" s="750">
        <v>0</v>
      </c>
      <c r="DW99" s="751">
        <v>0</v>
      </c>
      <c r="DX99" s="673"/>
      <c r="DY99" s="743"/>
      <c r="DZ99" s="743"/>
      <c r="EA99" s="743"/>
      <c r="EB99" s="743"/>
      <c r="EC99" s="743"/>
      <c r="ED99" s="743"/>
      <c r="EE99" s="743"/>
      <c r="EF99" s="743"/>
      <c r="EG99" s="743"/>
      <c r="EH99" s="743"/>
      <c r="EI99" s="743"/>
      <c r="EJ99" s="743"/>
      <c r="EK99" s="743"/>
      <c r="EL99" s="743"/>
      <c r="EM99" s="743"/>
      <c r="EN99" s="743"/>
      <c r="EO99" s="743"/>
      <c r="EP99" s="743"/>
      <c r="EQ99" s="743"/>
      <c r="ER99" s="743"/>
      <c r="ES99" s="743"/>
      <c r="ET99" s="743"/>
      <c r="EU99" s="743"/>
      <c r="EV99" s="743"/>
      <c r="EW99" s="743"/>
      <c r="EX99" s="743"/>
      <c r="EY99" s="743"/>
      <c r="EZ99" s="743"/>
      <c r="FA99" s="743"/>
      <c r="FB99" s="743"/>
      <c r="FC99" s="743"/>
      <c r="FD99" s="743"/>
      <c r="FE99" s="743"/>
      <c r="FF99" s="743"/>
      <c r="FG99" s="743"/>
      <c r="FH99" s="743"/>
      <c r="FI99" s="743"/>
      <c r="FJ99" s="743"/>
      <c r="FK99" s="743"/>
      <c r="FL99" s="743"/>
      <c r="FM99" s="743"/>
      <c r="FN99" s="743"/>
      <c r="FO99" s="743"/>
      <c r="FP99" s="743"/>
      <c r="FQ99" s="743"/>
      <c r="FR99" s="743"/>
      <c r="FS99" s="743"/>
      <c r="FT99" s="743"/>
      <c r="FU99" s="743"/>
      <c r="FV99" s="743"/>
      <c r="FW99" s="743"/>
      <c r="FX99" s="743"/>
      <c r="FY99" s="743"/>
      <c r="FZ99" s="743"/>
      <c r="GA99" s="743"/>
      <c r="GB99" s="743"/>
      <c r="GC99" s="743"/>
      <c r="GD99" s="743"/>
      <c r="GE99" s="743"/>
      <c r="GF99" s="743"/>
      <c r="GG99" s="743"/>
      <c r="GH99" s="743"/>
      <c r="GI99" s="743"/>
      <c r="GJ99" s="743"/>
      <c r="GK99" s="743"/>
      <c r="GL99" s="743"/>
      <c r="GM99" s="743"/>
      <c r="GN99" s="743"/>
      <c r="GO99" s="743"/>
      <c r="GP99" s="743"/>
      <c r="GQ99" s="743"/>
      <c r="GR99" s="743"/>
      <c r="GS99" s="743"/>
      <c r="GT99" s="743"/>
      <c r="GU99" s="743"/>
      <c r="GV99" s="743"/>
      <c r="GW99" s="743"/>
      <c r="GX99" s="743"/>
      <c r="GY99" s="743"/>
      <c r="GZ99" s="743"/>
      <c r="HA99" s="743"/>
      <c r="HB99" s="743"/>
      <c r="HC99" s="743"/>
      <c r="HD99" s="743"/>
      <c r="HE99" s="743"/>
      <c r="HF99" s="743"/>
      <c r="HG99" s="743"/>
      <c r="HH99" s="743"/>
      <c r="HI99" s="743"/>
      <c r="HJ99" s="743"/>
      <c r="HK99" s="743"/>
      <c r="HL99" s="743"/>
      <c r="HM99" s="743"/>
      <c r="HN99" s="743"/>
      <c r="HO99" s="743"/>
      <c r="HP99" s="743"/>
      <c r="HQ99" s="743"/>
      <c r="HR99" s="743"/>
      <c r="HS99" s="743"/>
      <c r="HT99" s="743"/>
      <c r="HU99" s="743"/>
      <c r="HV99" s="743"/>
      <c r="HW99" s="743"/>
      <c r="HX99" s="743"/>
      <c r="HY99" s="743"/>
      <c r="HZ99" s="743"/>
      <c r="IA99" s="743"/>
      <c r="IB99" s="743"/>
      <c r="IC99" s="743"/>
      <c r="ID99" s="743"/>
      <c r="IE99" s="743"/>
      <c r="IF99" s="743"/>
      <c r="IG99" s="743"/>
      <c r="IH99" s="743"/>
      <c r="II99" s="743"/>
      <c r="IJ99" s="743"/>
      <c r="IK99" s="743"/>
      <c r="IL99" s="743"/>
      <c r="IM99" s="743"/>
      <c r="IN99" s="743"/>
      <c r="IO99" s="743"/>
      <c r="IP99" s="743"/>
      <c r="IQ99" s="743"/>
      <c r="IR99" s="743"/>
      <c r="IS99" s="743"/>
      <c r="IT99" s="743"/>
      <c r="IU99" s="743"/>
      <c r="IV99" s="743"/>
      <c r="IW99" s="743"/>
      <c r="IX99" s="743"/>
      <c r="IY99" s="743"/>
      <c r="IZ99" s="743"/>
      <c r="JA99" s="743"/>
      <c r="JB99" s="743"/>
      <c r="JC99" s="743"/>
      <c r="JD99" s="743"/>
      <c r="JE99" s="743"/>
      <c r="JF99" s="743"/>
      <c r="JG99" s="743"/>
      <c r="JH99" s="743"/>
      <c r="JI99" s="743"/>
      <c r="JJ99" s="743"/>
      <c r="JK99" s="743"/>
      <c r="JL99" s="743"/>
      <c r="JM99" s="743"/>
      <c r="JN99" s="743"/>
      <c r="JO99" s="743"/>
      <c r="JP99" s="743"/>
      <c r="JQ99" s="743"/>
      <c r="JR99" s="743"/>
      <c r="JS99" s="743"/>
      <c r="JT99" s="743"/>
      <c r="JU99" s="743"/>
      <c r="JV99" s="743"/>
      <c r="JW99" s="743"/>
      <c r="JX99" s="743"/>
      <c r="JY99" s="743"/>
      <c r="JZ99" s="743"/>
      <c r="KA99" s="743"/>
      <c r="KB99" s="743"/>
      <c r="KC99" s="743"/>
      <c r="KD99" s="743"/>
      <c r="KE99" s="743"/>
      <c r="KF99" s="743"/>
      <c r="KG99" s="743"/>
      <c r="KH99" s="743"/>
      <c r="KI99" s="743"/>
      <c r="KJ99" s="743"/>
      <c r="KK99" s="743"/>
      <c r="KL99" s="743"/>
      <c r="KM99" s="743"/>
      <c r="KN99" s="743"/>
      <c r="KO99" s="743"/>
      <c r="KP99" s="743"/>
      <c r="KQ99" s="743"/>
      <c r="KR99" s="743"/>
      <c r="KS99" s="743"/>
      <c r="KT99" s="743"/>
      <c r="KU99" s="743"/>
      <c r="KV99" s="743"/>
      <c r="KW99" s="743"/>
      <c r="KX99" s="743"/>
      <c r="KY99" s="743"/>
      <c r="KZ99" s="743"/>
      <c r="LA99" s="743"/>
      <c r="LB99" s="743"/>
      <c r="LC99" s="743"/>
      <c r="LD99" s="743"/>
      <c r="LE99" s="743"/>
      <c r="LF99" s="743"/>
      <c r="LG99" s="743"/>
      <c r="LH99" s="743"/>
      <c r="LI99" s="743"/>
      <c r="LJ99" s="743"/>
      <c r="LK99" s="743"/>
      <c r="LL99" s="743"/>
      <c r="LM99" s="743"/>
      <c r="LN99" s="743"/>
      <c r="LO99" s="743"/>
      <c r="LP99" s="743"/>
      <c r="LQ99" s="743"/>
      <c r="LR99" s="743"/>
      <c r="LS99" s="743"/>
      <c r="LT99" s="743"/>
      <c r="LU99" s="743"/>
      <c r="LV99" s="743"/>
      <c r="LW99" s="743"/>
      <c r="LX99" s="743"/>
      <c r="LY99" s="743"/>
      <c r="LZ99" s="743"/>
      <c r="MA99" s="743"/>
      <c r="MB99" s="743"/>
      <c r="MC99" s="743"/>
      <c r="MD99" s="743"/>
      <c r="ME99" s="743"/>
      <c r="MF99" s="743"/>
      <c r="MG99" s="743"/>
      <c r="MH99" s="743"/>
      <c r="MI99" s="743"/>
      <c r="MJ99" s="743"/>
      <c r="MK99" s="743"/>
      <c r="ML99" s="743"/>
      <c r="MM99" s="743"/>
      <c r="MN99" s="743"/>
      <c r="MO99" s="743"/>
      <c r="MP99" s="743"/>
      <c r="MQ99" s="743"/>
      <c r="MR99" s="743"/>
      <c r="MS99" s="743"/>
      <c r="MT99" s="743"/>
      <c r="MU99" s="743"/>
      <c r="MV99" s="743"/>
      <c r="MW99" s="743"/>
      <c r="MX99" s="743"/>
      <c r="MY99" s="743"/>
      <c r="MZ99" s="743"/>
      <c r="NA99" s="743"/>
      <c r="NB99" s="743"/>
      <c r="NC99" s="743"/>
      <c r="ND99" s="743"/>
      <c r="NE99" s="743"/>
      <c r="NF99" s="743"/>
      <c r="NG99" s="743"/>
      <c r="NH99" s="743"/>
      <c r="NI99" s="743"/>
      <c r="NJ99" s="743"/>
      <c r="NK99" s="743"/>
      <c r="NL99" s="743"/>
      <c r="NM99" s="743"/>
      <c r="NN99" s="743"/>
      <c r="NO99" s="743"/>
      <c r="NP99" s="743"/>
      <c r="NQ99" s="743"/>
      <c r="NR99" s="743"/>
      <c r="NS99" s="743"/>
      <c r="NT99" s="743"/>
      <c r="NU99" s="743"/>
      <c r="NV99" s="743"/>
      <c r="NW99" s="743"/>
      <c r="NX99" s="743"/>
      <c r="NY99" s="743"/>
      <c r="NZ99" s="743"/>
      <c r="OA99" s="743"/>
      <c r="OB99" s="743"/>
      <c r="OC99" s="743"/>
      <c r="OD99" s="743"/>
      <c r="OE99" s="743"/>
      <c r="OF99" s="743"/>
      <c r="OG99" s="743"/>
      <c r="OH99" s="743"/>
      <c r="OI99" s="743"/>
      <c r="OJ99" s="743"/>
      <c r="OK99" s="743"/>
      <c r="OL99" s="743"/>
      <c r="OM99" s="743"/>
      <c r="ON99" s="743"/>
      <c r="OO99" s="743"/>
      <c r="OP99" s="743"/>
      <c r="OQ99" s="743"/>
      <c r="OR99" s="743"/>
      <c r="OS99" s="743"/>
      <c r="OT99" s="743"/>
      <c r="OU99" s="743"/>
      <c r="OV99" s="743"/>
      <c r="OW99" s="743"/>
      <c r="OX99" s="743"/>
      <c r="OY99" s="743"/>
      <c r="OZ99" s="743"/>
      <c r="PA99" s="743"/>
      <c r="PB99" s="743"/>
      <c r="PC99" s="743"/>
      <c r="PD99" s="743"/>
      <c r="PE99" s="743"/>
      <c r="PF99" s="743"/>
      <c r="PG99" s="743"/>
      <c r="PH99" s="743"/>
      <c r="PI99" s="743"/>
      <c r="PJ99" s="743"/>
      <c r="PK99" s="743"/>
      <c r="PL99" s="743"/>
      <c r="PM99" s="743"/>
      <c r="PN99" s="743"/>
      <c r="PO99" s="743"/>
      <c r="PP99" s="743"/>
      <c r="PQ99" s="743"/>
      <c r="PR99" s="743"/>
      <c r="PS99" s="743"/>
      <c r="PT99" s="743"/>
      <c r="PU99" s="743"/>
      <c r="PV99" s="743"/>
      <c r="PW99" s="743"/>
      <c r="PX99" s="743"/>
      <c r="PY99" s="743"/>
      <c r="PZ99" s="743"/>
      <c r="QA99" s="743"/>
      <c r="QB99" s="743"/>
      <c r="QC99" s="743"/>
      <c r="QD99" s="743"/>
      <c r="QE99" s="743"/>
      <c r="QF99" s="743"/>
      <c r="QG99" s="743"/>
      <c r="QH99" s="743"/>
      <c r="QI99" s="743"/>
      <c r="QJ99" s="743"/>
      <c r="QK99" s="743"/>
      <c r="QL99" s="743"/>
      <c r="QM99" s="743"/>
      <c r="QN99" s="743"/>
      <c r="QO99" s="743"/>
      <c r="QP99" s="743"/>
      <c r="QQ99" s="743"/>
      <c r="QR99" s="743"/>
      <c r="QS99" s="743"/>
      <c r="QT99" s="743"/>
      <c r="QU99" s="743"/>
      <c r="QV99" s="743"/>
      <c r="QW99" s="743"/>
      <c r="QX99" s="743"/>
      <c r="QY99" s="743"/>
      <c r="QZ99" s="743"/>
      <c r="RA99" s="743"/>
      <c r="RB99" s="743"/>
      <c r="RC99" s="743"/>
      <c r="RD99" s="743"/>
      <c r="RE99" s="743"/>
      <c r="RF99" s="743"/>
      <c r="RG99" s="743"/>
      <c r="RH99" s="743"/>
      <c r="RI99" s="743"/>
      <c r="RJ99" s="743"/>
      <c r="RK99" s="743"/>
      <c r="RL99" s="743"/>
      <c r="RM99" s="743"/>
      <c r="RN99" s="743"/>
      <c r="RO99" s="743"/>
      <c r="RP99" s="743"/>
      <c r="RQ99" s="743"/>
      <c r="RR99" s="743"/>
      <c r="RS99" s="743"/>
      <c r="RT99" s="743"/>
      <c r="RU99" s="743"/>
      <c r="RV99" s="743"/>
      <c r="RW99" s="743"/>
      <c r="RX99" s="743"/>
      <c r="RY99" s="743"/>
      <c r="RZ99" s="743"/>
      <c r="SA99" s="743"/>
      <c r="SB99" s="743"/>
      <c r="SC99" s="743"/>
      <c r="SD99" s="743"/>
      <c r="SE99" s="743"/>
      <c r="SF99" s="743"/>
      <c r="SG99" s="743"/>
      <c r="SH99" s="743"/>
      <c r="SI99" s="743"/>
      <c r="SJ99" s="743"/>
      <c r="SK99" s="743"/>
      <c r="SL99" s="743"/>
      <c r="SM99" s="743"/>
      <c r="SN99" s="743"/>
      <c r="SO99" s="743"/>
      <c r="SP99" s="743"/>
      <c r="SQ99" s="743"/>
      <c r="SR99" s="743"/>
      <c r="SS99" s="743"/>
      <c r="ST99" s="743"/>
      <c r="SU99" s="743"/>
      <c r="SV99" s="743"/>
      <c r="SW99" s="743"/>
      <c r="SX99" s="743"/>
      <c r="SY99" s="743"/>
      <c r="SZ99" s="743"/>
      <c r="TA99" s="743"/>
      <c r="TB99" s="743"/>
      <c r="TC99" s="743"/>
      <c r="TD99" s="743"/>
      <c r="TE99" s="743"/>
      <c r="TF99" s="743"/>
      <c r="TG99" s="743"/>
      <c r="TH99" s="743"/>
      <c r="TI99" s="743"/>
      <c r="TJ99" s="743"/>
      <c r="TK99" s="743"/>
      <c r="TL99" s="743"/>
      <c r="TM99" s="743"/>
      <c r="TN99" s="743"/>
      <c r="TO99" s="743"/>
      <c r="TP99" s="743"/>
      <c r="TQ99" s="743"/>
      <c r="TR99" s="743"/>
      <c r="TS99" s="743"/>
      <c r="TT99" s="743"/>
      <c r="TU99" s="743"/>
      <c r="TV99" s="743"/>
      <c r="TW99" s="743"/>
      <c r="TX99" s="743"/>
      <c r="TY99" s="743"/>
      <c r="TZ99" s="743"/>
      <c r="UA99" s="743"/>
      <c r="UB99" s="743"/>
      <c r="UC99" s="743"/>
      <c r="UD99" s="743"/>
      <c r="UE99" s="743"/>
      <c r="UF99" s="743"/>
      <c r="UG99" s="743"/>
      <c r="UH99" s="743"/>
      <c r="UI99" s="743"/>
      <c r="UJ99" s="743"/>
      <c r="UK99" s="743"/>
      <c r="UL99" s="743"/>
      <c r="UM99" s="743"/>
      <c r="UN99" s="743"/>
      <c r="UO99" s="743"/>
      <c r="UP99" s="743"/>
      <c r="UQ99" s="743"/>
      <c r="UR99" s="743"/>
      <c r="US99" s="743"/>
      <c r="UT99" s="743"/>
      <c r="UU99" s="743"/>
      <c r="UV99" s="743"/>
      <c r="UW99" s="743"/>
      <c r="UX99" s="743"/>
      <c r="UY99" s="743"/>
      <c r="UZ99" s="743"/>
      <c r="VA99" s="743"/>
      <c r="VB99" s="743"/>
      <c r="VC99" s="743"/>
      <c r="VD99" s="743"/>
      <c r="VE99" s="743"/>
      <c r="VF99" s="743"/>
      <c r="VG99" s="743"/>
      <c r="VH99" s="743"/>
      <c r="VI99" s="743"/>
      <c r="VJ99" s="743"/>
      <c r="VK99" s="743"/>
      <c r="VL99" s="743"/>
      <c r="VM99" s="743"/>
      <c r="VN99" s="743"/>
      <c r="VO99" s="743"/>
      <c r="VP99" s="743"/>
      <c r="VQ99" s="743"/>
      <c r="VR99" s="743"/>
      <c r="VS99" s="743"/>
      <c r="VT99" s="743"/>
      <c r="VU99" s="743"/>
      <c r="VV99" s="743"/>
      <c r="VW99" s="743"/>
      <c r="VX99" s="743"/>
      <c r="VY99" s="743"/>
      <c r="VZ99" s="743"/>
      <c r="WA99" s="743"/>
      <c r="WB99" s="743"/>
      <c r="WC99" s="743"/>
      <c r="WD99" s="743"/>
      <c r="WE99" s="743"/>
      <c r="WF99" s="743"/>
      <c r="WG99" s="743"/>
      <c r="WH99" s="743"/>
      <c r="WI99" s="743"/>
      <c r="WJ99" s="743"/>
      <c r="WK99" s="743"/>
      <c r="WL99" s="743"/>
      <c r="WM99" s="743"/>
      <c r="WN99" s="743"/>
      <c r="WO99" s="743"/>
      <c r="WP99" s="743"/>
      <c r="WQ99" s="743"/>
      <c r="WR99" s="743"/>
      <c r="WS99" s="743"/>
      <c r="WT99" s="743"/>
      <c r="WU99" s="743"/>
      <c r="WV99" s="743"/>
      <c r="WW99" s="743"/>
      <c r="WX99" s="743"/>
      <c r="WY99" s="743"/>
      <c r="WZ99" s="743"/>
      <c r="XA99" s="743"/>
      <c r="XB99" s="743"/>
      <c r="XC99" s="743"/>
      <c r="XD99" s="743"/>
      <c r="XE99" s="743"/>
      <c r="XF99" s="743"/>
      <c r="XG99" s="743"/>
      <c r="XH99" s="743"/>
      <c r="XI99" s="743"/>
      <c r="XJ99" s="743"/>
      <c r="XK99" s="743"/>
      <c r="XL99" s="743"/>
      <c r="XM99" s="743"/>
      <c r="XN99" s="743"/>
      <c r="XO99" s="743"/>
      <c r="XP99" s="743"/>
      <c r="XQ99" s="743"/>
      <c r="XR99" s="743"/>
      <c r="XS99" s="743"/>
      <c r="XT99" s="743"/>
      <c r="XU99" s="743"/>
      <c r="XV99" s="743"/>
      <c r="XW99" s="743"/>
      <c r="XX99" s="743"/>
      <c r="XY99" s="743"/>
      <c r="XZ99" s="743"/>
      <c r="YA99" s="743"/>
      <c r="YB99" s="743"/>
      <c r="YC99" s="743"/>
      <c r="YD99" s="743"/>
      <c r="YE99" s="743"/>
      <c r="YF99" s="743"/>
      <c r="YG99" s="743"/>
      <c r="YH99" s="743"/>
      <c r="YI99" s="743"/>
      <c r="YJ99" s="743"/>
      <c r="YK99" s="743"/>
      <c r="YL99" s="743"/>
      <c r="YM99" s="743"/>
      <c r="YN99" s="743"/>
      <c r="YO99" s="743"/>
      <c r="YP99" s="743"/>
      <c r="YQ99" s="743"/>
      <c r="YR99" s="743"/>
      <c r="YS99" s="743"/>
      <c r="YT99" s="743"/>
      <c r="YU99" s="743"/>
      <c r="YV99" s="743"/>
      <c r="YW99" s="743"/>
      <c r="YX99" s="743"/>
      <c r="YY99" s="743"/>
      <c r="YZ99" s="743"/>
      <c r="ZA99" s="743"/>
      <c r="ZB99" s="743"/>
      <c r="ZC99" s="743"/>
      <c r="ZD99" s="743"/>
      <c r="ZE99" s="743"/>
      <c r="ZF99" s="743"/>
      <c r="ZG99" s="743"/>
      <c r="ZH99" s="743"/>
      <c r="ZI99" s="743"/>
      <c r="ZJ99" s="743"/>
      <c r="ZK99" s="743"/>
      <c r="ZL99" s="743"/>
      <c r="ZM99" s="743"/>
      <c r="ZN99" s="743"/>
      <c r="ZO99" s="743"/>
      <c r="ZP99" s="743"/>
      <c r="ZQ99" s="743"/>
      <c r="ZR99" s="743"/>
      <c r="ZS99" s="743"/>
      <c r="ZT99" s="743"/>
      <c r="ZU99" s="743"/>
      <c r="ZV99" s="743"/>
      <c r="ZW99" s="743"/>
      <c r="ZX99" s="743"/>
      <c r="ZY99" s="743"/>
      <c r="ZZ99" s="743"/>
      <c r="AAA99" s="743"/>
      <c r="AAB99" s="743"/>
      <c r="AAC99" s="743"/>
      <c r="AAD99" s="743"/>
      <c r="AAE99" s="743"/>
      <c r="AAF99" s="743"/>
      <c r="AAG99" s="743"/>
      <c r="AAH99" s="743"/>
      <c r="AAI99" s="743"/>
      <c r="AAJ99" s="743"/>
      <c r="AAK99" s="743"/>
      <c r="AAL99" s="743"/>
      <c r="AAM99" s="743"/>
      <c r="AAN99" s="743"/>
      <c r="AAO99" s="743"/>
      <c r="AAP99" s="743"/>
      <c r="AAQ99" s="743"/>
      <c r="AAR99" s="743"/>
      <c r="AAS99" s="743"/>
      <c r="AAT99" s="743"/>
      <c r="AAU99" s="743"/>
      <c r="AAV99" s="743"/>
      <c r="AAW99" s="743"/>
      <c r="AAX99" s="743"/>
      <c r="AAY99" s="743"/>
      <c r="AAZ99" s="743"/>
      <c r="ABA99" s="743"/>
      <c r="ABB99" s="743"/>
      <c r="ABC99" s="743"/>
      <c r="ABD99" s="743"/>
      <c r="ABE99" s="743"/>
      <c r="ABF99" s="743"/>
      <c r="ABG99" s="743"/>
      <c r="ABH99" s="743"/>
      <c r="ABI99" s="743"/>
      <c r="ABJ99" s="743"/>
      <c r="ABK99" s="743"/>
      <c r="ABL99" s="743"/>
      <c r="ABM99" s="743"/>
      <c r="ABN99" s="743"/>
      <c r="ABO99" s="743"/>
      <c r="ABP99" s="743"/>
      <c r="ABQ99" s="743"/>
      <c r="ABR99" s="743"/>
      <c r="ABS99" s="743"/>
      <c r="ABT99" s="743"/>
      <c r="ABU99" s="743"/>
      <c r="ABV99" s="743"/>
      <c r="ABW99" s="743"/>
      <c r="ABX99" s="743"/>
      <c r="ABY99" s="743"/>
      <c r="ABZ99" s="743"/>
      <c r="ACA99" s="743"/>
      <c r="ACB99" s="743"/>
      <c r="ACC99" s="743"/>
      <c r="ACD99" s="743"/>
      <c r="ACE99" s="743"/>
      <c r="ACF99" s="743"/>
      <c r="ACG99" s="743"/>
      <c r="ACH99" s="743"/>
      <c r="ACI99" s="743"/>
      <c r="ACJ99" s="743"/>
      <c r="ACK99" s="743"/>
      <c r="ACL99" s="743"/>
      <c r="ACM99" s="743"/>
      <c r="ACN99" s="743"/>
      <c r="ACO99" s="743"/>
      <c r="ACP99" s="743"/>
      <c r="ACQ99" s="743"/>
      <c r="ACR99" s="743"/>
      <c r="ACS99" s="743"/>
      <c r="ACT99" s="743"/>
      <c r="ACU99" s="743"/>
      <c r="ACV99" s="743"/>
      <c r="ACW99" s="743"/>
      <c r="ACX99" s="743"/>
      <c r="ACY99" s="743"/>
      <c r="ACZ99" s="743"/>
      <c r="ADA99" s="743"/>
      <c r="ADB99" s="743"/>
      <c r="ADC99" s="743"/>
      <c r="ADD99" s="743"/>
      <c r="ADE99" s="743"/>
      <c r="ADF99" s="743"/>
      <c r="ADG99" s="743"/>
      <c r="ADH99" s="743"/>
      <c r="ADI99" s="743"/>
      <c r="ADJ99" s="743"/>
      <c r="ADK99" s="743"/>
      <c r="ADL99" s="743"/>
      <c r="ADM99" s="743"/>
      <c r="ADN99" s="743"/>
      <c r="ADO99" s="743"/>
      <c r="ADP99" s="743"/>
      <c r="ADQ99" s="743"/>
      <c r="ADR99" s="743"/>
      <c r="ADS99" s="743"/>
      <c r="ADT99" s="743"/>
      <c r="ADU99" s="743"/>
      <c r="ADV99" s="743"/>
      <c r="ADW99" s="743"/>
      <c r="ADX99" s="743"/>
      <c r="ADY99" s="743"/>
      <c r="ADZ99" s="743"/>
      <c r="AEA99" s="743"/>
      <c r="AEB99" s="743"/>
      <c r="AEC99" s="743"/>
      <c r="AED99" s="743"/>
      <c r="AEE99" s="743"/>
      <c r="AEF99" s="743"/>
      <c r="AEG99" s="743"/>
      <c r="AEH99" s="743"/>
      <c r="AEI99" s="743"/>
      <c r="AEJ99" s="743"/>
      <c r="AEK99" s="743"/>
      <c r="AEL99" s="743"/>
      <c r="AEM99" s="743"/>
      <c r="AEN99" s="743"/>
      <c r="AEO99" s="743"/>
      <c r="AEP99" s="743"/>
      <c r="AEQ99" s="743"/>
      <c r="AER99" s="743"/>
      <c r="AES99" s="743"/>
      <c r="AET99" s="743"/>
      <c r="AEU99" s="743"/>
      <c r="AEV99" s="743"/>
      <c r="AEW99" s="743"/>
      <c r="AEX99" s="743"/>
      <c r="AEY99" s="743"/>
      <c r="AEZ99" s="743"/>
      <c r="AFA99" s="743"/>
      <c r="AFB99" s="743"/>
      <c r="AFC99" s="743"/>
      <c r="AFD99" s="743"/>
      <c r="AFE99" s="743"/>
      <c r="AFF99" s="743"/>
      <c r="AFG99" s="743"/>
      <c r="AFH99" s="743"/>
      <c r="AFI99" s="743"/>
      <c r="AFJ99" s="743"/>
      <c r="AFK99" s="743"/>
      <c r="AFL99" s="743"/>
      <c r="AFM99" s="743"/>
      <c r="AFN99" s="743"/>
      <c r="AFO99" s="743"/>
      <c r="AFP99" s="743"/>
      <c r="AFQ99" s="743"/>
      <c r="AFR99" s="743"/>
      <c r="AFS99" s="743"/>
      <c r="AFT99" s="743"/>
      <c r="AFU99" s="743"/>
      <c r="AFV99" s="743"/>
      <c r="AFW99" s="743"/>
      <c r="AFX99" s="743"/>
      <c r="AFY99" s="743"/>
      <c r="AFZ99" s="743"/>
      <c r="AGA99" s="743"/>
      <c r="AGB99" s="743"/>
      <c r="AGC99" s="743"/>
      <c r="AGD99" s="743"/>
      <c r="AGE99" s="743"/>
      <c r="AGF99" s="743"/>
      <c r="AGG99" s="743"/>
      <c r="AGH99" s="743"/>
      <c r="AGI99" s="743"/>
      <c r="AGJ99" s="743"/>
      <c r="AGK99" s="743"/>
      <c r="AGL99" s="743"/>
      <c r="AGM99" s="743"/>
      <c r="AGN99" s="743"/>
      <c r="AGO99" s="743"/>
      <c r="AGP99" s="743"/>
      <c r="AGQ99" s="743"/>
      <c r="AGR99" s="743"/>
      <c r="AGS99" s="743"/>
      <c r="AGT99" s="743"/>
      <c r="AGU99" s="743"/>
      <c r="AGV99" s="743"/>
      <c r="AGW99" s="743"/>
      <c r="AGX99" s="743"/>
      <c r="AGY99" s="743"/>
      <c r="AGZ99" s="743"/>
      <c r="AHA99" s="743"/>
      <c r="AHB99" s="743"/>
      <c r="AHC99" s="743"/>
      <c r="AHD99" s="743"/>
      <c r="AHE99" s="743"/>
      <c r="AHF99" s="743"/>
      <c r="AHG99" s="743"/>
      <c r="AHH99" s="743"/>
      <c r="AHI99" s="743"/>
      <c r="AHJ99" s="743"/>
      <c r="AHK99" s="743"/>
      <c r="AHL99" s="743"/>
      <c r="AHM99" s="743"/>
      <c r="AHN99" s="743"/>
      <c r="AHO99" s="743"/>
      <c r="AHP99" s="743"/>
      <c r="AHQ99" s="743"/>
      <c r="AHR99" s="743"/>
      <c r="AHS99" s="743"/>
      <c r="AHT99" s="743"/>
      <c r="AHU99" s="743"/>
      <c r="AHV99" s="743"/>
      <c r="AHW99" s="743"/>
      <c r="AHX99" s="743"/>
      <c r="AHY99" s="743"/>
      <c r="AHZ99" s="743"/>
      <c r="AIA99" s="743"/>
      <c r="AIB99" s="743"/>
      <c r="AIC99" s="743"/>
      <c r="AID99" s="743"/>
      <c r="AIE99" s="743"/>
      <c r="AIF99" s="743"/>
      <c r="AIG99" s="743"/>
      <c r="AIH99" s="743"/>
      <c r="AII99" s="743"/>
      <c r="AIJ99" s="743"/>
      <c r="AIK99" s="743"/>
      <c r="AIL99" s="743"/>
      <c r="AIM99" s="743"/>
      <c r="AIN99" s="743"/>
      <c r="AIO99" s="743"/>
      <c r="AIP99" s="743"/>
      <c r="AIQ99" s="743"/>
      <c r="AIR99" s="743"/>
      <c r="AIS99" s="743"/>
      <c r="AIT99" s="743"/>
      <c r="AIU99" s="743"/>
      <c r="AIV99" s="743"/>
      <c r="AIW99" s="743"/>
      <c r="AIX99" s="743"/>
      <c r="AIY99" s="743"/>
      <c r="AIZ99" s="743"/>
      <c r="AJA99" s="743"/>
      <c r="AJB99" s="743"/>
      <c r="AJC99" s="743"/>
      <c r="AJD99" s="743"/>
      <c r="AJE99" s="743"/>
      <c r="AJF99" s="743"/>
      <c r="AJG99" s="743"/>
      <c r="AJH99" s="743"/>
      <c r="AJI99" s="743"/>
      <c r="AJJ99" s="743"/>
      <c r="AJK99" s="743"/>
      <c r="AJL99" s="743"/>
      <c r="AJM99" s="743"/>
      <c r="AJN99" s="743"/>
      <c r="AJO99" s="743"/>
      <c r="AJP99" s="743"/>
      <c r="AJQ99" s="743"/>
      <c r="AJR99" s="743"/>
      <c r="AJS99" s="743"/>
      <c r="AJT99" s="743"/>
      <c r="AJU99" s="743"/>
      <c r="AJV99" s="743"/>
      <c r="AJW99" s="743"/>
      <c r="AJX99" s="743"/>
      <c r="AJY99" s="743"/>
      <c r="AJZ99" s="743"/>
      <c r="AKA99" s="743"/>
      <c r="AKB99" s="743"/>
      <c r="AKC99" s="743"/>
      <c r="AKD99" s="743"/>
      <c r="AKE99" s="743"/>
      <c r="AKF99" s="743"/>
      <c r="AKG99" s="743"/>
      <c r="AKH99" s="743"/>
      <c r="AKI99" s="743"/>
      <c r="AKJ99" s="743"/>
      <c r="AKK99" s="743"/>
      <c r="AKL99" s="743"/>
      <c r="AKM99" s="743"/>
      <c r="AKN99" s="743"/>
      <c r="AKO99" s="743"/>
      <c r="AKP99" s="743"/>
      <c r="AKQ99" s="743"/>
      <c r="AKR99" s="743"/>
      <c r="AKS99" s="743"/>
      <c r="AKT99" s="743"/>
      <c r="AKU99" s="743"/>
      <c r="AKV99" s="743"/>
      <c r="AKW99" s="743"/>
      <c r="AKX99" s="743"/>
      <c r="AKY99" s="743"/>
      <c r="AKZ99" s="743"/>
      <c r="ALA99" s="743"/>
      <c r="ALB99" s="743"/>
      <c r="ALC99" s="743"/>
      <c r="ALD99" s="743"/>
      <c r="ALE99" s="743"/>
      <c r="ALF99" s="743"/>
      <c r="ALG99" s="743"/>
      <c r="ALH99" s="743"/>
      <c r="ALI99" s="743"/>
      <c r="ALJ99" s="743"/>
      <c r="ALK99" s="743"/>
      <c r="ALL99" s="743"/>
      <c r="ALM99" s="743"/>
      <c r="ALN99" s="743"/>
      <c r="ALO99" s="743"/>
      <c r="ALP99" s="743"/>
      <c r="ALQ99" s="743"/>
      <c r="ALR99" s="743"/>
      <c r="ALS99" s="743"/>
      <c r="ALT99" s="743"/>
      <c r="ALU99" s="743"/>
      <c r="ALV99" s="743"/>
      <c r="ALW99" s="743"/>
      <c r="ALX99" s="743"/>
      <c r="ALY99" s="743"/>
      <c r="ALZ99" s="743"/>
      <c r="AMA99" s="743"/>
      <c r="AMB99" s="743"/>
      <c r="AMC99" s="743"/>
      <c r="AMD99" s="743"/>
      <c r="AME99" s="743"/>
      <c r="AMF99" s="743"/>
      <c r="AMG99" s="743"/>
      <c r="AMH99" s="743"/>
      <c r="AMI99" s="743"/>
      <c r="AMJ99" s="743"/>
    </row>
    <row r="100" spans="1:1024" ht="15.75" thickBot="1" x14ac:dyDescent="0.25">
      <c r="A100" s="743"/>
      <c r="B100" s="768"/>
      <c r="C100" s="769"/>
      <c r="D100" s="770"/>
      <c r="E100" s="770"/>
      <c r="F100" s="770"/>
      <c r="G100" s="770"/>
      <c r="H100" s="770"/>
      <c r="I100" s="770"/>
      <c r="J100" s="770"/>
      <c r="K100" s="770"/>
      <c r="L100" s="770"/>
      <c r="M100" s="770"/>
      <c r="N100" s="770"/>
      <c r="O100" s="770"/>
      <c r="P100" s="770"/>
      <c r="Q100" s="770"/>
      <c r="R100" s="771"/>
      <c r="S100" s="770"/>
      <c r="T100" s="770"/>
      <c r="U100" s="772" t="s">
        <v>127</v>
      </c>
      <c r="V100" s="773" t="s">
        <v>509</v>
      </c>
      <c r="W100" s="774" t="s">
        <v>499</v>
      </c>
      <c r="X100" s="668">
        <f>SUM(X89:X99)</f>
        <v>1312.0455739667188</v>
      </c>
      <c r="Y100" s="668">
        <f t="shared" ref="Y100:CJ100" si="72">SUM(Y89:Y99)</f>
        <v>1363.9990429830302</v>
      </c>
      <c r="Z100" s="668">
        <f t="shared" si="72"/>
        <v>1262.0484091200756</v>
      </c>
      <c r="AA100" s="668">
        <f t="shared" si="72"/>
        <v>1358.326045254689</v>
      </c>
      <c r="AB100" s="668">
        <f t="shared" si="72"/>
        <v>1309.09985392406</v>
      </c>
      <c r="AC100" s="668">
        <f t="shared" si="72"/>
        <v>1300.8662253199936</v>
      </c>
      <c r="AD100" s="668">
        <f t="shared" si="72"/>
        <v>1342.5191281807347</v>
      </c>
      <c r="AE100" s="668">
        <f t="shared" si="72"/>
        <v>1381.7443414120235</v>
      </c>
      <c r="AF100" s="668">
        <f t="shared" si="72"/>
        <v>1418.6777641757642</v>
      </c>
      <c r="AG100" s="668">
        <f t="shared" si="72"/>
        <v>1453.4477798984726</v>
      </c>
      <c r="AH100" s="668">
        <f t="shared" si="72"/>
        <v>1236.8907866666618</v>
      </c>
      <c r="AI100" s="668">
        <f t="shared" si="72"/>
        <v>1257.815191737441</v>
      </c>
      <c r="AJ100" s="668">
        <f t="shared" si="72"/>
        <v>1016.015152005528</v>
      </c>
      <c r="AK100" s="668">
        <f t="shared" si="72"/>
        <v>1312.7414200973208</v>
      </c>
      <c r="AL100" s="668">
        <f t="shared" si="72"/>
        <v>1194.5033119496704</v>
      </c>
      <c r="AM100" s="668">
        <f t="shared" si="72"/>
        <v>701.0467006980133</v>
      </c>
      <c r="AN100" s="668">
        <f t="shared" si="72"/>
        <v>0</v>
      </c>
      <c r="AO100" s="668">
        <f t="shared" si="72"/>
        <v>0</v>
      </c>
      <c r="AP100" s="668">
        <f t="shared" si="72"/>
        <v>0</v>
      </c>
      <c r="AQ100" s="668">
        <f t="shared" si="72"/>
        <v>0</v>
      </c>
      <c r="AR100" s="668">
        <f t="shared" si="72"/>
        <v>0</v>
      </c>
      <c r="AS100" s="668">
        <f t="shared" si="72"/>
        <v>0</v>
      </c>
      <c r="AT100" s="668">
        <f t="shared" si="72"/>
        <v>0</v>
      </c>
      <c r="AU100" s="668">
        <f t="shared" si="72"/>
        <v>0</v>
      </c>
      <c r="AV100" s="668">
        <f t="shared" si="72"/>
        <v>0</v>
      </c>
      <c r="AW100" s="668">
        <f t="shared" si="72"/>
        <v>0</v>
      </c>
      <c r="AX100" s="668">
        <f t="shared" si="72"/>
        <v>0</v>
      </c>
      <c r="AY100" s="668">
        <f t="shared" si="72"/>
        <v>0</v>
      </c>
      <c r="AZ100" s="668">
        <f t="shared" si="72"/>
        <v>0</v>
      </c>
      <c r="BA100" s="668">
        <f t="shared" si="72"/>
        <v>0</v>
      </c>
      <c r="BB100" s="668">
        <f t="shared" si="72"/>
        <v>0</v>
      </c>
      <c r="BC100" s="668">
        <f t="shared" si="72"/>
        <v>0</v>
      </c>
      <c r="BD100" s="668">
        <f t="shared" si="72"/>
        <v>0</v>
      </c>
      <c r="BE100" s="668">
        <f t="shared" si="72"/>
        <v>0</v>
      </c>
      <c r="BF100" s="668">
        <f t="shared" si="72"/>
        <v>0</v>
      </c>
      <c r="BG100" s="668">
        <f t="shared" si="72"/>
        <v>0</v>
      </c>
      <c r="BH100" s="668">
        <f t="shared" si="72"/>
        <v>0</v>
      </c>
      <c r="BI100" s="668">
        <f t="shared" si="72"/>
        <v>0</v>
      </c>
      <c r="BJ100" s="668">
        <f t="shared" si="72"/>
        <v>0</v>
      </c>
      <c r="BK100" s="668">
        <f t="shared" si="72"/>
        <v>0</v>
      </c>
      <c r="BL100" s="668">
        <f t="shared" si="72"/>
        <v>0</v>
      </c>
      <c r="BM100" s="668">
        <f t="shared" si="72"/>
        <v>0</v>
      </c>
      <c r="BN100" s="668">
        <f t="shared" si="72"/>
        <v>0</v>
      </c>
      <c r="BO100" s="668">
        <f t="shared" si="72"/>
        <v>0</v>
      </c>
      <c r="BP100" s="668">
        <f t="shared" si="72"/>
        <v>0</v>
      </c>
      <c r="BQ100" s="668">
        <f t="shared" si="72"/>
        <v>0</v>
      </c>
      <c r="BR100" s="668">
        <f t="shared" si="72"/>
        <v>0</v>
      </c>
      <c r="BS100" s="668">
        <f t="shared" si="72"/>
        <v>0</v>
      </c>
      <c r="BT100" s="668">
        <f t="shared" si="72"/>
        <v>0</v>
      </c>
      <c r="BU100" s="668">
        <f t="shared" si="72"/>
        <v>0</v>
      </c>
      <c r="BV100" s="668">
        <f t="shared" si="72"/>
        <v>0</v>
      </c>
      <c r="BW100" s="668">
        <f t="shared" si="72"/>
        <v>0</v>
      </c>
      <c r="BX100" s="668">
        <f t="shared" si="72"/>
        <v>0</v>
      </c>
      <c r="BY100" s="668">
        <f t="shared" si="72"/>
        <v>0</v>
      </c>
      <c r="BZ100" s="668">
        <f t="shared" si="72"/>
        <v>0</v>
      </c>
      <c r="CA100" s="668">
        <f t="shared" si="72"/>
        <v>0</v>
      </c>
      <c r="CB100" s="668">
        <f t="shared" si="72"/>
        <v>0</v>
      </c>
      <c r="CC100" s="668">
        <f t="shared" si="72"/>
        <v>0</v>
      </c>
      <c r="CD100" s="668">
        <f t="shared" si="72"/>
        <v>0</v>
      </c>
      <c r="CE100" s="668">
        <f t="shared" si="72"/>
        <v>0</v>
      </c>
      <c r="CF100" s="668">
        <f t="shared" si="72"/>
        <v>0</v>
      </c>
      <c r="CG100" s="668">
        <f t="shared" si="72"/>
        <v>0</v>
      </c>
      <c r="CH100" s="668">
        <f t="shared" si="72"/>
        <v>0</v>
      </c>
      <c r="CI100" s="668">
        <f t="shared" si="72"/>
        <v>0</v>
      </c>
      <c r="CJ100" s="668">
        <f t="shared" si="72"/>
        <v>0</v>
      </c>
      <c r="CK100" s="668">
        <f t="shared" ref="CK100:DW100" si="73">SUM(CK89:CK99)</f>
        <v>0</v>
      </c>
      <c r="CL100" s="668">
        <f t="shared" si="73"/>
        <v>0</v>
      </c>
      <c r="CM100" s="668">
        <f t="shared" si="73"/>
        <v>0</v>
      </c>
      <c r="CN100" s="668">
        <f t="shared" si="73"/>
        <v>0</v>
      </c>
      <c r="CO100" s="668">
        <f t="shared" si="73"/>
        <v>0</v>
      </c>
      <c r="CP100" s="668">
        <f t="shared" si="73"/>
        <v>0</v>
      </c>
      <c r="CQ100" s="668">
        <f t="shared" si="73"/>
        <v>0</v>
      </c>
      <c r="CR100" s="668">
        <f t="shared" si="73"/>
        <v>0</v>
      </c>
      <c r="CS100" s="668">
        <f t="shared" si="73"/>
        <v>0</v>
      </c>
      <c r="CT100" s="668">
        <f t="shared" si="73"/>
        <v>0</v>
      </c>
      <c r="CU100" s="668">
        <f t="shared" si="73"/>
        <v>0</v>
      </c>
      <c r="CV100" s="668">
        <f t="shared" si="73"/>
        <v>0</v>
      </c>
      <c r="CW100" s="668">
        <f t="shared" si="73"/>
        <v>0</v>
      </c>
      <c r="CX100" s="668">
        <f t="shared" si="73"/>
        <v>0</v>
      </c>
      <c r="CY100" s="669">
        <f t="shared" si="73"/>
        <v>0</v>
      </c>
      <c r="CZ100" s="670">
        <f t="shared" si="73"/>
        <v>0</v>
      </c>
      <c r="DA100" s="671">
        <f t="shared" si="73"/>
        <v>0</v>
      </c>
      <c r="DB100" s="671">
        <f t="shared" si="73"/>
        <v>0</v>
      </c>
      <c r="DC100" s="671">
        <f t="shared" si="73"/>
        <v>0</v>
      </c>
      <c r="DD100" s="671">
        <f t="shared" si="73"/>
        <v>0</v>
      </c>
      <c r="DE100" s="671">
        <f t="shared" si="73"/>
        <v>0</v>
      </c>
      <c r="DF100" s="671">
        <f t="shared" si="73"/>
        <v>0</v>
      </c>
      <c r="DG100" s="671">
        <f t="shared" si="73"/>
        <v>0</v>
      </c>
      <c r="DH100" s="671">
        <f t="shared" si="73"/>
        <v>0</v>
      </c>
      <c r="DI100" s="671">
        <f t="shared" si="73"/>
        <v>0</v>
      </c>
      <c r="DJ100" s="671">
        <f t="shared" si="73"/>
        <v>0</v>
      </c>
      <c r="DK100" s="671">
        <f t="shared" si="73"/>
        <v>0</v>
      </c>
      <c r="DL100" s="671">
        <f t="shared" si="73"/>
        <v>0</v>
      </c>
      <c r="DM100" s="671">
        <f t="shared" si="73"/>
        <v>0</v>
      </c>
      <c r="DN100" s="671">
        <f t="shared" si="73"/>
        <v>0</v>
      </c>
      <c r="DO100" s="671">
        <f t="shared" si="73"/>
        <v>0</v>
      </c>
      <c r="DP100" s="671">
        <f t="shared" si="73"/>
        <v>0</v>
      </c>
      <c r="DQ100" s="671">
        <f t="shared" si="73"/>
        <v>0</v>
      </c>
      <c r="DR100" s="671">
        <f t="shared" si="73"/>
        <v>0</v>
      </c>
      <c r="DS100" s="671">
        <f t="shared" si="73"/>
        <v>0</v>
      </c>
      <c r="DT100" s="671">
        <f t="shared" si="73"/>
        <v>0</v>
      </c>
      <c r="DU100" s="671">
        <f t="shared" si="73"/>
        <v>0</v>
      </c>
      <c r="DV100" s="671">
        <f t="shared" si="73"/>
        <v>0</v>
      </c>
      <c r="DW100" s="672">
        <f t="shared" si="73"/>
        <v>0</v>
      </c>
      <c r="DX100" s="673"/>
      <c r="DY100" s="743"/>
      <c r="DZ100" s="743"/>
      <c r="EA100" s="743"/>
      <c r="EB100" s="743"/>
      <c r="EC100" s="743"/>
      <c r="ED100" s="743"/>
      <c r="EE100" s="743"/>
      <c r="EF100" s="743"/>
      <c r="EG100" s="743"/>
      <c r="EH100" s="743"/>
      <c r="EI100" s="743"/>
      <c r="EJ100" s="743"/>
      <c r="EK100" s="743"/>
      <c r="EL100" s="743"/>
      <c r="EM100" s="743"/>
      <c r="EN100" s="743"/>
      <c r="EO100" s="743"/>
      <c r="EP100" s="743"/>
      <c r="EQ100" s="743"/>
      <c r="ER100" s="743"/>
      <c r="ES100" s="743"/>
      <c r="ET100" s="743"/>
      <c r="EU100" s="743"/>
      <c r="EV100" s="743"/>
      <c r="EW100" s="743"/>
      <c r="EX100" s="743"/>
      <c r="EY100" s="743"/>
      <c r="EZ100" s="743"/>
      <c r="FA100" s="743"/>
      <c r="FB100" s="743"/>
      <c r="FC100" s="743"/>
      <c r="FD100" s="743"/>
      <c r="FE100" s="743"/>
      <c r="FF100" s="743"/>
      <c r="FG100" s="743"/>
      <c r="FH100" s="743"/>
      <c r="FI100" s="743"/>
      <c r="FJ100" s="743"/>
      <c r="FK100" s="743"/>
      <c r="FL100" s="743"/>
      <c r="FM100" s="743"/>
      <c r="FN100" s="743"/>
      <c r="FO100" s="743"/>
      <c r="FP100" s="743"/>
      <c r="FQ100" s="743"/>
      <c r="FR100" s="743"/>
      <c r="FS100" s="743"/>
      <c r="FT100" s="743"/>
      <c r="FU100" s="743"/>
      <c r="FV100" s="743"/>
      <c r="FW100" s="743"/>
      <c r="FX100" s="743"/>
      <c r="FY100" s="743"/>
      <c r="FZ100" s="743"/>
      <c r="GA100" s="743"/>
      <c r="GB100" s="743"/>
      <c r="GC100" s="743"/>
      <c r="GD100" s="743"/>
      <c r="GE100" s="743"/>
      <c r="GF100" s="743"/>
      <c r="GG100" s="743"/>
      <c r="GH100" s="743"/>
      <c r="GI100" s="743"/>
      <c r="GJ100" s="743"/>
      <c r="GK100" s="743"/>
      <c r="GL100" s="743"/>
      <c r="GM100" s="743"/>
      <c r="GN100" s="743"/>
      <c r="GO100" s="743"/>
      <c r="GP100" s="743"/>
      <c r="GQ100" s="743"/>
      <c r="GR100" s="743"/>
      <c r="GS100" s="743"/>
      <c r="GT100" s="743"/>
      <c r="GU100" s="743"/>
      <c r="GV100" s="743"/>
      <c r="GW100" s="743"/>
      <c r="GX100" s="743"/>
      <c r="GY100" s="743"/>
      <c r="GZ100" s="743"/>
      <c r="HA100" s="743"/>
      <c r="HB100" s="743"/>
      <c r="HC100" s="743"/>
      <c r="HD100" s="743"/>
      <c r="HE100" s="743"/>
      <c r="HF100" s="743"/>
      <c r="HG100" s="743"/>
      <c r="HH100" s="743"/>
      <c r="HI100" s="743"/>
      <c r="HJ100" s="743"/>
      <c r="HK100" s="743"/>
      <c r="HL100" s="743"/>
      <c r="HM100" s="743"/>
      <c r="HN100" s="743"/>
      <c r="HO100" s="743"/>
      <c r="HP100" s="743"/>
      <c r="HQ100" s="743"/>
      <c r="HR100" s="743"/>
      <c r="HS100" s="743"/>
      <c r="HT100" s="743"/>
      <c r="HU100" s="743"/>
      <c r="HV100" s="743"/>
      <c r="HW100" s="743"/>
      <c r="HX100" s="743"/>
      <c r="HY100" s="743"/>
      <c r="HZ100" s="743"/>
      <c r="IA100" s="743"/>
      <c r="IB100" s="743"/>
      <c r="IC100" s="743"/>
      <c r="ID100" s="743"/>
      <c r="IE100" s="743"/>
      <c r="IF100" s="743"/>
      <c r="IG100" s="743"/>
      <c r="IH100" s="743"/>
      <c r="II100" s="743"/>
      <c r="IJ100" s="743"/>
      <c r="IK100" s="743"/>
      <c r="IL100" s="743"/>
      <c r="IM100" s="743"/>
      <c r="IN100" s="743"/>
      <c r="IO100" s="743"/>
      <c r="IP100" s="743"/>
      <c r="IQ100" s="743"/>
      <c r="IR100" s="743"/>
      <c r="IS100" s="743"/>
      <c r="IT100" s="743"/>
      <c r="IU100" s="743"/>
      <c r="IV100" s="743"/>
      <c r="IW100" s="743"/>
      <c r="IX100" s="743"/>
      <c r="IY100" s="743"/>
      <c r="IZ100" s="743"/>
      <c r="JA100" s="743"/>
      <c r="JB100" s="743"/>
      <c r="JC100" s="743"/>
      <c r="JD100" s="743"/>
      <c r="JE100" s="743"/>
      <c r="JF100" s="743"/>
      <c r="JG100" s="743"/>
      <c r="JH100" s="743"/>
      <c r="JI100" s="743"/>
      <c r="JJ100" s="743"/>
      <c r="JK100" s="743"/>
      <c r="JL100" s="743"/>
      <c r="JM100" s="743"/>
      <c r="JN100" s="743"/>
      <c r="JO100" s="743"/>
      <c r="JP100" s="743"/>
      <c r="JQ100" s="743"/>
      <c r="JR100" s="743"/>
      <c r="JS100" s="743"/>
      <c r="JT100" s="743"/>
      <c r="JU100" s="743"/>
      <c r="JV100" s="743"/>
      <c r="JW100" s="743"/>
      <c r="JX100" s="743"/>
      <c r="JY100" s="743"/>
      <c r="JZ100" s="743"/>
      <c r="KA100" s="743"/>
      <c r="KB100" s="743"/>
      <c r="KC100" s="743"/>
      <c r="KD100" s="743"/>
      <c r="KE100" s="743"/>
      <c r="KF100" s="743"/>
      <c r="KG100" s="743"/>
      <c r="KH100" s="743"/>
      <c r="KI100" s="743"/>
      <c r="KJ100" s="743"/>
      <c r="KK100" s="743"/>
      <c r="KL100" s="743"/>
      <c r="KM100" s="743"/>
      <c r="KN100" s="743"/>
      <c r="KO100" s="743"/>
      <c r="KP100" s="743"/>
      <c r="KQ100" s="743"/>
      <c r="KR100" s="743"/>
      <c r="KS100" s="743"/>
      <c r="KT100" s="743"/>
      <c r="KU100" s="743"/>
      <c r="KV100" s="743"/>
      <c r="KW100" s="743"/>
      <c r="KX100" s="743"/>
      <c r="KY100" s="743"/>
      <c r="KZ100" s="743"/>
      <c r="LA100" s="743"/>
      <c r="LB100" s="743"/>
      <c r="LC100" s="743"/>
      <c r="LD100" s="743"/>
      <c r="LE100" s="743"/>
      <c r="LF100" s="743"/>
      <c r="LG100" s="743"/>
      <c r="LH100" s="743"/>
      <c r="LI100" s="743"/>
      <c r="LJ100" s="743"/>
      <c r="LK100" s="743"/>
      <c r="LL100" s="743"/>
      <c r="LM100" s="743"/>
      <c r="LN100" s="743"/>
      <c r="LO100" s="743"/>
      <c r="LP100" s="743"/>
      <c r="LQ100" s="743"/>
      <c r="LR100" s="743"/>
      <c r="LS100" s="743"/>
      <c r="LT100" s="743"/>
      <c r="LU100" s="743"/>
      <c r="LV100" s="743"/>
      <c r="LW100" s="743"/>
      <c r="LX100" s="743"/>
      <c r="LY100" s="743"/>
      <c r="LZ100" s="743"/>
      <c r="MA100" s="743"/>
      <c r="MB100" s="743"/>
      <c r="MC100" s="743"/>
      <c r="MD100" s="743"/>
      <c r="ME100" s="743"/>
      <c r="MF100" s="743"/>
      <c r="MG100" s="743"/>
      <c r="MH100" s="743"/>
      <c r="MI100" s="743"/>
      <c r="MJ100" s="743"/>
      <c r="MK100" s="743"/>
      <c r="ML100" s="743"/>
      <c r="MM100" s="743"/>
      <c r="MN100" s="743"/>
      <c r="MO100" s="743"/>
      <c r="MP100" s="743"/>
      <c r="MQ100" s="743"/>
      <c r="MR100" s="743"/>
      <c r="MS100" s="743"/>
      <c r="MT100" s="743"/>
      <c r="MU100" s="743"/>
      <c r="MV100" s="743"/>
      <c r="MW100" s="743"/>
      <c r="MX100" s="743"/>
      <c r="MY100" s="743"/>
      <c r="MZ100" s="743"/>
      <c r="NA100" s="743"/>
      <c r="NB100" s="743"/>
      <c r="NC100" s="743"/>
      <c r="ND100" s="743"/>
      <c r="NE100" s="743"/>
      <c r="NF100" s="743"/>
      <c r="NG100" s="743"/>
      <c r="NH100" s="743"/>
      <c r="NI100" s="743"/>
      <c r="NJ100" s="743"/>
      <c r="NK100" s="743"/>
      <c r="NL100" s="743"/>
      <c r="NM100" s="743"/>
      <c r="NN100" s="743"/>
      <c r="NO100" s="743"/>
      <c r="NP100" s="743"/>
      <c r="NQ100" s="743"/>
      <c r="NR100" s="743"/>
      <c r="NS100" s="743"/>
      <c r="NT100" s="743"/>
      <c r="NU100" s="743"/>
      <c r="NV100" s="743"/>
      <c r="NW100" s="743"/>
      <c r="NX100" s="743"/>
      <c r="NY100" s="743"/>
      <c r="NZ100" s="743"/>
      <c r="OA100" s="743"/>
      <c r="OB100" s="743"/>
      <c r="OC100" s="743"/>
      <c r="OD100" s="743"/>
      <c r="OE100" s="743"/>
      <c r="OF100" s="743"/>
      <c r="OG100" s="743"/>
      <c r="OH100" s="743"/>
      <c r="OI100" s="743"/>
      <c r="OJ100" s="743"/>
      <c r="OK100" s="743"/>
      <c r="OL100" s="743"/>
      <c r="OM100" s="743"/>
      <c r="ON100" s="743"/>
      <c r="OO100" s="743"/>
      <c r="OP100" s="743"/>
      <c r="OQ100" s="743"/>
      <c r="OR100" s="743"/>
      <c r="OS100" s="743"/>
      <c r="OT100" s="743"/>
      <c r="OU100" s="743"/>
      <c r="OV100" s="743"/>
      <c r="OW100" s="743"/>
      <c r="OX100" s="743"/>
      <c r="OY100" s="743"/>
      <c r="OZ100" s="743"/>
      <c r="PA100" s="743"/>
      <c r="PB100" s="743"/>
      <c r="PC100" s="743"/>
      <c r="PD100" s="743"/>
      <c r="PE100" s="743"/>
      <c r="PF100" s="743"/>
      <c r="PG100" s="743"/>
      <c r="PH100" s="743"/>
      <c r="PI100" s="743"/>
      <c r="PJ100" s="743"/>
      <c r="PK100" s="743"/>
      <c r="PL100" s="743"/>
      <c r="PM100" s="743"/>
      <c r="PN100" s="743"/>
      <c r="PO100" s="743"/>
      <c r="PP100" s="743"/>
      <c r="PQ100" s="743"/>
      <c r="PR100" s="743"/>
      <c r="PS100" s="743"/>
      <c r="PT100" s="743"/>
      <c r="PU100" s="743"/>
      <c r="PV100" s="743"/>
      <c r="PW100" s="743"/>
      <c r="PX100" s="743"/>
      <c r="PY100" s="743"/>
      <c r="PZ100" s="743"/>
      <c r="QA100" s="743"/>
      <c r="QB100" s="743"/>
      <c r="QC100" s="743"/>
      <c r="QD100" s="743"/>
      <c r="QE100" s="743"/>
      <c r="QF100" s="743"/>
      <c r="QG100" s="743"/>
      <c r="QH100" s="743"/>
      <c r="QI100" s="743"/>
      <c r="QJ100" s="743"/>
      <c r="QK100" s="743"/>
      <c r="QL100" s="743"/>
      <c r="QM100" s="743"/>
      <c r="QN100" s="743"/>
      <c r="QO100" s="743"/>
      <c r="QP100" s="743"/>
      <c r="QQ100" s="743"/>
      <c r="QR100" s="743"/>
      <c r="QS100" s="743"/>
      <c r="QT100" s="743"/>
      <c r="QU100" s="743"/>
      <c r="QV100" s="743"/>
      <c r="QW100" s="743"/>
      <c r="QX100" s="743"/>
      <c r="QY100" s="743"/>
      <c r="QZ100" s="743"/>
      <c r="RA100" s="743"/>
      <c r="RB100" s="743"/>
      <c r="RC100" s="743"/>
      <c r="RD100" s="743"/>
      <c r="RE100" s="743"/>
      <c r="RF100" s="743"/>
      <c r="RG100" s="743"/>
      <c r="RH100" s="743"/>
      <c r="RI100" s="743"/>
      <c r="RJ100" s="743"/>
      <c r="RK100" s="743"/>
      <c r="RL100" s="743"/>
      <c r="RM100" s="743"/>
      <c r="RN100" s="743"/>
      <c r="RO100" s="743"/>
      <c r="RP100" s="743"/>
      <c r="RQ100" s="743"/>
      <c r="RR100" s="743"/>
      <c r="RS100" s="743"/>
      <c r="RT100" s="743"/>
      <c r="RU100" s="743"/>
      <c r="RV100" s="743"/>
      <c r="RW100" s="743"/>
      <c r="RX100" s="743"/>
      <c r="RY100" s="743"/>
      <c r="RZ100" s="743"/>
      <c r="SA100" s="743"/>
      <c r="SB100" s="743"/>
      <c r="SC100" s="743"/>
      <c r="SD100" s="743"/>
      <c r="SE100" s="743"/>
      <c r="SF100" s="743"/>
      <c r="SG100" s="743"/>
      <c r="SH100" s="743"/>
      <c r="SI100" s="743"/>
      <c r="SJ100" s="743"/>
      <c r="SK100" s="743"/>
      <c r="SL100" s="743"/>
      <c r="SM100" s="743"/>
      <c r="SN100" s="743"/>
      <c r="SO100" s="743"/>
      <c r="SP100" s="743"/>
      <c r="SQ100" s="743"/>
      <c r="SR100" s="743"/>
      <c r="SS100" s="743"/>
      <c r="ST100" s="743"/>
      <c r="SU100" s="743"/>
      <c r="SV100" s="743"/>
      <c r="SW100" s="743"/>
      <c r="SX100" s="743"/>
      <c r="SY100" s="743"/>
      <c r="SZ100" s="743"/>
      <c r="TA100" s="743"/>
      <c r="TB100" s="743"/>
      <c r="TC100" s="743"/>
      <c r="TD100" s="743"/>
      <c r="TE100" s="743"/>
      <c r="TF100" s="743"/>
      <c r="TG100" s="743"/>
      <c r="TH100" s="743"/>
      <c r="TI100" s="743"/>
      <c r="TJ100" s="743"/>
      <c r="TK100" s="743"/>
      <c r="TL100" s="743"/>
      <c r="TM100" s="743"/>
      <c r="TN100" s="743"/>
      <c r="TO100" s="743"/>
      <c r="TP100" s="743"/>
      <c r="TQ100" s="743"/>
      <c r="TR100" s="743"/>
      <c r="TS100" s="743"/>
      <c r="TT100" s="743"/>
      <c r="TU100" s="743"/>
      <c r="TV100" s="743"/>
      <c r="TW100" s="743"/>
      <c r="TX100" s="743"/>
      <c r="TY100" s="743"/>
      <c r="TZ100" s="743"/>
      <c r="UA100" s="743"/>
      <c r="UB100" s="743"/>
      <c r="UC100" s="743"/>
      <c r="UD100" s="743"/>
      <c r="UE100" s="743"/>
      <c r="UF100" s="743"/>
      <c r="UG100" s="743"/>
      <c r="UH100" s="743"/>
      <c r="UI100" s="743"/>
      <c r="UJ100" s="743"/>
      <c r="UK100" s="743"/>
      <c r="UL100" s="743"/>
      <c r="UM100" s="743"/>
      <c r="UN100" s="743"/>
      <c r="UO100" s="743"/>
      <c r="UP100" s="743"/>
      <c r="UQ100" s="743"/>
      <c r="UR100" s="743"/>
      <c r="US100" s="743"/>
      <c r="UT100" s="743"/>
      <c r="UU100" s="743"/>
      <c r="UV100" s="743"/>
      <c r="UW100" s="743"/>
      <c r="UX100" s="743"/>
      <c r="UY100" s="743"/>
      <c r="UZ100" s="743"/>
      <c r="VA100" s="743"/>
      <c r="VB100" s="743"/>
      <c r="VC100" s="743"/>
      <c r="VD100" s="743"/>
      <c r="VE100" s="743"/>
      <c r="VF100" s="743"/>
      <c r="VG100" s="743"/>
      <c r="VH100" s="743"/>
      <c r="VI100" s="743"/>
      <c r="VJ100" s="743"/>
      <c r="VK100" s="743"/>
      <c r="VL100" s="743"/>
      <c r="VM100" s="743"/>
      <c r="VN100" s="743"/>
      <c r="VO100" s="743"/>
      <c r="VP100" s="743"/>
      <c r="VQ100" s="743"/>
      <c r="VR100" s="743"/>
      <c r="VS100" s="743"/>
      <c r="VT100" s="743"/>
      <c r="VU100" s="743"/>
      <c r="VV100" s="743"/>
      <c r="VW100" s="743"/>
      <c r="VX100" s="743"/>
      <c r="VY100" s="743"/>
      <c r="VZ100" s="743"/>
      <c r="WA100" s="743"/>
      <c r="WB100" s="743"/>
      <c r="WC100" s="743"/>
      <c r="WD100" s="743"/>
      <c r="WE100" s="743"/>
      <c r="WF100" s="743"/>
      <c r="WG100" s="743"/>
      <c r="WH100" s="743"/>
      <c r="WI100" s="743"/>
      <c r="WJ100" s="743"/>
      <c r="WK100" s="743"/>
      <c r="WL100" s="743"/>
      <c r="WM100" s="743"/>
      <c r="WN100" s="743"/>
      <c r="WO100" s="743"/>
      <c r="WP100" s="743"/>
      <c r="WQ100" s="743"/>
      <c r="WR100" s="743"/>
      <c r="WS100" s="743"/>
      <c r="WT100" s="743"/>
      <c r="WU100" s="743"/>
      <c r="WV100" s="743"/>
      <c r="WW100" s="743"/>
      <c r="WX100" s="743"/>
      <c r="WY100" s="743"/>
      <c r="WZ100" s="743"/>
      <c r="XA100" s="743"/>
      <c r="XB100" s="743"/>
      <c r="XC100" s="743"/>
      <c r="XD100" s="743"/>
      <c r="XE100" s="743"/>
      <c r="XF100" s="743"/>
      <c r="XG100" s="743"/>
      <c r="XH100" s="743"/>
      <c r="XI100" s="743"/>
      <c r="XJ100" s="743"/>
      <c r="XK100" s="743"/>
      <c r="XL100" s="743"/>
      <c r="XM100" s="743"/>
      <c r="XN100" s="743"/>
      <c r="XO100" s="743"/>
      <c r="XP100" s="743"/>
      <c r="XQ100" s="743"/>
      <c r="XR100" s="743"/>
      <c r="XS100" s="743"/>
      <c r="XT100" s="743"/>
      <c r="XU100" s="743"/>
      <c r="XV100" s="743"/>
      <c r="XW100" s="743"/>
      <c r="XX100" s="743"/>
      <c r="XY100" s="743"/>
      <c r="XZ100" s="743"/>
      <c r="YA100" s="743"/>
      <c r="YB100" s="743"/>
      <c r="YC100" s="743"/>
      <c r="YD100" s="743"/>
      <c r="YE100" s="743"/>
      <c r="YF100" s="743"/>
      <c r="YG100" s="743"/>
      <c r="YH100" s="743"/>
      <c r="YI100" s="743"/>
      <c r="YJ100" s="743"/>
      <c r="YK100" s="743"/>
      <c r="YL100" s="743"/>
      <c r="YM100" s="743"/>
      <c r="YN100" s="743"/>
      <c r="YO100" s="743"/>
      <c r="YP100" s="743"/>
      <c r="YQ100" s="743"/>
      <c r="YR100" s="743"/>
      <c r="YS100" s="743"/>
      <c r="YT100" s="743"/>
      <c r="YU100" s="743"/>
      <c r="YV100" s="743"/>
      <c r="YW100" s="743"/>
      <c r="YX100" s="743"/>
      <c r="YY100" s="743"/>
      <c r="YZ100" s="743"/>
      <c r="ZA100" s="743"/>
      <c r="ZB100" s="743"/>
      <c r="ZC100" s="743"/>
      <c r="ZD100" s="743"/>
      <c r="ZE100" s="743"/>
      <c r="ZF100" s="743"/>
      <c r="ZG100" s="743"/>
      <c r="ZH100" s="743"/>
      <c r="ZI100" s="743"/>
      <c r="ZJ100" s="743"/>
      <c r="ZK100" s="743"/>
      <c r="ZL100" s="743"/>
      <c r="ZM100" s="743"/>
      <c r="ZN100" s="743"/>
      <c r="ZO100" s="743"/>
      <c r="ZP100" s="743"/>
      <c r="ZQ100" s="743"/>
      <c r="ZR100" s="743"/>
      <c r="ZS100" s="743"/>
      <c r="ZT100" s="743"/>
      <c r="ZU100" s="743"/>
      <c r="ZV100" s="743"/>
      <c r="ZW100" s="743"/>
      <c r="ZX100" s="743"/>
      <c r="ZY100" s="743"/>
      <c r="ZZ100" s="743"/>
      <c r="AAA100" s="743"/>
      <c r="AAB100" s="743"/>
      <c r="AAC100" s="743"/>
      <c r="AAD100" s="743"/>
      <c r="AAE100" s="743"/>
      <c r="AAF100" s="743"/>
      <c r="AAG100" s="743"/>
      <c r="AAH100" s="743"/>
      <c r="AAI100" s="743"/>
      <c r="AAJ100" s="743"/>
      <c r="AAK100" s="743"/>
      <c r="AAL100" s="743"/>
      <c r="AAM100" s="743"/>
      <c r="AAN100" s="743"/>
      <c r="AAO100" s="743"/>
      <c r="AAP100" s="743"/>
      <c r="AAQ100" s="743"/>
      <c r="AAR100" s="743"/>
      <c r="AAS100" s="743"/>
      <c r="AAT100" s="743"/>
      <c r="AAU100" s="743"/>
      <c r="AAV100" s="743"/>
      <c r="AAW100" s="743"/>
      <c r="AAX100" s="743"/>
      <c r="AAY100" s="743"/>
      <c r="AAZ100" s="743"/>
      <c r="ABA100" s="743"/>
      <c r="ABB100" s="743"/>
      <c r="ABC100" s="743"/>
      <c r="ABD100" s="743"/>
      <c r="ABE100" s="743"/>
      <c r="ABF100" s="743"/>
      <c r="ABG100" s="743"/>
      <c r="ABH100" s="743"/>
      <c r="ABI100" s="743"/>
      <c r="ABJ100" s="743"/>
      <c r="ABK100" s="743"/>
      <c r="ABL100" s="743"/>
      <c r="ABM100" s="743"/>
      <c r="ABN100" s="743"/>
      <c r="ABO100" s="743"/>
      <c r="ABP100" s="743"/>
      <c r="ABQ100" s="743"/>
      <c r="ABR100" s="743"/>
      <c r="ABS100" s="743"/>
      <c r="ABT100" s="743"/>
      <c r="ABU100" s="743"/>
      <c r="ABV100" s="743"/>
      <c r="ABW100" s="743"/>
      <c r="ABX100" s="743"/>
      <c r="ABY100" s="743"/>
      <c r="ABZ100" s="743"/>
      <c r="ACA100" s="743"/>
      <c r="ACB100" s="743"/>
      <c r="ACC100" s="743"/>
      <c r="ACD100" s="743"/>
      <c r="ACE100" s="743"/>
      <c r="ACF100" s="743"/>
      <c r="ACG100" s="743"/>
      <c r="ACH100" s="743"/>
      <c r="ACI100" s="743"/>
      <c r="ACJ100" s="743"/>
      <c r="ACK100" s="743"/>
      <c r="ACL100" s="743"/>
      <c r="ACM100" s="743"/>
      <c r="ACN100" s="743"/>
      <c r="ACO100" s="743"/>
      <c r="ACP100" s="743"/>
      <c r="ACQ100" s="743"/>
      <c r="ACR100" s="743"/>
      <c r="ACS100" s="743"/>
      <c r="ACT100" s="743"/>
      <c r="ACU100" s="743"/>
      <c r="ACV100" s="743"/>
      <c r="ACW100" s="743"/>
      <c r="ACX100" s="743"/>
      <c r="ACY100" s="743"/>
      <c r="ACZ100" s="743"/>
      <c r="ADA100" s="743"/>
      <c r="ADB100" s="743"/>
      <c r="ADC100" s="743"/>
      <c r="ADD100" s="743"/>
      <c r="ADE100" s="743"/>
      <c r="ADF100" s="743"/>
      <c r="ADG100" s="743"/>
      <c r="ADH100" s="743"/>
      <c r="ADI100" s="743"/>
      <c r="ADJ100" s="743"/>
      <c r="ADK100" s="743"/>
      <c r="ADL100" s="743"/>
      <c r="ADM100" s="743"/>
      <c r="ADN100" s="743"/>
      <c r="ADO100" s="743"/>
      <c r="ADP100" s="743"/>
      <c r="ADQ100" s="743"/>
      <c r="ADR100" s="743"/>
      <c r="ADS100" s="743"/>
      <c r="ADT100" s="743"/>
      <c r="ADU100" s="743"/>
      <c r="ADV100" s="743"/>
      <c r="ADW100" s="743"/>
      <c r="ADX100" s="743"/>
      <c r="ADY100" s="743"/>
      <c r="ADZ100" s="743"/>
      <c r="AEA100" s="743"/>
      <c r="AEB100" s="743"/>
      <c r="AEC100" s="743"/>
      <c r="AED100" s="743"/>
      <c r="AEE100" s="743"/>
      <c r="AEF100" s="743"/>
      <c r="AEG100" s="743"/>
      <c r="AEH100" s="743"/>
      <c r="AEI100" s="743"/>
      <c r="AEJ100" s="743"/>
      <c r="AEK100" s="743"/>
      <c r="AEL100" s="743"/>
      <c r="AEM100" s="743"/>
      <c r="AEN100" s="743"/>
      <c r="AEO100" s="743"/>
      <c r="AEP100" s="743"/>
      <c r="AEQ100" s="743"/>
      <c r="AER100" s="743"/>
      <c r="AES100" s="743"/>
      <c r="AET100" s="743"/>
      <c r="AEU100" s="743"/>
      <c r="AEV100" s="743"/>
      <c r="AEW100" s="743"/>
      <c r="AEX100" s="743"/>
      <c r="AEY100" s="743"/>
      <c r="AEZ100" s="743"/>
      <c r="AFA100" s="743"/>
      <c r="AFB100" s="743"/>
      <c r="AFC100" s="743"/>
      <c r="AFD100" s="743"/>
      <c r="AFE100" s="743"/>
      <c r="AFF100" s="743"/>
      <c r="AFG100" s="743"/>
      <c r="AFH100" s="743"/>
      <c r="AFI100" s="743"/>
      <c r="AFJ100" s="743"/>
      <c r="AFK100" s="743"/>
      <c r="AFL100" s="743"/>
      <c r="AFM100" s="743"/>
      <c r="AFN100" s="743"/>
      <c r="AFO100" s="743"/>
      <c r="AFP100" s="743"/>
      <c r="AFQ100" s="743"/>
      <c r="AFR100" s="743"/>
      <c r="AFS100" s="743"/>
      <c r="AFT100" s="743"/>
      <c r="AFU100" s="743"/>
      <c r="AFV100" s="743"/>
      <c r="AFW100" s="743"/>
      <c r="AFX100" s="743"/>
      <c r="AFY100" s="743"/>
      <c r="AFZ100" s="743"/>
      <c r="AGA100" s="743"/>
      <c r="AGB100" s="743"/>
      <c r="AGC100" s="743"/>
      <c r="AGD100" s="743"/>
      <c r="AGE100" s="743"/>
      <c r="AGF100" s="743"/>
      <c r="AGG100" s="743"/>
      <c r="AGH100" s="743"/>
      <c r="AGI100" s="743"/>
      <c r="AGJ100" s="743"/>
      <c r="AGK100" s="743"/>
      <c r="AGL100" s="743"/>
      <c r="AGM100" s="743"/>
      <c r="AGN100" s="743"/>
      <c r="AGO100" s="743"/>
      <c r="AGP100" s="743"/>
      <c r="AGQ100" s="743"/>
      <c r="AGR100" s="743"/>
      <c r="AGS100" s="743"/>
      <c r="AGT100" s="743"/>
      <c r="AGU100" s="743"/>
      <c r="AGV100" s="743"/>
      <c r="AGW100" s="743"/>
      <c r="AGX100" s="743"/>
      <c r="AGY100" s="743"/>
      <c r="AGZ100" s="743"/>
      <c r="AHA100" s="743"/>
      <c r="AHB100" s="743"/>
      <c r="AHC100" s="743"/>
      <c r="AHD100" s="743"/>
      <c r="AHE100" s="743"/>
      <c r="AHF100" s="743"/>
      <c r="AHG100" s="743"/>
      <c r="AHH100" s="743"/>
      <c r="AHI100" s="743"/>
      <c r="AHJ100" s="743"/>
      <c r="AHK100" s="743"/>
      <c r="AHL100" s="743"/>
      <c r="AHM100" s="743"/>
      <c r="AHN100" s="743"/>
      <c r="AHO100" s="743"/>
      <c r="AHP100" s="743"/>
      <c r="AHQ100" s="743"/>
      <c r="AHR100" s="743"/>
      <c r="AHS100" s="743"/>
      <c r="AHT100" s="743"/>
      <c r="AHU100" s="743"/>
      <c r="AHV100" s="743"/>
      <c r="AHW100" s="743"/>
      <c r="AHX100" s="743"/>
      <c r="AHY100" s="743"/>
      <c r="AHZ100" s="743"/>
      <c r="AIA100" s="743"/>
      <c r="AIB100" s="743"/>
      <c r="AIC100" s="743"/>
      <c r="AID100" s="743"/>
      <c r="AIE100" s="743"/>
      <c r="AIF100" s="743"/>
      <c r="AIG100" s="743"/>
      <c r="AIH100" s="743"/>
      <c r="AII100" s="743"/>
      <c r="AIJ100" s="743"/>
      <c r="AIK100" s="743"/>
      <c r="AIL100" s="743"/>
      <c r="AIM100" s="743"/>
      <c r="AIN100" s="743"/>
      <c r="AIO100" s="743"/>
      <c r="AIP100" s="743"/>
      <c r="AIQ100" s="743"/>
      <c r="AIR100" s="743"/>
      <c r="AIS100" s="743"/>
      <c r="AIT100" s="743"/>
      <c r="AIU100" s="743"/>
      <c r="AIV100" s="743"/>
      <c r="AIW100" s="743"/>
      <c r="AIX100" s="743"/>
      <c r="AIY100" s="743"/>
      <c r="AIZ100" s="743"/>
      <c r="AJA100" s="743"/>
      <c r="AJB100" s="743"/>
      <c r="AJC100" s="743"/>
      <c r="AJD100" s="743"/>
      <c r="AJE100" s="743"/>
      <c r="AJF100" s="743"/>
      <c r="AJG100" s="743"/>
      <c r="AJH100" s="743"/>
      <c r="AJI100" s="743"/>
      <c r="AJJ100" s="743"/>
      <c r="AJK100" s="743"/>
      <c r="AJL100" s="743"/>
      <c r="AJM100" s="743"/>
      <c r="AJN100" s="743"/>
      <c r="AJO100" s="743"/>
      <c r="AJP100" s="743"/>
      <c r="AJQ100" s="743"/>
      <c r="AJR100" s="743"/>
      <c r="AJS100" s="743"/>
      <c r="AJT100" s="743"/>
      <c r="AJU100" s="743"/>
      <c r="AJV100" s="743"/>
      <c r="AJW100" s="743"/>
      <c r="AJX100" s="743"/>
      <c r="AJY100" s="743"/>
      <c r="AJZ100" s="743"/>
      <c r="AKA100" s="743"/>
      <c r="AKB100" s="743"/>
      <c r="AKC100" s="743"/>
      <c r="AKD100" s="743"/>
      <c r="AKE100" s="743"/>
      <c r="AKF100" s="743"/>
      <c r="AKG100" s="743"/>
      <c r="AKH100" s="743"/>
      <c r="AKI100" s="743"/>
      <c r="AKJ100" s="743"/>
      <c r="AKK100" s="743"/>
      <c r="AKL100" s="743"/>
      <c r="AKM100" s="743"/>
      <c r="AKN100" s="743"/>
      <c r="AKO100" s="743"/>
      <c r="AKP100" s="743"/>
      <c r="AKQ100" s="743"/>
      <c r="AKR100" s="743"/>
      <c r="AKS100" s="743"/>
      <c r="AKT100" s="743"/>
      <c r="AKU100" s="743"/>
      <c r="AKV100" s="743"/>
      <c r="AKW100" s="743"/>
      <c r="AKX100" s="743"/>
      <c r="AKY100" s="743"/>
      <c r="AKZ100" s="743"/>
      <c r="ALA100" s="743"/>
      <c r="ALB100" s="743"/>
      <c r="ALC100" s="743"/>
      <c r="ALD100" s="743"/>
      <c r="ALE100" s="743"/>
      <c r="ALF100" s="743"/>
      <c r="ALG100" s="743"/>
      <c r="ALH100" s="743"/>
      <c r="ALI100" s="743"/>
      <c r="ALJ100" s="743"/>
      <c r="ALK100" s="743"/>
      <c r="ALL100" s="743"/>
      <c r="ALM100" s="743"/>
      <c r="ALN100" s="743"/>
      <c r="ALO100" s="743"/>
      <c r="ALP100" s="743"/>
      <c r="ALQ100" s="743"/>
      <c r="ALR100" s="743"/>
      <c r="ALS100" s="743"/>
      <c r="ALT100" s="743"/>
      <c r="ALU100" s="743"/>
      <c r="ALV100" s="743"/>
      <c r="ALW100" s="743"/>
      <c r="ALX100" s="743"/>
      <c r="ALY100" s="743"/>
      <c r="ALZ100" s="743"/>
      <c r="AMA100" s="743"/>
      <c r="AMB100" s="743"/>
      <c r="AMC100" s="743"/>
      <c r="AMD100" s="743"/>
      <c r="AME100" s="743"/>
      <c r="AMF100" s="743"/>
      <c r="AMG100" s="743"/>
      <c r="AMH100" s="743"/>
      <c r="AMI100" s="743"/>
      <c r="AMJ100" s="743"/>
    </row>
    <row r="101" spans="1:1024" x14ac:dyDescent="0.2">
      <c r="B101" s="683" t="s">
        <v>539</v>
      </c>
      <c r="C101" s="684" t="s">
        <v>536</v>
      </c>
      <c r="D101" s="601"/>
      <c r="E101" s="601"/>
      <c r="F101" s="601"/>
      <c r="G101" s="601"/>
      <c r="H101" s="601"/>
      <c r="I101" s="601"/>
      <c r="J101" s="601"/>
      <c r="K101" s="601"/>
      <c r="L101" s="601"/>
      <c r="M101" s="601"/>
      <c r="N101" s="601"/>
      <c r="O101" s="601"/>
      <c r="P101" s="601"/>
      <c r="Q101" s="601"/>
      <c r="R101" s="603"/>
      <c r="S101" s="617"/>
      <c r="T101" s="603"/>
      <c r="U101" s="617"/>
      <c r="V101" s="601"/>
      <c r="W101" s="601"/>
      <c r="X101" s="599">
        <f t="shared" ref="X101:BC101" si="74">SUMIF($C:$C,"61.4x",X:X)</f>
        <v>0</v>
      </c>
      <c r="Y101" s="599">
        <f t="shared" si="74"/>
        <v>0</v>
      </c>
      <c r="Z101" s="599">
        <f t="shared" si="74"/>
        <v>0</v>
      </c>
      <c r="AA101" s="599">
        <f t="shared" si="74"/>
        <v>0</v>
      </c>
      <c r="AB101" s="599">
        <f t="shared" si="74"/>
        <v>0</v>
      </c>
      <c r="AC101" s="599">
        <f t="shared" si="74"/>
        <v>0</v>
      </c>
      <c r="AD101" s="599">
        <f t="shared" si="74"/>
        <v>0</v>
      </c>
      <c r="AE101" s="599">
        <f t="shared" si="74"/>
        <v>0</v>
      </c>
      <c r="AF101" s="599">
        <f t="shared" si="74"/>
        <v>0</v>
      </c>
      <c r="AG101" s="599">
        <f t="shared" si="74"/>
        <v>0</v>
      </c>
      <c r="AH101" s="599">
        <f t="shared" si="74"/>
        <v>0</v>
      </c>
      <c r="AI101" s="599">
        <f t="shared" si="74"/>
        <v>0</v>
      </c>
      <c r="AJ101" s="599">
        <f t="shared" si="74"/>
        <v>0</v>
      </c>
      <c r="AK101" s="599">
        <f t="shared" si="74"/>
        <v>0</v>
      </c>
      <c r="AL101" s="599">
        <f t="shared" si="74"/>
        <v>0</v>
      </c>
      <c r="AM101" s="599">
        <f t="shared" si="74"/>
        <v>0</v>
      </c>
      <c r="AN101" s="599">
        <f t="shared" si="74"/>
        <v>0</v>
      </c>
      <c r="AO101" s="599">
        <f t="shared" si="74"/>
        <v>0</v>
      </c>
      <c r="AP101" s="599">
        <f t="shared" si="74"/>
        <v>0</v>
      </c>
      <c r="AQ101" s="599">
        <f t="shared" si="74"/>
        <v>0</v>
      </c>
      <c r="AR101" s="599">
        <f t="shared" si="74"/>
        <v>0</v>
      </c>
      <c r="AS101" s="599">
        <f t="shared" si="74"/>
        <v>0</v>
      </c>
      <c r="AT101" s="599">
        <f t="shared" si="74"/>
        <v>0</v>
      </c>
      <c r="AU101" s="599">
        <f t="shared" si="74"/>
        <v>0</v>
      </c>
      <c r="AV101" s="599">
        <f t="shared" si="74"/>
        <v>0</v>
      </c>
      <c r="AW101" s="599">
        <f t="shared" si="74"/>
        <v>0</v>
      </c>
      <c r="AX101" s="599">
        <f t="shared" si="74"/>
        <v>0</v>
      </c>
      <c r="AY101" s="599">
        <f t="shared" si="74"/>
        <v>0</v>
      </c>
      <c r="AZ101" s="599">
        <f t="shared" si="74"/>
        <v>0</v>
      </c>
      <c r="BA101" s="599">
        <f t="shared" si="74"/>
        <v>0</v>
      </c>
      <c r="BB101" s="599">
        <f t="shared" si="74"/>
        <v>0</v>
      </c>
      <c r="BC101" s="599">
        <f t="shared" si="74"/>
        <v>0</v>
      </c>
      <c r="BD101" s="599">
        <f t="shared" ref="BD101:CI101" si="75">SUMIF($C:$C,"61.4x",BD:BD)</f>
        <v>0</v>
      </c>
      <c r="BE101" s="599">
        <f t="shared" si="75"/>
        <v>0</v>
      </c>
      <c r="BF101" s="599">
        <f t="shared" si="75"/>
        <v>0</v>
      </c>
      <c r="BG101" s="599">
        <f t="shared" si="75"/>
        <v>0</v>
      </c>
      <c r="BH101" s="599">
        <f t="shared" si="75"/>
        <v>0</v>
      </c>
      <c r="BI101" s="599">
        <f t="shared" si="75"/>
        <v>0</v>
      </c>
      <c r="BJ101" s="599">
        <f t="shared" si="75"/>
        <v>0</v>
      </c>
      <c r="BK101" s="599">
        <f t="shared" si="75"/>
        <v>0</v>
      </c>
      <c r="BL101" s="599">
        <f t="shared" si="75"/>
        <v>0</v>
      </c>
      <c r="BM101" s="599">
        <f t="shared" si="75"/>
        <v>0</v>
      </c>
      <c r="BN101" s="599">
        <f t="shared" si="75"/>
        <v>0</v>
      </c>
      <c r="BO101" s="599">
        <f t="shared" si="75"/>
        <v>0</v>
      </c>
      <c r="BP101" s="599">
        <f t="shared" si="75"/>
        <v>0</v>
      </c>
      <c r="BQ101" s="599">
        <f t="shared" si="75"/>
        <v>0</v>
      </c>
      <c r="BR101" s="599">
        <f t="shared" si="75"/>
        <v>0</v>
      </c>
      <c r="BS101" s="599">
        <f t="shared" si="75"/>
        <v>0</v>
      </c>
      <c r="BT101" s="599">
        <f t="shared" si="75"/>
        <v>0</v>
      </c>
      <c r="BU101" s="599">
        <f t="shared" si="75"/>
        <v>0</v>
      </c>
      <c r="BV101" s="599">
        <f t="shared" si="75"/>
        <v>0</v>
      </c>
      <c r="BW101" s="599">
        <f t="shared" si="75"/>
        <v>0</v>
      </c>
      <c r="BX101" s="599">
        <f t="shared" si="75"/>
        <v>0</v>
      </c>
      <c r="BY101" s="599">
        <f t="shared" si="75"/>
        <v>0</v>
      </c>
      <c r="BZ101" s="599">
        <f t="shared" si="75"/>
        <v>0</v>
      </c>
      <c r="CA101" s="599">
        <f t="shared" si="75"/>
        <v>0</v>
      </c>
      <c r="CB101" s="599">
        <f t="shared" si="75"/>
        <v>0</v>
      </c>
      <c r="CC101" s="599">
        <f t="shared" si="75"/>
        <v>0</v>
      </c>
      <c r="CD101" s="599">
        <f t="shared" si="75"/>
        <v>0</v>
      </c>
      <c r="CE101" s="599">
        <f t="shared" si="75"/>
        <v>0</v>
      </c>
      <c r="CF101" s="599">
        <f t="shared" si="75"/>
        <v>0</v>
      </c>
      <c r="CG101" s="599">
        <f t="shared" si="75"/>
        <v>0</v>
      </c>
      <c r="CH101" s="599">
        <f t="shared" si="75"/>
        <v>0</v>
      </c>
      <c r="CI101" s="599">
        <f t="shared" si="75"/>
        <v>0</v>
      </c>
      <c r="CJ101" s="599">
        <f t="shared" ref="CJ101:DO101" si="76">SUMIF($C:$C,"61.4x",CJ:CJ)</f>
        <v>0</v>
      </c>
      <c r="CK101" s="599">
        <f t="shared" si="76"/>
        <v>0</v>
      </c>
      <c r="CL101" s="599">
        <f t="shared" si="76"/>
        <v>0</v>
      </c>
      <c r="CM101" s="599">
        <f t="shared" si="76"/>
        <v>0</v>
      </c>
      <c r="CN101" s="599">
        <f t="shared" si="76"/>
        <v>0</v>
      </c>
      <c r="CO101" s="599">
        <f t="shared" si="76"/>
        <v>0</v>
      </c>
      <c r="CP101" s="599">
        <f t="shared" si="76"/>
        <v>0</v>
      </c>
      <c r="CQ101" s="599">
        <f t="shared" si="76"/>
        <v>0</v>
      </c>
      <c r="CR101" s="599">
        <f t="shared" si="76"/>
        <v>0</v>
      </c>
      <c r="CS101" s="599">
        <f t="shared" si="76"/>
        <v>0</v>
      </c>
      <c r="CT101" s="599">
        <f t="shared" si="76"/>
        <v>0</v>
      </c>
      <c r="CU101" s="599">
        <f t="shared" si="76"/>
        <v>0</v>
      </c>
      <c r="CV101" s="599">
        <f t="shared" si="76"/>
        <v>0</v>
      </c>
      <c r="CW101" s="599">
        <f t="shared" si="76"/>
        <v>0</v>
      </c>
      <c r="CX101" s="599">
        <f t="shared" si="76"/>
        <v>0</v>
      </c>
      <c r="CY101" s="614">
        <f t="shared" si="76"/>
        <v>0</v>
      </c>
      <c r="CZ101" s="615">
        <f t="shared" si="76"/>
        <v>0</v>
      </c>
      <c r="DA101" s="615">
        <f t="shared" si="76"/>
        <v>0</v>
      </c>
      <c r="DB101" s="615">
        <f t="shared" si="76"/>
        <v>0</v>
      </c>
      <c r="DC101" s="615">
        <f t="shared" si="76"/>
        <v>0</v>
      </c>
      <c r="DD101" s="615">
        <f t="shared" si="76"/>
        <v>0</v>
      </c>
      <c r="DE101" s="615">
        <f t="shared" si="76"/>
        <v>0</v>
      </c>
      <c r="DF101" s="615">
        <f t="shared" si="76"/>
        <v>0</v>
      </c>
      <c r="DG101" s="615">
        <f t="shared" si="76"/>
        <v>0</v>
      </c>
      <c r="DH101" s="615">
        <f t="shared" si="76"/>
        <v>0</v>
      </c>
      <c r="DI101" s="615">
        <f t="shared" si="76"/>
        <v>0</v>
      </c>
      <c r="DJ101" s="615">
        <f t="shared" si="76"/>
        <v>0</v>
      </c>
      <c r="DK101" s="615">
        <f t="shared" si="76"/>
        <v>0</v>
      </c>
      <c r="DL101" s="615">
        <f t="shared" si="76"/>
        <v>0</v>
      </c>
      <c r="DM101" s="615">
        <f t="shared" si="76"/>
        <v>0</v>
      </c>
      <c r="DN101" s="615">
        <f t="shared" si="76"/>
        <v>0</v>
      </c>
      <c r="DO101" s="615">
        <f t="shared" si="76"/>
        <v>0</v>
      </c>
      <c r="DP101" s="615">
        <f t="shared" ref="DP101:DW101" si="77">SUMIF($C:$C,"61.4x",DP:DP)</f>
        <v>0</v>
      </c>
      <c r="DQ101" s="615">
        <f t="shared" si="77"/>
        <v>0</v>
      </c>
      <c r="DR101" s="615">
        <f t="shared" si="77"/>
        <v>0</v>
      </c>
      <c r="DS101" s="615">
        <f t="shared" si="77"/>
        <v>0</v>
      </c>
      <c r="DT101" s="615">
        <f t="shared" si="77"/>
        <v>0</v>
      </c>
      <c r="DU101" s="615">
        <f t="shared" si="77"/>
        <v>0</v>
      </c>
      <c r="DV101" s="615">
        <f t="shared" si="77"/>
        <v>0</v>
      </c>
      <c r="DW101" s="618">
        <f t="shared" si="77"/>
        <v>0</v>
      </c>
    </row>
    <row r="102" spans="1:1024" ht="25.5" x14ac:dyDescent="0.2">
      <c r="B102" s="619" t="s">
        <v>494</v>
      </c>
      <c r="C102" s="620" t="s">
        <v>820</v>
      </c>
      <c r="D102" s="621" t="s">
        <v>837</v>
      </c>
      <c r="E102" s="622" t="s">
        <v>587</v>
      </c>
      <c r="F102" s="623" t="s">
        <v>763</v>
      </c>
      <c r="G102" s="624" t="s">
        <v>54</v>
      </c>
      <c r="H102" s="623" t="s">
        <v>496</v>
      </c>
      <c r="I102" s="625">
        <f>MAX(X102:AV102)</f>
        <v>41.539999999999992</v>
      </c>
      <c r="J102" s="625">
        <f>SUMPRODUCT($X$2:$CY$2,$X102:$CY102)*365</f>
        <v>260373.73527183887</v>
      </c>
      <c r="K102" s="625">
        <f>SUMPRODUCT($X$2:$CY$2,$X103:$CY103)+SUMPRODUCT($X$2:$CY$2,$X104:$CY104)+SUMPRODUCT($X$2:$CY$2,$X105:$CY105)</f>
        <v>439070.70841890108</v>
      </c>
      <c r="L102" s="625">
        <f>SUMPRODUCT($X$2:$CY$2,$X106:$CY106) +SUMPRODUCT($X$2:$CY$2,$X107:$CY107)</f>
        <v>328248.26351906266</v>
      </c>
      <c r="M102" s="625">
        <f>SUMPRODUCT($X$2:$CY$2,$X108:$CY108)*-1</f>
        <v>-30851.627717166957</v>
      </c>
      <c r="N102" s="625">
        <f>SUMPRODUCT($X$2:$CY$2,$X111:$CY111) +SUMPRODUCT($X$2:$CY$2,$X112:$CY112)</f>
        <v>11101.600819128873</v>
      </c>
      <c r="O102" s="625">
        <f>SUMPRODUCT($X$2:$CY$2,$X109:$CY109) +SUMPRODUCT($X$2:$CY$2,$X110:$CY110) +SUMPRODUCT($X$2:$CY$2,$X113:$CY113)</f>
        <v>185038.02405995835</v>
      </c>
      <c r="P102" s="625">
        <f>SUM(K102:O102)</f>
        <v>932606.96909988415</v>
      </c>
      <c r="Q102" s="625">
        <f>(SUM(K102:M102)*100000)/(J102*1000)</f>
        <v>282.85008987250586</v>
      </c>
      <c r="R102" s="626">
        <f>(P102*100000)/(J102*1000)</f>
        <v>358.18012447615399</v>
      </c>
      <c r="S102" s="677">
        <v>3</v>
      </c>
      <c r="T102" s="678">
        <v>3</v>
      </c>
      <c r="U102" s="629" t="s">
        <v>497</v>
      </c>
      <c r="V102" s="630" t="s">
        <v>124</v>
      </c>
      <c r="W102" s="631" t="s">
        <v>75</v>
      </c>
      <c r="X102" s="459">
        <v>1.5099999999999998</v>
      </c>
      <c r="Y102" s="459">
        <v>3.5399999999999991</v>
      </c>
      <c r="Z102" s="459">
        <v>5.7399999999999993</v>
      </c>
      <c r="AA102" s="459">
        <v>8.2899999999999991</v>
      </c>
      <c r="AB102" s="459">
        <v>11.36999999999999</v>
      </c>
      <c r="AC102" s="459">
        <v>15.379999999999988</v>
      </c>
      <c r="AD102" s="459">
        <v>19.559999999999988</v>
      </c>
      <c r="AE102" s="459">
        <v>23.95000000000001</v>
      </c>
      <c r="AF102" s="459">
        <v>28.20000000000001</v>
      </c>
      <c r="AG102" s="459">
        <v>32.149999999999991</v>
      </c>
      <c r="AH102" s="459">
        <v>36.749999999999993</v>
      </c>
      <c r="AI102" s="459">
        <v>39.710000000000015</v>
      </c>
      <c r="AJ102" s="459">
        <v>41.539999999999992</v>
      </c>
      <c r="AK102" s="459">
        <v>41.39</v>
      </c>
      <c r="AL102" s="459">
        <v>40.009999999999984</v>
      </c>
      <c r="AM102" s="459">
        <v>38.400000000000041</v>
      </c>
      <c r="AN102" s="459">
        <v>36.849999999999966</v>
      </c>
      <c r="AO102" s="459">
        <v>35.36</v>
      </c>
      <c r="AP102" s="459">
        <v>33.879999999999995</v>
      </c>
      <c r="AQ102" s="459">
        <v>32.42</v>
      </c>
      <c r="AR102" s="459">
        <v>30.980000000000025</v>
      </c>
      <c r="AS102" s="459">
        <v>29.61</v>
      </c>
      <c r="AT102" s="459">
        <v>28.259999999999977</v>
      </c>
      <c r="AU102" s="459">
        <v>26.93</v>
      </c>
      <c r="AV102" s="459">
        <v>25.750000000000007</v>
      </c>
      <c r="AW102" s="459">
        <v>25.750000000000007</v>
      </c>
      <c r="AX102" s="459">
        <v>25.750000000000007</v>
      </c>
      <c r="AY102" s="459">
        <v>25.750000000000007</v>
      </c>
      <c r="AZ102" s="459">
        <v>25.750000000000007</v>
      </c>
      <c r="BA102" s="459">
        <v>25.750000000000007</v>
      </c>
      <c r="BB102" s="459">
        <v>25.750000000000007</v>
      </c>
      <c r="BC102" s="459">
        <v>25.750000000000007</v>
      </c>
      <c r="BD102" s="459">
        <v>25.750000000000007</v>
      </c>
      <c r="BE102" s="459">
        <v>25.750000000000007</v>
      </c>
      <c r="BF102" s="459">
        <v>25.750000000000007</v>
      </c>
      <c r="BG102" s="459">
        <v>25.750000000000007</v>
      </c>
      <c r="BH102" s="459">
        <v>25.750000000000007</v>
      </c>
      <c r="BI102" s="459">
        <v>25.750000000000007</v>
      </c>
      <c r="BJ102" s="459">
        <v>25.750000000000007</v>
      </c>
      <c r="BK102" s="459">
        <v>25.750000000000007</v>
      </c>
      <c r="BL102" s="459">
        <v>25.750000000000007</v>
      </c>
      <c r="BM102" s="459">
        <v>25.750000000000007</v>
      </c>
      <c r="BN102" s="459">
        <v>25.750000000000007</v>
      </c>
      <c r="BO102" s="459">
        <v>25.750000000000007</v>
      </c>
      <c r="BP102" s="459">
        <v>25.750000000000007</v>
      </c>
      <c r="BQ102" s="459">
        <v>25.750000000000007</v>
      </c>
      <c r="BR102" s="459">
        <v>25.750000000000007</v>
      </c>
      <c r="BS102" s="459">
        <v>25.750000000000007</v>
      </c>
      <c r="BT102" s="459">
        <v>25.750000000000007</v>
      </c>
      <c r="BU102" s="459">
        <v>25.750000000000007</v>
      </c>
      <c r="BV102" s="459">
        <v>25.750000000000007</v>
      </c>
      <c r="BW102" s="459">
        <v>25.750000000000007</v>
      </c>
      <c r="BX102" s="459">
        <v>25.750000000000007</v>
      </c>
      <c r="BY102" s="459">
        <v>25.750000000000007</v>
      </c>
      <c r="BZ102" s="459">
        <v>25.750000000000007</v>
      </c>
      <c r="CA102" s="459">
        <v>25.750000000000007</v>
      </c>
      <c r="CB102" s="459">
        <v>25.750000000000007</v>
      </c>
      <c r="CC102" s="459">
        <v>25.750000000000007</v>
      </c>
      <c r="CD102" s="459">
        <v>25.750000000000007</v>
      </c>
      <c r="CE102" s="459">
        <v>25.750000000000007</v>
      </c>
      <c r="CF102" s="459">
        <v>25.750000000000007</v>
      </c>
      <c r="CG102" s="459">
        <v>25.750000000000007</v>
      </c>
      <c r="CH102" s="459">
        <v>25.750000000000007</v>
      </c>
      <c r="CI102" s="459">
        <v>25.750000000000007</v>
      </c>
      <c r="CJ102" s="459">
        <v>25.750000000000007</v>
      </c>
      <c r="CK102" s="459">
        <v>25.750000000000007</v>
      </c>
      <c r="CL102" s="459">
        <v>25.750000000000007</v>
      </c>
      <c r="CM102" s="459">
        <v>25.750000000000007</v>
      </c>
      <c r="CN102" s="459">
        <v>25.750000000000007</v>
      </c>
      <c r="CO102" s="459">
        <v>25.750000000000007</v>
      </c>
      <c r="CP102" s="459">
        <v>25.750000000000007</v>
      </c>
      <c r="CQ102" s="459">
        <v>25.750000000000007</v>
      </c>
      <c r="CR102" s="459">
        <v>25.750000000000007</v>
      </c>
      <c r="CS102" s="459">
        <v>25.750000000000007</v>
      </c>
      <c r="CT102" s="459">
        <v>25.750000000000007</v>
      </c>
      <c r="CU102" s="459">
        <v>25.750000000000007</v>
      </c>
      <c r="CV102" s="459">
        <v>25.750000000000007</v>
      </c>
      <c r="CW102" s="459">
        <v>25.750000000000007</v>
      </c>
      <c r="CX102" s="459">
        <v>25.750000000000007</v>
      </c>
      <c r="CY102" s="459">
        <v>25.750000000000007</v>
      </c>
      <c r="CZ102" s="634">
        <v>0</v>
      </c>
      <c r="DA102" s="635">
        <v>0</v>
      </c>
      <c r="DB102" s="635">
        <v>0</v>
      </c>
      <c r="DC102" s="635">
        <v>0</v>
      </c>
      <c r="DD102" s="635">
        <v>0</v>
      </c>
      <c r="DE102" s="635">
        <v>0</v>
      </c>
      <c r="DF102" s="635">
        <v>0</v>
      </c>
      <c r="DG102" s="635">
        <v>0</v>
      </c>
      <c r="DH102" s="635">
        <v>0</v>
      </c>
      <c r="DI102" s="635">
        <v>0</v>
      </c>
      <c r="DJ102" s="635">
        <v>0</v>
      </c>
      <c r="DK102" s="635">
        <v>0</v>
      </c>
      <c r="DL102" s="635">
        <v>0</v>
      </c>
      <c r="DM102" s="635">
        <v>0</v>
      </c>
      <c r="DN102" s="635">
        <v>0</v>
      </c>
      <c r="DO102" s="635">
        <v>0</v>
      </c>
      <c r="DP102" s="635">
        <v>0</v>
      </c>
      <c r="DQ102" s="635">
        <v>0</v>
      </c>
      <c r="DR102" s="635">
        <v>0</v>
      </c>
      <c r="DS102" s="635">
        <v>0</v>
      </c>
      <c r="DT102" s="635">
        <v>0</v>
      </c>
      <c r="DU102" s="635">
        <v>0</v>
      </c>
      <c r="DV102" s="635">
        <v>0</v>
      </c>
      <c r="DW102" s="636">
        <v>0</v>
      </c>
    </row>
    <row r="103" spans="1:1024" x14ac:dyDescent="0.2">
      <c r="B103" s="637"/>
      <c r="C103" s="685" t="s">
        <v>821</v>
      </c>
      <c r="D103" s="639"/>
      <c r="E103" s="640"/>
      <c r="F103" s="640"/>
      <c r="G103" s="639"/>
      <c r="H103" s="640"/>
      <c r="I103" s="640"/>
      <c r="J103" s="640"/>
      <c r="K103" s="640"/>
      <c r="L103" s="640"/>
      <c r="M103" s="640"/>
      <c r="N103" s="640"/>
      <c r="O103" s="640"/>
      <c r="P103" s="640"/>
      <c r="Q103" s="640"/>
      <c r="R103" s="641"/>
      <c r="S103" s="640"/>
      <c r="T103" s="640"/>
      <c r="U103" s="642" t="s">
        <v>498</v>
      </c>
      <c r="V103" s="630" t="s">
        <v>124</v>
      </c>
      <c r="W103" s="631" t="s">
        <v>499</v>
      </c>
      <c r="X103" s="686">
        <v>9026.9182008486332</v>
      </c>
      <c r="Y103" s="686">
        <v>12461.605833292959</v>
      </c>
      <c r="Z103" s="686">
        <v>14080.549845413656</v>
      </c>
      <c r="AA103" s="686">
        <v>16727.138330808692</v>
      </c>
      <c r="AB103" s="686">
        <v>21293.653991805961</v>
      </c>
      <c r="AC103" s="686">
        <v>25773.682614984791</v>
      </c>
      <c r="AD103" s="686">
        <v>26309.13715573616</v>
      </c>
      <c r="AE103" s="686">
        <v>28939.351630688208</v>
      </c>
      <c r="AF103" s="686">
        <v>29699.787385720003</v>
      </c>
      <c r="AG103" s="686">
        <v>30103.871697770479</v>
      </c>
      <c r="AH103" s="686">
        <v>36925.223977296286</v>
      </c>
      <c r="AI103" s="686">
        <v>27676.424742998886</v>
      </c>
      <c r="AJ103" s="686">
        <v>19952.762448560457</v>
      </c>
      <c r="AK103" s="686">
        <v>15944.265197170687</v>
      </c>
      <c r="AL103" s="686">
        <v>5189.7767467233634</v>
      </c>
      <c r="AM103" s="686">
        <v>6281.6677102083331</v>
      </c>
      <c r="AN103" s="686">
        <v>6412.1708885537801</v>
      </c>
      <c r="AO103" s="686">
        <v>7053.2175556149668</v>
      </c>
      <c r="AP103" s="686">
        <v>7238.5540788983672</v>
      </c>
      <c r="AQ103" s="686">
        <v>7337.039165920175</v>
      </c>
      <c r="AR103" s="686">
        <v>13391.528928584063</v>
      </c>
      <c r="AS103" s="686">
        <v>12808.48844492876</v>
      </c>
      <c r="AT103" s="686">
        <v>11713.727687781171</v>
      </c>
      <c r="AU103" s="686">
        <v>12024.432915128156</v>
      </c>
      <c r="AV103" s="686">
        <v>11625.099912660333</v>
      </c>
      <c r="AW103" s="686">
        <v>14070.935670866666</v>
      </c>
      <c r="AX103" s="686">
        <v>14363.262790360468</v>
      </c>
      <c r="AY103" s="686">
        <v>15799.207324577525</v>
      </c>
      <c r="AZ103" s="686">
        <v>16214.361136732343</v>
      </c>
      <c r="BA103" s="686">
        <v>16434.967731661192</v>
      </c>
      <c r="BB103" s="686">
        <v>21157.993222224381</v>
      </c>
      <c r="BC103" s="686">
        <v>16488.784627038236</v>
      </c>
      <c r="BD103" s="686">
        <v>12451.273281918173</v>
      </c>
      <c r="BE103" s="686">
        <v>10555.750700431305</v>
      </c>
      <c r="BF103" s="686">
        <v>5189.7767467233634</v>
      </c>
      <c r="BG103" s="686">
        <v>6281.6677102083331</v>
      </c>
      <c r="BH103" s="686">
        <v>6412.1708885537801</v>
      </c>
      <c r="BI103" s="686">
        <v>7053.2175556149668</v>
      </c>
      <c r="BJ103" s="686">
        <v>7238.5540788983672</v>
      </c>
      <c r="BK103" s="686">
        <v>7337.039165920175</v>
      </c>
      <c r="BL103" s="686">
        <v>13391.528928584063</v>
      </c>
      <c r="BM103" s="686">
        <v>12808.48844492876</v>
      </c>
      <c r="BN103" s="686">
        <v>11713.727687781171</v>
      </c>
      <c r="BO103" s="686">
        <v>12024.432915128156</v>
      </c>
      <c r="BP103" s="686">
        <v>11625.099912660333</v>
      </c>
      <c r="BQ103" s="686">
        <v>14070.935670866666</v>
      </c>
      <c r="BR103" s="686">
        <v>14363.262790360468</v>
      </c>
      <c r="BS103" s="686">
        <v>15799.207324577525</v>
      </c>
      <c r="BT103" s="686">
        <v>16214.361136732343</v>
      </c>
      <c r="BU103" s="686">
        <v>16434.967731661192</v>
      </c>
      <c r="BV103" s="686">
        <v>21157.993222224381</v>
      </c>
      <c r="BW103" s="686">
        <v>16488.784627038236</v>
      </c>
      <c r="BX103" s="686">
        <v>12451.273281918173</v>
      </c>
      <c r="BY103" s="686">
        <v>10555.750700431305</v>
      </c>
      <c r="BZ103" s="686">
        <v>5189.7767467233634</v>
      </c>
      <c r="CA103" s="686">
        <v>6281.6677102083331</v>
      </c>
      <c r="CB103" s="686">
        <v>6412.1708885537801</v>
      </c>
      <c r="CC103" s="686">
        <v>7053.2175556149668</v>
      </c>
      <c r="CD103" s="686">
        <v>7238.5540788983672</v>
      </c>
      <c r="CE103" s="686">
        <v>7337.039165920175</v>
      </c>
      <c r="CF103" s="686">
        <v>13391.528928584063</v>
      </c>
      <c r="CG103" s="686">
        <v>12808.48844492876</v>
      </c>
      <c r="CH103" s="686">
        <v>11713.727687781171</v>
      </c>
      <c r="CI103" s="686">
        <v>12024.432915128156</v>
      </c>
      <c r="CJ103" s="686">
        <v>11625.099912660333</v>
      </c>
      <c r="CK103" s="686">
        <v>14070.935670866666</v>
      </c>
      <c r="CL103" s="686">
        <v>14363.262790360468</v>
      </c>
      <c r="CM103" s="686">
        <v>15799.207324577525</v>
      </c>
      <c r="CN103" s="686">
        <v>16214.361136732343</v>
      </c>
      <c r="CO103" s="686">
        <v>16434.967731661192</v>
      </c>
      <c r="CP103" s="686">
        <v>21157.993222224381</v>
      </c>
      <c r="CQ103" s="686">
        <v>16488.784627038236</v>
      </c>
      <c r="CR103" s="686">
        <v>12451.273281918173</v>
      </c>
      <c r="CS103" s="686">
        <v>10555.750700431305</v>
      </c>
      <c r="CT103" s="686">
        <v>5189.7767467233634</v>
      </c>
      <c r="CU103" s="686">
        <v>6281.6677102083331</v>
      </c>
      <c r="CV103" s="686">
        <v>6412.1708885537801</v>
      </c>
      <c r="CW103" s="686">
        <v>7053.2175556149668</v>
      </c>
      <c r="CX103" s="686">
        <v>7238.5540788983672</v>
      </c>
      <c r="CY103" s="686">
        <v>7337.039165920175</v>
      </c>
      <c r="CZ103" s="634">
        <v>0</v>
      </c>
      <c r="DA103" s="635">
        <v>0</v>
      </c>
      <c r="DB103" s="635">
        <v>0</v>
      </c>
      <c r="DC103" s="635">
        <v>0</v>
      </c>
      <c r="DD103" s="635">
        <v>0</v>
      </c>
      <c r="DE103" s="635">
        <v>0</v>
      </c>
      <c r="DF103" s="635">
        <v>0</v>
      </c>
      <c r="DG103" s="635">
        <v>0</v>
      </c>
      <c r="DH103" s="635">
        <v>0</v>
      </c>
      <c r="DI103" s="635">
        <v>0</v>
      </c>
      <c r="DJ103" s="635">
        <v>0</v>
      </c>
      <c r="DK103" s="635">
        <v>0</v>
      </c>
      <c r="DL103" s="635">
        <v>0</v>
      </c>
      <c r="DM103" s="635">
        <v>0</v>
      </c>
      <c r="DN103" s="635">
        <v>0</v>
      </c>
      <c r="DO103" s="635">
        <v>0</v>
      </c>
      <c r="DP103" s="635">
        <v>0</v>
      </c>
      <c r="DQ103" s="635">
        <v>0</v>
      </c>
      <c r="DR103" s="635">
        <v>0</v>
      </c>
      <c r="DS103" s="635">
        <v>0</v>
      </c>
      <c r="DT103" s="635">
        <v>0</v>
      </c>
      <c r="DU103" s="635">
        <v>0</v>
      </c>
      <c r="DV103" s="635">
        <v>0</v>
      </c>
      <c r="DW103" s="636">
        <v>0</v>
      </c>
    </row>
    <row r="104" spans="1:1024" x14ac:dyDescent="0.2">
      <c r="B104" s="643"/>
      <c r="C104" s="644"/>
      <c r="D104" s="645"/>
      <c r="E104" s="645"/>
      <c r="F104" s="645"/>
      <c r="G104" s="645"/>
      <c r="H104" s="645"/>
      <c r="I104" s="646"/>
      <c r="J104" s="646"/>
      <c r="K104" s="646"/>
      <c r="L104" s="646"/>
      <c r="M104" s="646"/>
      <c r="N104" s="646"/>
      <c r="O104" s="646"/>
      <c r="P104" s="646"/>
      <c r="Q104" s="646"/>
      <c r="R104" s="647"/>
      <c r="S104" s="646"/>
      <c r="T104" s="646"/>
      <c r="U104" s="642" t="s">
        <v>500</v>
      </c>
      <c r="V104" s="630" t="s">
        <v>124</v>
      </c>
      <c r="W104" s="631" t="s">
        <v>499</v>
      </c>
      <c r="X104" s="459">
        <v>0</v>
      </c>
      <c r="Y104" s="459">
        <v>0</v>
      </c>
      <c r="Z104" s="459">
        <v>0</v>
      </c>
      <c r="AA104" s="459">
        <v>0</v>
      </c>
      <c r="AB104" s="459">
        <v>0</v>
      </c>
      <c r="AC104" s="459">
        <v>0</v>
      </c>
      <c r="AD104" s="459">
        <v>0</v>
      </c>
      <c r="AE104" s="459">
        <v>0</v>
      </c>
      <c r="AF104" s="459">
        <v>0</v>
      </c>
      <c r="AG104" s="459">
        <v>0</v>
      </c>
      <c r="AH104" s="459">
        <v>0</v>
      </c>
      <c r="AI104" s="459">
        <v>0</v>
      </c>
      <c r="AJ104" s="459">
        <v>0</v>
      </c>
      <c r="AK104" s="459">
        <v>0</v>
      </c>
      <c r="AL104" s="459">
        <v>0</v>
      </c>
      <c r="AM104" s="459">
        <v>0</v>
      </c>
      <c r="AN104" s="459">
        <v>0</v>
      </c>
      <c r="AO104" s="459">
        <v>0</v>
      </c>
      <c r="AP104" s="459">
        <v>0</v>
      </c>
      <c r="AQ104" s="459">
        <v>0</v>
      </c>
      <c r="AR104" s="459">
        <v>0</v>
      </c>
      <c r="AS104" s="459">
        <v>0</v>
      </c>
      <c r="AT104" s="459">
        <v>0</v>
      </c>
      <c r="AU104" s="459">
        <v>0</v>
      </c>
      <c r="AV104" s="459">
        <v>0</v>
      </c>
      <c r="AW104" s="459">
        <v>0</v>
      </c>
      <c r="AX104" s="459">
        <v>0</v>
      </c>
      <c r="AY104" s="459">
        <v>0</v>
      </c>
      <c r="AZ104" s="459">
        <v>0</v>
      </c>
      <c r="BA104" s="459">
        <v>0</v>
      </c>
      <c r="BB104" s="459">
        <v>0</v>
      </c>
      <c r="BC104" s="459">
        <v>0</v>
      </c>
      <c r="BD104" s="459">
        <v>0</v>
      </c>
      <c r="BE104" s="459">
        <v>0</v>
      </c>
      <c r="BF104" s="459">
        <v>0</v>
      </c>
      <c r="BG104" s="459">
        <v>0</v>
      </c>
      <c r="BH104" s="459">
        <v>0</v>
      </c>
      <c r="BI104" s="459">
        <v>0</v>
      </c>
      <c r="BJ104" s="459">
        <v>0</v>
      </c>
      <c r="BK104" s="459">
        <v>0</v>
      </c>
      <c r="BL104" s="459">
        <v>0</v>
      </c>
      <c r="BM104" s="459">
        <v>0</v>
      </c>
      <c r="BN104" s="459">
        <v>0</v>
      </c>
      <c r="BO104" s="459">
        <v>0</v>
      </c>
      <c r="BP104" s="459">
        <v>0</v>
      </c>
      <c r="BQ104" s="459">
        <v>0</v>
      </c>
      <c r="BR104" s="459">
        <v>0</v>
      </c>
      <c r="BS104" s="459">
        <v>0</v>
      </c>
      <c r="BT104" s="459">
        <v>0</v>
      </c>
      <c r="BU104" s="459">
        <v>0</v>
      </c>
      <c r="BV104" s="459">
        <v>0</v>
      </c>
      <c r="BW104" s="459">
        <v>0</v>
      </c>
      <c r="BX104" s="459">
        <v>0</v>
      </c>
      <c r="BY104" s="459">
        <v>0</v>
      </c>
      <c r="BZ104" s="459">
        <v>0</v>
      </c>
      <c r="CA104" s="459">
        <v>0</v>
      </c>
      <c r="CB104" s="459">
        <v>0</v>
      </c>
      <c r="CC104" s="459">
        <v>0</v>
      </c>
      <c r="CD104" s="459">
        <v>0</v>
      </c>
      <c r="CE104" s="460">
        <v>0</v>
      </c>
      <c r="CF104" s="460">
        <v>0</v>
      </c>
      <c r="CG104" s="460">
        <v>0</v>
      </c>
      <c r="CH104" s="460">
        <v>0</v>
      </c>
      <c r="CI104" s="460">
        <v>0</v>
      </c>
      <c r="CJ104" s="460">
        <v>0</v>
      </c>
      <c r="CK104" s="460">
        <v>0</v>
      </c>
      <c r="CL104" s="460">
        <v>0</v>
      </c>
      <c r="CM104" s="460">
        <v>0</v>
      </c>
      <c r="CN104" s="460">
        <v>0</v>
      </c>
      <c r="CO104" s="460">
        <v>0</v>
      </c>
      <c r="CP104" s="460">
        <v>0</v>
      </c>
      <c r="CQ104" s="460">
        <v>0</v>
      </c>
      <c r="CR104" s="460">
        <v>0</v>
      </c>
      <c r="CS104" s="460">
        <v>0</v>
      </c>
      <c r="CT104" s="460">
        <v>0</v>
      </c>
      <c r="CU104" s="460">
        <v>0</v>
      </c>
      <c r="CV104" s="460">
        <v>0</v>
      </c>
      <c r="CW104" s="460">
        <v>0</v>
      </c>
      <c r="CX104" s="460">
        <v>0</v>
      </c>
      <c r="CY104" s="461">
        <v>0</v>
      </c>
      <c r="CZ104" s="634">
        <v>0</v>
      </c>
      <c r="DA104" s="635">
        <v>0</v>
      </c>
      <c r="DB104" s="635">
        <v>0</v>
      </c>
      <c r="DC104" s="635">
        <v>0</v>
      </c>
      <c r="DD104" s="635">
        <v>0</v>
      </c>
      <c r="DE104" s="635">
        <v>0</v>
      </c>
      <c r="DF104" s="635">
        <v>0</v>
      </c>
      <c r="DG104" s="635">
        <v>0</v>
      </c>
      <c r="DH104" s="635">
        <v>0</v>
      </c>
      <c r="DI104" s="635">
        <v>0</v>
      </c>
      <c r="DJ104" s="635">
        <v>0</v>
      </c>
      <c r="DK104" s="635">
        <v>0</v>
      </c>
      <c r="DL104" s="635">
        <v>0</v>
      </c>
      <c r="DM104" s="635">
        <v>0</v>
      </c>
      <c r="DN104" s="635">
        <v>0</v>
      </c>
      <c r="DO104" s="635">
        <v>0</v>
      </c>
      <c r="DP104" s="635">
        <v>0</v>
      </c>
      <c r="DQ104" s="635">
        <v>0</v>
      </c>
      <c r="DR104" s="635">
        <v>0</v>
      </c>
      <c r="DS104" s="635">
        <v>0</v>
      </c>
      <c r="DT104" s="635">
        <v>0</v>
      </c>
      <c r="DU104" s="635">
        <v>0</v>
      </c>
      <c r="DV104" s="635">
        <v>0</v>
      </c>
      <c r="DW104" s="636">
        <v>0</v>
      </c>
    </row>
    <row r="105" spans="1:1024" x14ac:dyDescent="0.2">
      <c r="B105" s="643"/>
      <c r="C105" s="644"/>
      <c r="D105" s="645"/>
      <c r="E105" s="645"/>
      <c r="F105" s="645"/>
      <c r="G105" s="645"/>
      <c r="H105" s="645"/>
      <c r="I105" s="646"/>
      <c r="J105" s="646"/>
      <c r="K105" s="646"/>
      <c r="L105" s="646"/>
      <c r="M105" s="646"/>
      <c r="N105" s="646"/>
      <c r="O105" s="646"/>
      <c r="P105" s="646"/>
      <c r="Q105" s="646"/>
      <c r="R105" s="647"/>
      <c r="S105" s="646"/>
      <c r="T105" s="646"/>
      <c r="U105" s="642" t="s">
        <v>797</v>
      </c>
      <c r="V105" s="630" t="s">
        <v>124</v>
      </c>
      <c r="W105" s="631" t="s">
        <v>499</v>
      </c>
      <c r="X105" s="459">
        <v>0</v>
      </c>
      <c r="Y105" s="459">
        <v>0</v>
      </c>
      <c r="Z105" s="459">
        <v>0</v>
      </c>
      <c r="AA105" s="459">
        <v>0</v>
      </c>
      <c r="AB105" s="459">
        <v>0</v>
      </c>
      <c r="AC105" s="459">
        <v>0</v>
      </c>
      <c r="AD105" s="459">
        <v>0</v>
      </c>
      <c r="AE105" s="459">
        <v>0</v>
      </c>
      <c r="AF105" s="459">
        <v>0</v>
      </c>
      <c r="AG105" s="459">
        <v>0</v>
      </c>
      <c r="AH105" s="459">
        <v>0</v>
      </c>
      <c r="AI105" s="459">
        <v>0</v>
      </c>
      <c r="AJ105" s="459">
        <v>0</v>
      </c>
      <c r="AK105" s="459">
        <v>0</v>
      </c>
      <c r="AL105" s="459">
        <v>0</v>
      </c>
      <c r="AM105" s="459">
        <v>0</v>
      </c>
      <c r="AN105" s="459">
        <v>0</v>
      </c>
      <c r="AO105" s="459">
        <v>0</v>
      </c>
      <c r="AP105" s="459">
        <v>0</v>
      </c>
      <c r="AQ105" s="459">
        <v>0</v>
      </c>
      <c r="AR105" s="459">
        <v>0</v>
      </c>
      <c r="AS105" s="459">
        <v>0</v>
      </c>
      <c r="AT105" s="459">
        <v>0</v>
      </c>
      <c r="AU105" s="459">
        <v>0</v>
      </c>
      <c r="AV105" s="459">
        <v>0</v>
      </c>
      <c r="AW105" s="459">
        <v>0</v>
      </c>
      <c r="AX105" s="459">
        <v>0</v>
      </c>
      <c r="AY105" s="459">
        <v>0</v>
      </c>
      <c r="AZ105" s="459">
        <v>0</v>
      </c>
      <c r="BA105" s="459">
        <v>0</v>
      </c>
      <c r="BB105" s="459">
        <v>0</v>
      </c>
      <c r="BC105" s="459">
        <v>0</v>
      </c>
      <c r="BD105" s="459">
        <v>0</v>
      </c>
      <c r="BE105" s="459">
        <v>0</v>
      </c>
      <c r="BF105" s="459">
        <v>0</v>
      </c>
      <c r="BG105" s="459">
        <v>0</v>
      </c>
      <c r="BH105" s="459">
        <v>0</v>
      </c>
      <c r="BI105" s="459">
        <v>0</v>
      </c>
      <c r="BJ105" s="459">
        <v>0</v>
      </c>
      <c r="BK105" s="459">
        <v>0</v>
      </c>
      <c r="BL105" s="459">
        <v>0</v>
      </c>
      <c r="BM105" s="459">
        <v>0</v>
      </c>
      <c r="BN105" s="459">
        <v>0</v>
      </c>
      <c r="BO105" s="459">
        <v>0</v>
      </c>
      <c r="BP105" s="459">
        <v>0</v>
      </c>
      <c r="BQ105" s="459">
        <v>0</v>
      </c>
      <c r="BR105" s="459">
        <v>0</v>
      </c>
      <c r="BS105" s="459">
        <v>0</v>
      </c>
      <c r="BT105" s="459">
        <v>0</v>
      </c>
      <c r="BU105" s="459">
        <v>0</v>
      </c>
      <c r="BV105" s="459">
        <v>0</v>
      </c>
      <c r="BW105" s="459">
        <v>0</v>
      </c>
      <c r="BX105" s="459">
        <v>0</v>
      </c>
      <c r="BY105" s="459">
        <v>0</v>
      </c>
      <c r="BZ105" s="459">
        <v>0</v>
      </c>
      <c r="CA105" s="459">
        <v>0</v>
      </c>
      <c r="CB105" s="459">
        <v>0</v>
      </c>
      <c r="CC105" s="459">
        <v>0</v>
      </c>
      <c r="CD105" s="459">
        <v>0</v>
      </c>
      <c r="CE105" s="460">
        <v>0</v>
      </c>
      <c r="CF105" s="460">
        <v>0</v>
      </c>
      <c r="CG105" s="460">
        <v>0</v>
      </c>
      <c r="CH105" s="460">
        <v>0</v>
      </c>
      <c r="CI105" s="460">
        <v>0</v>
      </c>
      <c r="CJ105" s="460">
        <v>0</v>
      </c>
      <c r="CK105" s="460">
        <v>0</v>
      </c>
      <c r="CL105" s="460">
        <v>0</v>
      </c>
      <c r="CM105" s="460">
        <v>0</v>
      </c>
      <c r="CN105" s="460">
        <v>0</v>
      </c>
      <c r="CO105" s="460">
        <v>0</v>
      </c>
      <c r="CP105" s="460">
        <v>0</v>
      </c>
      <c r="CQ105" s="460">
        <v>0</v>
      </c>
      <c r="CR105" s="460">
        <v>0</v>
      </c>
      <c r="CS105" s="460">
        <v>0</v>
      </c>
      <c r="CT105" s="460">
        <v>0</v>
      </c>
      <c r="CU105" s="460">
        <v>0</v>
      </c>
      <c r="CV105" s="460">
        <v>0</v>
      </c>
      <c r="CW105" s="460">
        <v>0</v>
      </c>
      <c r="CX105" s="460">
        <v>0</v>
      </c>
      <c r="CY105" s="461">
        <v>0</v>
      </c>
      <c r="CZ105" s="634">
        <v>0</v>
      </c>
      <c r="DA105" s="635">
        <v>0</v>
      </c>
      <c r="DB105" s="635">
        <v>0</v>
      </c>
      <c r="DC105" s="635">
        <v>0</v>
      </c>
      <c r="DD105" s="635">
        <v>0</v>
      </c>
      <c r="DE105" s="635">
        <v>0</v>
      </c>
      <c r="DF105" s="635">
        <v>0</v>
      </c>
      <c r="DG105" s="635">
        <v>0</v>
      </c>
      <c r="DH105" s="635">
        <v>0</v>
      </c>
      <c r="DI105" s="635">
        <v>0</v>
      </c>
      <c r="DJ105" s="635">
        <v>0</v>
      </c>
      <c r="DK105" s="635">
        <v>0</v>
      </c>
      <c r="DL105" s="635">
        <v>0</v>
      </c>
      <c r="DM105" s="635">
        <v>0</v>
      </c>
      <c r="DN105" s="635">
        <v>0</v>
      </c>
      <c r="DO105" s="635">
        <v>0</v>
      </c>
      <c r="DP105" s="635">
        <v>0</v>
      </c>
      <c r="DQ105" s="635">
        <v>0</v>
      </c>
      <c r="DR105" s="635">
        <v>0</v>
      </c>
      <c r="DS105" s="635">
        <v>0</v>
      </c>
      <c r="DT105" s="635">
        <v>0</v>
      </c>
      <c r="DU105" s="635">
        <v>0</v>
      </c>
      <c r="DV105" s="635">
        <v>0</v>
      </c>
      <c r="DW105" s="636">
        <v>0</v>
      </c>
    </row>
    <row r="106" spans="1:1024" x14ac:dyDescent="0.2">
      <c r="B106" s="648"/>
      <c r="C106" s="649"/>
      <c r="D106" s="650"/>
      <c r="E106" s="650"/>
      <c r="F106" s="650"/>
      <c r="G106" s="650"/>
      <c r="H106" s="650"/>
      <c r="I106" s="651"/>
      <c r="J106" s="651"/>
      <c r="K106" s="651"/>
      <c r="L106" s="651"/>
      <c r="M106" s="651"/>
      <c r="N106" s="651"/>
      <c r="O106" s="651"/>
      <c r="P106" s="651"/>
      <c r="Q106" s="651"/>
      <c r="R106" s="652"/>
      <c r="S106" s="651"/>
      <c r="T106" s="651"/>
      <c r="U106" s="642" t="s">
        <v>501</v>
      </c>
      <c r="V106" s="630" t="s">
        <v>124</v>
      </c>
      <c r="W106" s="653" t="s">
        <v>499</v>
      </c>
      <c r="X106" s="686">
        <v>440.01551064336502</v>
      </c>
      <c r="Y106" s="686">
        <v>1047.454254649846</v>
      </c>
      <c r="Z106" s="686">
        <v>1733.8081345140261</v>
      </c>
      <c r="AA106" s="686">
        <v>2549.1694959962924</v>
      </c>
      <c r="AB106" s="686">
        <v>3587.1248453409644</v>
      </c>
      <c r="AC106" s="686">
        <v>4843.4583873826314</v>
      </c>
      <c r="AD106" s="686">
        <v>6125.892565093387</v>
      </c>
      <c r="AE106" s="686">
        <v>7536.5360762163809</v>
      </c>
      <c r="AF106" s="686">
        <v>8984.2468919960556</v>
      </c>
      <c r="AG106" s="686">
        <v>10451.654725180089</v>
      </c>
      <c r="AH106" s="686">
        <v>12144.325767055765</v>
      </c>
      <c r="AI106" s="686">
        <v>13345.360669466998</v>
      </c>
      <c r="AJ106" s="686">
        <v>14150.673516127466</v>
      </c>
      <c r="AK106" s="686">
        <v>14729.150649432821</v>
      </c>
      <c r="AL106" s="686">
        <v>14729.150649432821</v>
      </c>
      <c r="AM106" s="686">
        <v>14729.150649432821</v>
      </c>
      <c r="AN106" s="686">
        <v>14729.150649432821</v>
      </c>
      <c r="AO106" s="686">
        <v>14729.150649432821</v>
      </c>
      <c r="AP106" s="686">
        <v>14729.150649432821</v>
      </c>
      <c r="AQ106" s="686">
        <v>14729.150649432821</v>
      </c>
      <c r="AR106" s="686">
        <v>14729.150649432821</v>
      </c>
      <c r="AS106" s="686">
        <v>14729.150649432821</v>
      </c>
      <c r="AT106" s="686">
        <v>14729.150649432821</v>
      </c>
      <c r="AU106" s="686">
        <v>14729.150649432821</v>
      </c>
      <c r="AV106" s="686">
        <v>14729.150649432821</v>
      </c>
      <c r="AW106" s="686">
        <v>14729.150649432821</v>
      </c>
      <c r="AX106" s="686">
        <v>14729.150649432821</v>
      </c>
      <c r="AY106" s="686">
        <v>14729.150649432821</v>
      </c>
      <c r="AZ106" s="686">
        <v>14729.150649432821</v>
      </c>
      <c r="BA106" s="686">
        <v>14729.150649432821</v>
      </c>
      <c r="BB106" s="686">
        <v>14729.150649432821</v>
      </c>
      <c r="BC106" s="686">
        <v>14729.150649432821</v>
      </c>
      <c r="BD106" s="686">
        <v>14729.150649432821</v>
      </c>
      <c r="BE106" s="686">
        <v>14729.150649432821</v>
      </c>
      <c r="BF106" s="686">
        <v>14729.150649432821</v>
      </c>
      <c r="BG106" s="686">
        <v>14729.150649432821</v>
      </c>
      <c r="BH106" s="686">
        <v>14729.150649432821</v>
      </c>
      <c r="BI106" s="686">
        <v>14729.150649432821</v>
      </c>
      <c r="BJ106" s="686">
        <v>14729.150649432821</v>
      </c>
      <c r="BK106" s="686">
        <v>14729.150649432821</v>
      </c>
      <c r="BL106" s="686">
        <v>14729.150649432821</v>
      </c>
      <c r="BM106" s="686">
        <v>14729.150649432821</v>
      </c>
      <c r="BN106" s="686">
        <v>14729.150649432821</v>
      </c>
      <c r="BO106" s="686">
        <v>14729.150649432821</v>
      </c>
      <c r="BP106" s="686">
        <v>14729.150649432821</v>
      </c>
      <c r="BQ106" s="686">
        <v>14729.150649432821</v>
      </c>
      <c r="BR106" s="686">
        <v>14729.150649432821</v>
      </c>
      <c r="BS106" s="686">
        <v>14729.150649432821</v>
      </c>
      <c r="BT106" s="686">
        <v>14729.150649432821</v>
      </c>
      <c r="BU106" s="686">
        <v>14729.150649432821</v>
      </c>
      <c r="BV106" s="686">
        <v>14729.150649432821</v>
      </c>
      <c r="BW106" s="686">
        <v>14729.150649432821</v>
      </c>
      <c r="BX106" s="686">
        <v>14729.150649432821</v>
      </c>
      <c r="BY106" s="686">
        <v>14729.150649432821</v>
      </c>
      <c r="BZ106" s="686">
        <v>14729.150649432821</v>
      </c>
      <c r="CA106" s="686">
        <v>14729.150649432821</v>
      </c>
      <c r="CB106" s="686">
        <v>14729.150649432821</v>
      </c>
      <c r="CC106" s="686">
        <v>14729.150649432821</v>
      </c>
      <c r="CD106" s="686">
        <v>14729.150649432821</v>
      </c>
      <c r="CE106" s="686">
        <v>14729.150649432821</v>
      </c>
      <c r="CF106" s="686">
        <v>14729.150649432821</v>
      </c>
      <c r="CG106" s="686">
        <v>14729.150649432821</v>
      </c>
      <c r="CH106" s="686">
        <v>14729.150649432821</v>
      </c>
      <c r="CI106" s="686">
        <v>14729.150649432821</v>
      </c>
      <c r="CJ106" s="686">
        <v>14729.150649432821</v>
      </c>
      <c r="CK106" s="686">
        <v>14729.150649432821</v>
      </c>
      <c r="CL106" s="686">
        <v>14729.150649432821</v>
      </c>
      <c r="CM106" s="686">
        <v>14729.150649432821</v>
      </c>
      <c r="CN106" s="686">
        <v>14729.150649432821</v>
      </c>
      <c r="CO106" s="686">
        <v>14729.150649432821</v>
      </c>
      <c r="CP106" s="686">
        <v>14729.150649432821</v>
      </c>
      <c r="CQ106" s="686">
        <v>14729.150649432821</v>
      </c>
      <c r="CR106" s="686">
        <v>14729.150649432821</v>
      </c>
      <c r="CS106" s="686">
        <v>14729.150649432821</v>
      </c>
      <c r="CT106" s="686">
        <v>14729.150649432821</v>
      </c>
      <c r="CU106" s="686">
        <v>14729.150649432821</v>
      </c>
      <c r="CV106" s="686">
        <v>14729.150649432821</v>
      </c>
      <c r="CW106" s="686">
        <v>14729.150649432821</v>
      </c>
      <c r="CX106" s="686">
        <v>14729.150649432821</v>
      </c>
      <c r="CY106" s="686">
        <v>14729.150649432821</v>
      </c>
      <c r="CZ106" s="634">
        <v>0</v>
      </c>
      <c r="DA106" s="635">
        <v>0</v>
      </c>
      <c r="DB106" s="635">
        <v>0</v>
      </c>
      <c r="DC106" s="635">
        <v>0</v>
      </c>
      <c r="DD106" s="635">
        <v>0</v>
      </c>
      <c r="DE106" s="635">
        <v>0</v>
      </c>
      <c r="DF106" s="635">
        <v>0</v>
      </c>
      <c r="DG106" s="635">
        <v>0</v>
      </c>
      <c r="DH106" s="635">
        <v>0</v>
      </c>
      <c r="DI106" s="635">
        <v>0</v>
      </c>
      <c r="DJ106" s="635">
        <v>0</v>
      </c>
      <c r="DK106" s="635">
        <v>0</v>
      </c>
      <c r="DL106" s="635">
        <v>0</v>
      </c>
      <c r="DM106" s="635">
        <v>0</v>
      </c>
      <c r="DN106" s="635">
        <v>0</v>
      </c>
      <c r="DO106" s="635">
        <v>0</v>
      </c>
      <c r="DP106" s="635">
        <v>0</v>
      </c>
      <c r="DQ106" s="635">
        <v>0</v>
      </c>
      <c r="DR106" s="635">
        <v>0</v>
      </c>
      <c r="DS106" s="635">
        <v>0</v>
      </c>
      <c r="DT106" s="635">
        <v>0</v>
      </c>
      <c r="DU106" s="635">
        <v>0</v>
      </c>
      <c r="DV106" s="635">
        <v>0</v>
      </c>
      <c r="DW106" s="636">
        <v>0</v>
      </c>
    </row>
    <row r="107" spans="1:1024" x14ac:dyDescent="0.2">
      <c r="B107" s="654"/>
      <c r="C107" s="655"/>
      <c r="D107" s="650"/>
      <c r="E107" s="650"/>
      <c r="F107" s="650"/>
      <c r="G107" s="650"/>
      <c r="H107" s="650"/>
      <c r="I107" s="651"/>
      <c r="J107" s="651"/>
      <c r="K107" s="651"/>
      <c r="L107" s="651"/>
      <c r="M107" s="651"/>
      <c r="N107" s="651"/>
      <c r="O107" s="651"/>
      <c r="P107" s="651"/>
      <c r="Q107" s="651"/>
      <c r="R107" s="652"/>
      <c r="S107" s="651"/>
      <c r="T107" s="651"/>
      <c r="U107" s="642" t="s">
        <v>502</v>
      </c>
      <c r="V107" s="630" t="s">
        <v>124</v>
      </c>
      <c r="W107" s="653" t="s">
        <v>499</v>
      </c>
      <c r="X107" s="459">
        <v>0</v>
      </c>
      <c r="Y107" s="459">
        <v>0</v>
      </c>
      <c r="Z107" s="459">
        <v>0</v>
      </c>
      <c r="AA107" s="459">
        <v>0</v>
      </c>
      <c r="AB107" s="459">
        <v>0</v>
      </c>
      <c r="AC107" s="459">
        <v>0</v>
      </c>
      <c r="AD107" s="459">
        <v>0</v>
      </c>
      <c r="AE107" s="459">
        <v>0</v>
      </c>
      <c r="AF107" s="459">
        <v>0</v>
      </c>
      <c r="AG107" s="459">
        <v>0</v>
      </c>
      <c r="AH107" s="459">
        <v>0</v>
      </c>
      <c r="AI107" s="459">
        <v>0</v>
      </c>
      <c r="AJ107" s="459">
        <v>0</v>
      </c>
      <c r="AK107" s="459">
        <v>0</v>
      </c>
      <c r="AL107" s="459">
        <v>0</v>
      </c>
      <c r="AM107" s="459">
        <v>0</v>
      </c>
      <c r="AN107" s="459">
        <v>0</v>
      </c>
      <c r="AO107" s="459">
        <v>0</v>
      </c>
      <c r="AP107" s="459">
        <v>0</v>
      </c>
      <c r="AQ107" s="459">
        <v>0</v>
      </c>
      <c r="AR107" s="459">
        <v>0</v>
      </c>
      <c r="AS107" s="459">
        <v>0</v>
      </c>
      <c r="AT107" s="459">
        <v>0</v>
      </c>
      <c r="AU107" s="459">
        <v>0</v>
      </c>
      <c r="AV107" s="459">
        <v>0</v>
      </c>
      <c r="AW107" s="459">
        <v>0</v>
      </c>
      <c r="AX107" s="459">
        <v>0</v>
      </c>
      <c r="AY107" s="459">
        <v>0</v>
      </c>
      <c r="AZ107" s="459">
        <v>0</v>
      </c>
      <c r="BA107" s="459">
        <v>0</v>
      </c>
      <c r="BB107" s="459">
        <v>0</v>
      </c>
      <c r="BC107" s="459">
        <v>0</v>
      </c>
      <c r="BD107" s="459">
        <v>0</v>
      </c>
      <c r="BE107" s="459">
        <v>0</v>
      </c>
      <c r="BF107" s="459">
        <v>0</v>
      </c>
      <c r="BG107" s="459">
        <v>0</v>
      </c>
      <c r="BH107" s="459">
        <v>0</v>
      </c>
      <c r="BI107" s="459">
        <v>0</v>
      </c>
      <c r="BJ107" s="459">
        <v>0</v>
      </c>
      <c r="BK107" s="459">
        <v>0</v>
      </c>
      <c r="BL107" s="459">
        <v>0</v>
      </c>
      <c r="BM107" s="459">
        <v>0</v>
      </c>
      <c r="BN107" s="459">
        <v>0</v>
      </c>
      <c r="BO107" s="459">
        <v>0</v>
      </c>
      <c r="BP107" s="459">
        <v>0</v>
      </c>
      <c r="BQ107" s="459">
        <v>0</v>
      </c>
      <c r="BR107" s="459">
        <v>0</v>
      </c>
      <c r="BS107" s="459">
        <v>0</v>
      </c>
      <c r="BT107" s="459">
        <v>0</v>
      </c>
      <c r="BU107" s="459">
        <v>0</v>
      </c>
      <c r="BV107" s="459">
        <v>0</v>
      </c>
      <c r="BW107" s="459">
        <v>0</v>
      </c>
      <c r="BX107" s="459">
        <v>0</v>
      </c>
      <c r="BY107" s="459">
        <v>0</v>
      </c>
      <c r="BZ107" s="459">
        <v>0</v>
      </c>
      <c r="CA107" s="459">
        <v>0</v>
      </c>
      <c r="CB107" s="459">
        <v>0</v>
      </c>
      <c r="CC107" s="459">
        <v>0</v>
      </c>
      <c r="CD107" s="459">
        <v>0</v>
      </c>
      <c r="CE107" s="460">
        <v>0</v>
      </c>
      <c r="CF107" s="460">
        <v>0</v>
      </c>
      <c r="CG107" s="460">
        <v>0</v>
      </c>
      <c r="CH107" s="460">
        <v>0</v>
      </c>
      <c r="CI107" s="460">
        <v>0</v>
      </c>
      <c r="CJ107" s="460">
        <v>0</v>
      </c>
      <c r="CK107" s="460">
        <v>0</v>
      </c>
      <c r="CL107" s="460">
        <v>0</v>
      </c>
      <c r="CM107" s="460">
        <v>0</v>
      </c>
      <c r="CN107" s="460">
        <v>0</v>
      </c>
      <c r="CO107" s="460">
        <v>0</v>
      </c>
      <c r="CP107" s="460">
        <v>0</v>
      </c>
      <c r="CQ107" s="460">
        <v>0</v>
      </c>
      <c r="CR107" s="460">
        <v>0</v>
      </c>
      <c r="CS107" s="460">
        <v>0</v>
      </c>
      <c r="CT107" s="460">
        <v>0</v>
      </c>
      <c r="CU107" s="460">
        <v>0</v>
      </c>
      <c r="CV107" s="460">
        <v>0</v>
      </c>
      <c r="CW107" s="460">
        <v>0</v>
      </c>
      <c r="CX107" s="460">
        <v>0</v>
      </c>
      <c r="CY107" s="461">
        <v>0</v>
      </c>
      <c r="CZ107" s="634">
        <v>0</v>
      </c>
      <c r="DA107" s="635">
        <v>0</v>
      </c>
      <c r="DB107" s="635">
        <v>0</v>
      </c>
      <c r="DC107" s="635">
        <v>0</v>
      </c>
      <c r="DD107" s="635">
        <v>0</v>
      </c>
      <c r="DE107" s="635">
        <v>0</v>
      </c>
      <c r="DF107" s="635">
        <v>0</v>
      </c>
      <c r="DG107" s="635">
        <v>0</v>
      </c>
      <c r="DH107" s="635">
        <v>0</v>
      </c>
      <c r="DI107" s="635">
        <v>0</v>
      </c>
      <c r="DJ107" s="635">
        <v>0</v>
      </c>
      <c r="DK107" s="635">
        <v>0</v>
      </c>
      <c r="DL107" s="635">
        <v>0</v>
      </c>
      <c r="DM107" s="635">
        <v>0</v>
      </c>
      <c r="DN107" s="635">
        <v>0</v>
      </c>
      <c r="DO107" s="635">
        <v>0</v>
      </c>
      <c r="DP107" s="635">
        <v>0</v>
      </c>
      <c r="DQ107" s="635">
        <v>0</v>
      </c>
      <c r="DR107" s="635">
        <v>0</v>
      </c>
      <c r="DS107" s="635">
        <v>0</v>
      </c>
      <c r="DT107" s="635">
        <v>0</v>
      </c>
      <c r="DU107" s="635">
        <v>0</v>
      </c>
      <c r="DV107" s="635">
        <v>0</v>
      </c>
      <c r="DW107" s="636">
        <v>0</v>
      </c>
    </row>
    <row r="108" spans="1:1024" x14ac:dyDescent="0.2">
      <c r="B108" s="654"/>
      <c r="C108" s="655"/>
      <c r="D108" s="650"/>
      <c r="E108" s="650"/>
      <c r="F108" s="650"/>
      <c r="G108" s="650"/>
      <c r="H108" s="650"/>
      <c r="I108" s="651"/>
      <c r="J108" s="651"/>
      <c r="K108" s="651"/>
      <c r="L108" s="651"/>
      <c r="M108" s="651"/>
      <c r="N108" s="651"/>
      <c r="O108" s="651"/>
      <c r="P108" s="651"/>
      <c r="Q108" s="651"/>
      <c r="R108" s="652"/>
      <c r="S108" s="651"/>
      <c r="T108" s="651"/>
      <c r="U108" s="656" t="s">
        <v>503</v>
      </c>
      <c r="V108" s="657" t="s">
        <v>124</v>
      </c>
      <c r="W108" s="653" t="s">
        <v>499</v>
      </c>
      <c r="X108" s="459">
        <v>41.263351622775225</v>
      </c>
      <c r="Y108" s="459">
        <v>96.736599168625361</v>
      </c>
      <c r="Z108" s="459">
        <v>156.75238578580058</v>
      </c>
      <c r="AA108" s="459">
        <v>226.16330485584555</v>
      </c>
      <c r="AB108" s="459">
        <v>329.69614974088705</v>
      </c>
      <c r="AC108" s="459">
        <v>506.58822704375956</v>
      </c>
      <c r="AD108" s="459">
        <v>756.93326644798185</v>
      </c>
      <c r="AE108" s="459">
        <v>1036.2784436958086</v>
      </c>
      <c r="AF108" s="459">
        <v>1289.7335111448258</v>
      </c>
      <c r="AG108" s="459">
        <v>1486.8235167499186</v>
      </c>
      <c r="AH108" s="459">
        <v>1666.9930651220791</v>
      </c>
      <c r="AI108" s="459">
        <v>1774.509165450663</v>
      </c>
      <c r="AJ108" s="459">
        <v>1835.9327410551784</v>
      </c>
      <c r="AK108" s="459">
        <v>1818.468500673938</v>
      </c>
      <c r="AL108" s="459">
        <v>1757.8705834366915</v>
      </c>
      <c r="AM108" s="459">
        <v>1687.0087704311097</v>
      </c>
      <c r="AN108" s="459">
        <v>1619.319916937809</v>
      </c>
      <c r="AO108" s="459">
        <v>1553.9396938720138</v>
      </c>
      <c r="AP108" s="459">
        <v>1489.4924369018734</v>
      </c>
      <c r="AQ108" s="459">
        <v>1424.4338820522958</v>
      </c>
      <c r="AR108" s="459">
        <v>1361.9008504415626</v>
      </c>
      <c r="AS108" s="459">
        <v>1302.5609501799534</v>
      </c>
      <c r="AT108" s="459">
        <v>1242.4513012364635</v>
      </c>
      <c r="AU108" s="459">
        <v>1184.9364746467065</v>
      </c>
      <c r="AV108" s="459">
        <v>1133.9367861568076</v>
      </c>
      <c r="AW108" s="459">
        <v>1133.9367861568076</v>
      </c>
      <c r="AX108" s="459">
        <v>1133.9367861568076</v>
      </c>
      <c r="AY108" s="459">
        <v>1133.9367861568076</v>
      </c>
      <c r="AZ108" s="459">
        <v>1133.9367861568076</v>
      </c>
      <c r="BA108" s="459">
        <v>1133.9367861568076</v>
      </c>
      <c r="BB108" s="459">
        <v>1133.9367861568076</v>
      </c>
      <c r="BC108" s="459">
        <v>1133.9367861568076</v>
      </c>
      <c r="BD108" s="459">
        <v>1133.9367861568076</v>
      </c>
      <c r="BE108" s="459">
        <v>1133.9367861568076</v>
      </c>
      <c r="BF108" s="459">
        <v>1133.9367861568076</v>
      </c>
      <c r="BG108" s="459">
        <v>1133.9367861568076</v>
      </c>
      <c r="BH108" s="459">
        <v>1133.9367861568076</v>
      </c>
      <c r="BI108" s="459">
        <v>1133.9367861568076</v>
      </c>
      <c r="BJ108" s="459">
        <v>1133.9367861568076</v>
      </c>
      <c r="BK108" s="459">
        <v>1133.9367861568076</v>
      </c>
      <c r="BL108" s="459">
        <v>1133.9367861568076</v>
      </c>
      <c r="BM108" s="459">
        <v>1133.9367861568076</v>
      </c>
      <c r="BN108" s="459">
        <v>1133.9367861568076</v>
      </c>
      <c r="BO108" s="459">
        <v>1133.9367861568076</v>
      </c>
      <c r="BP108" s="459">
        <v>1133.9367861568076</v>
      </c>
      <c r="BQ108" s="459">
        <v>1133.9367861568076</v>
      </c>
      <c r="BR108" s="459">
        <v>1133.9367861568076</v>
      </c>
      <c r="BS108" s="459">
        <v>1133.9367861568076</v>
      </c>
      <c r="BT108" s="459">
        <v>1133.9367861568076</v>
      </c>
      <c r="BU108" s="459">
        <v>1133.9367861568076</v>
      </c>
      <c r="BV108" s="459">
        <v>1133.9367861568076</v>
      </c>
      <c r="BW108" s="459">
        <v>1133.9367861568076</v>
      </c>
      <c r="BX108" s="459">
        <v>1133.9367861568076</v>
      </c>
      <c r="BY108" s="459">
        <v>1133.9367861568076</v>
      </c>
      <c r="BZ108" s="459">
        <v>1133.9367861568076</v>
      </c>
      <c r="CA108" s="459">
        <v>1133.9367861568076</v>
      </c>
      <c r="CB108" s="459">
        <v>1133.9367861568076</v>
      </c>
      <c r="CC108" s="459">
        <v>1133.9367861568076</v>
      </c>
      <c r="CD108" s="459">
        <v>1133.9367861568076</v>
      </c>
      <c r="CE108" s="460">
        <v>1133.9367861568076</v>
      </c>
      <c r="CF108" s="460">
        <v>1133.9367861568076</v>
      </c>
      <c r="CG108" s="460">
        <v>1133.9367861568076</v>
      </c>
      <c r="CH108" s="460">
        <v>1133.9367861568076</v>
      </c>
      <c r="CI108" s="460">
        <v>1133.9367861568076</v>
      </c>
      <c r="CJ108" s="460">
        <v>1133.9367861568076</v>
      </c>
      <c r="CK108" s="460">
        <v>1133.9367861568076</v>
      </c>
      <c r="CL108" s="460">
        <v>1133.9367861568076</v>
      </c>
      <c r="CM108" s="460">
        <v>1133.9367861568076</v>
      </c>
      <c r="CN108" s="460">
        <v>1133.9367861568076</v>
      </c>
      <c r="CO108" s="460">
        <v>1133.9367861568076</v>
      </c>
      <c r="CP108" s="460">
        <v>1133.9367861568076</v>
      </c>
      <c r="CQ108" s="460">
        <v>1133.9367861568076</v>
      </c>
      <c r="CR108" s="460">
        <v>1133.9367861568076</v>
      </c>
      <c r="CS108" s="460">
        <v>1133.9367861568076</v>
      </c>
      <c r="CT108" s="460">
        <v>1133.9367861568076</v>
      </c>
      <c r="CU108" s="460">
        <v>1133.9367861568076</v>
      </c>
      <c r="CV108" s="460">
        <v>1133.9367861568076</v>
      </c>
      <c r="CW108" s="460">
        <v>1133.9367861568076</v>
      </c>
      <c r="CX108" s="460">
        <v>1133.9367861568076</v>
      </c>
      <c r="CY108" s="461">
        <v>1133.9367861568076</v>
      </c>
      <c r="CZ108" s="634">
        <v>0</v>
      </c>
      <c r="DA108" s="635">
        <v>0</v>
      </c>
      <c r="DB108" s="635">
        <v>0</v>
      </c>
      <c r="DC108" s="635">
        <v>0</v>
      </c>
      <c r="DD108" s="635">
        <v>0</v>
      </c>
      <c r="DE108" s="635">
        <v>0</v>
      </c>
      <c r="DF108" s="635">
        <v>0</v>
      </c>
      <c r="DG108" s="635">
        <v>0</v>
      </c>
      <c r="DH108" s="635">
        <v>0</v>
      </c>
      <c r="DI108" s="635">
        <v>0</v>
      </c>
      <c r="DJ108" s="635">
        <v>0</v>
      </c>
      <c r="DK108" s="635">
        <v>0</v>
      </c>
      <c r="DL108" s="635">
        <v>0</v>
      </c>
      <c r="DM108" s="635">
        <v>0</v>
      </c>
      <c r="DN108" s="635">
        <v>0</v>
      </c>
      <c r="DO108" s="635">
        <v>0</v>
      </c>
      <c r="DP108" s="635">
        <v>0</v>
      </c>
      <c r="DQ108" s="635">
        <v>0</v>
      </c>
      <c r="DR108" s="635">
        <v>0</v>
      </c>
      <c r="DS108" s="635">
        <v>0</v>
      </c>
      <c r="DT108" s="635">
        <v>0</v>
      </c>
      <c r="DU108" s="635">
        <v>0</v>
      </c>
      <c r="DV108" s="635">
        <v>0</v>
      </c>
      <c r="DW108" s="636">
        <v>0</v>
      </c>
    </row>
    <row r="109" spans="1:1024" x14ac:dyDescent="0.2">
      <c r="B109" s="654"/>
      <c r="C109" s="655"/>
      <c r="D109" s="650"/>
      <c r="E109" s="650"/>
      <c r="F109" s="650"/>
      <c r="G109" s="650"/>
      <c r="H109" s="650"/>
      <c r="I109" s="651"/>
      <c r="J109" s="651"/>
      <c r="K109" s="651"/>
      <c r="L109" s="651"/>
      <c r="M109" s="651"/>
      <c r="N109" s="651"/>
      <c r="O109" s="651"/>
      <c r="P109" s="651"/>
      <c r="Q109" s="651"/>
      <c r="R109" s="652"/>
      <c r="S109" s="651"/>
      <c r="T109" s="651"/>
      <c r="U109" s="642" t="s">
        <v>504</v>
      </c>
      <c r="V109" s="630" t="s">
        <v>124</v>
      </c>
      <c r="W109" s="653" t="s">
        <v>499</v>
      </c>
      <c r="X109" s="686">
        <v>4360.9937259863909</v>
      </c>
      <c r="Y109" s="686">
        <v>6020.3253918482333</v>
      </c>
      <c r="Z109" s="686">
        <v>6802.4533033338885</v>
      </c>
      <c r="AA109" s="686">
        <v>8081.0464536507388</v>
      </c>
      <c r="AB109" s="686">
        <v>10287.175467355049</v>
      </c>
      <c r="AC109" s="686">
        <v>12451.521735174958</v>
      </c>
      <c r="AD109" s="686">
        <v>12710.205135291302</v>
      </c>
      <c r="AE109" s="686">
        <v>13980.887838739987</v>
      </c>
      <c r="AF109" s="686">
        <v>14348.261895192345</v>
      </c>
      <c r="AG109" s="686">
        <v>14543.47903468697</v>
      </c>
      <c r="AH109" s="686">
        <v>16776.06269602981</v>
      </c>
      <c r="AI109" s="686">
        <v>11903.456917797748</v>
      </c>
      <c r="AJ109" s="686">
        <v>7981.4556232519262</v>
      </c>
      <c r="AK109" s="686">
        <v>5733.2868681893733</v>
      </c>
      <c r="AL109" s="686">
        <v>0</v>
      </c>
      <c r="AM109" s="686">
        <v>0</v>
      </c>
      <c r="AN109" s="686">
        <v>0</v>
      </c>
      <c r="AO109" s="686">
        <v>0</v>
      </c>
      <c r="AP109" s="686">
        <v>0</v>
      </c>
      <c r="AQ109" s="686">
        <v>0</v>
      </c>
      <c r="AR109" s="686">
        <v>2813.4591750536761</v>
      </c>
      <c r="AS109" s="686">
        <v>3883.9633291774398</v>
      </c>
      <c r="AT109" s="686">
        <v>4388.5467078515676</v>
      </c>
      <c r="AU109" s="686">
        <v>5213.4205453176091</v>
      </c>
      <c r="AV109" s="686">
        <v>6636.686503709836</v>
      </c>
      <c r="AW109" s="686">
        <v>8032.9966678144156</v>
      </c>
      <c r="AX109" s="686">
        <v>8199.8841322825738</v>
      </c>
      <c r="AY109" s="686">
        <v>9019.6546101204185</v>
      </c>
      <c r="AZ109" s="686">
        <v>9256.6629560952315</v>
      </c>
      <c r="BA109" s="686">
        <v>9382.6056853787195</v>
      </c>
      <c r="BB109" s="686">
        <v>10822.938641753062</v>
      </c>
      <c r="BC109" s="686">
        <v>7679.4171660174343</v>
      </c>
      <c r="BD109" s="686">
        <v>5149.1703415470502</v>
      </c>
      <c r="BE109" s="686">
        <v>3698.7827903544394</v>
      </c>
      <c r="BF109" s="686">
        <v>0</v>
      </c>
      <c r="BG109" s="686">
        <v>0</v>
      </c>
      <c r="BH109" s="686">
        <v>0</v>
      </c>
      <c r="BI109" s="686">
        <v>0</v>
      </c>
      <c r="BJ109" s="686">
        <v>0</v>
      </c>
      <c r="BK109" s="686">
        <v>0</v>
      </c>
      <c r="BL109" s="686">
        <v>2813.4591750536761</v>
      </c>
      <c r="BM109" s="686">
        <v>3883.9633291774398</v>
      </c>
      <c r="BN109" s="686">
        <v>4388.5467078515676</v>
      </c>
      <c r="BO109" s="686">
        <v>5213.4205453176091</v>
      </c>
      <c r="BP109" s="686">
        <v>6636.686503709836</v>
      </c>
      <c r="BQ109" s="686">
        <v>8032.9966678144156</v>
      </c>
      <c r="BR109" s="686">
        <v>8199.8841322825738</v>
      </c>
      <c r="BS109" s="686">
        <v>9019.6546101204185</v>
      </c>
      <c r="BT109" s="686">
        <v>9256.6629560952315</v>
      </c>
      <c r="BU109" s="686">
        <v>9382.6056853787195</v>
      </c>
      <c r="BV109" s="686">
        <v>10822.938641753062</v>
      </c>
      <c r="BW109" s="686">
        <v>7679.4171660174343</v>
      </c>
      <c r="BX109" s="686">
        <v>5149.1703415470502</v>
      </c>
      <c r="BY109" s="686">
        <v>3698.7827903544394</v>
      </c>
      <c r="BZ109" s="686">
        <v>0</v>
      </c>
      <c r="CA109" s="686">
        <v>0</v>
      </c>
      <c r="CB109" s="686">
        <v>0</v>
      </c>
      <c r="CC109" s="686">
        <v>0</v>
      </c>
      <c r="CD109" s="686">
        <v>0</v>
      </c>
      <c r="CE109" s="686">
        <v>0</v>
      </c>
      <c r="CF109" s="686">
        <v>2813.4591750536761</v>
      </c>
      <c r="CG109" s="686">
        <v>3883.9633291774398</v>
      </c>
      <c r="CH109" s="686">
        <v>4388.5467078515676</v>
      </c>
      <c r="CI109" s="686">
        <v>5213.4205453176091</v>
      </c>
      <c r="CJ109" s="686">
        <v>6636.686503709836</v>
      </c>
      <c r="CK109" s="686">
        <v>8032.9966678144156</v>
      </c>
      <c r="CL109" s="686">
        <v>8199.8841322825738</v>
      </c>
      <c r="CM109" s="686">
        <v>9019.6546101204185</v>
      </c>
      <c r="CN109" s="686">
        <v>9256.6629560952315</v>
      </c>
      <c r="CO109" s="686">
        <v>9382.6056853787195</v>
      </c>
      <c r="CP109" s="686">
        <v>10822.938641753062</v>
      </c>
      <c r="CQ109" s="686">
        <v>7679.4171660174343</v>
      </c>
      <c r="CR109" s="686">
        <v>5149.1703415470502</v>
      </c>
      <c r="CS109" s="686">
        <v>3698.7827903544394</v>
      </c>
      <c r="CT109" s="686">
        <v>0</v>
      </c>
      <c r="CU109" s="686">
        <v>0</v>
      </c>
      <c r="CV109" s="686">
        <v>0</v>
      </c>
      <c r="CW109" s="686">
        <v>0</v>
      </c>
      <c r="CX109" s="686">
        <v>0</v>
      </c>
      <c r="CY109" s="686">
        <v>0</v>
      </c>
      <c r="CZ109" s="634">
        <v>0</v>
      </c>
      <c r="DA109" s="635">
        <v>0</v>
      </c>
      <c r="DB109" s="635">
        <v>0</v>
      </c>
      <c r="DC109" s="635">
        <v>0</v>
      </c>
      <c r="DD109" s="635">
        <v>0</v>
      </c>
      <c r="DE109" s="635">
        <v>0</v>
      </c>
      <c r="DF109" s="635">
        <v>0</v>
      </c>
      <c r="DG109" s="635">
        <v>0</v>
      </c>
      <c r="DH109" s="635">
        <v>0</v>
      </c>
      <c r="DI109" s="635">
        <v>0</v>
      </c>
      <c r="DJ109" s="635">
        <v>0</v>
      </c>
      <c r="DK109" s="635">
        <v>0</v>
      </c>
      <c r="DL109" s="635">
        <v>0</v>
      </c>
      <c r="DM109" s="635">
        <v>0</v>
      </c>
      <c r="DN109" s="635">
        <v>0</v>
      </c>
      <c r="DO109" s="635">
        <v>0</v>
      </c>
      <c r="DP109" s="635">
        <v>0</v>
      </c>
      <c r="DQ109" s="635">
        <v>0</v>
      </c>
      <c r="DR109" s="635">
        <v>0</v>
      </c>
      <c r="DS109" s="635">
        <v>0</v>
      </c>
      <c r="DT109" s="635">
        <v>0</v>
      </c>
      <c r="DU109" s="635">
        <v>0</v>
      </c>
      <c r="DV109" s="635">
        <v>0</v>
      </c>
      <c r="DW109" s="636">
        <v>0</v>
      </c>
    </row>
    <row r="110" spans="1:1024" x14ac:dyDescent="0.2">
      <c r="B110" s="658"/>
      <c r="C110" s="655"/>
      <c r="D110" s="650"/>
      <c r="E110" s="650"/>
      <c r="F110" s="650"/>
      <c r="G110" s="650"/>
      <c r="H110" s="650"/>
      <c r="I110" s="651"/>
      <c r="J110" s="651"/>
      <c r="K110" s="651"/>
      <c r="L110" s="651"/>
      <c r="M110" s="651"/>
      <c r="N110" s="651"/>
      <c r="O110" s="651"/>
      <c r="P110" s="651"/>
      <c r="Q110" s="651"/>
      <c r="R110" s="652"/>
      <c r="S110" s="651"/>
      <c r="T110" s="651"/>
      <c r="U110" s="642" t="s">
        <v>505</v>
      </c>
      <c r="V110" s="630" t="s">
        <v>124</v>
      </c>
      <c r="W110" s="653" t="s">
        <v>499</v>
      </c>
      <c r="X110" s="459">
        <v>0</v>
      </c>
      <c r="Y110" s="459">
        <v>1</v>
      </c>
      <c r="Z110" s="459">
        <v>2</v>
      </c>
      <c r="AA110" s="459">
        <v>3</v>
      </c>
      <c r="AB110" s="459">
        <v>4</v>
      </c>
      <c r="AC110" s="459">
        <v>5</v>
      </c>
      <c r="AD110" s="459">
        <v>6</v>
      </c>
      <c r="AE110" s="459">
        <v>7</v>
      </c>
      <c r="AF110" s="459">
        <v>8</v>
      </c>
      <c r="AG110" s="459">
        <v>9</v>
      </c>
      <c r="AH110" s="459">
        <v>10</v>
      </c>
      <c r="AI110" s="459">
        <v>11</v>
      </c>
      <c r="AJ110" s="459">
        <v>12</v>
      </c>
      <c r="AK110" s="459">
        <v>13</v>
      </c>
      <c r="AL110" s="459">
        <v>14</v>
      </c>
      <c r="AM110" s="459">
        <v>15</v>
      </c>
      <c r="AN110" s="459">
        <v>16</v>
      </c>
      <c r="AO110" s="459">
        <v>17</v>
      </c>
      <c r="AP110" s="459">
        <v>18</v>
      </c>
      <c r="AQ110" s="459">
        <v>19</v>
      </c>
      <c r="AR110" s="459">
        <v>20</v>
      </c>
      <c r="AS110" s="459">
        <v>21</v>
      </c>
      <c r="AT110" s="459">
        <v>22</v>
      </c>
      <c r="AU110" s="459">
        <v>23</v>
      </c>
      <c r="AV110" s="459">
        <v>24</v>
      </c>
      <c r="AW110" s="459">
        <v>25</v>
      </c>
      <c r="AX110" s="459">
        <v>26</v>
      </c>
      <c r="AY110" s="459">
        <v>27</v>
      </c>
      <c r="AZ110" s="459">
        <v>28</v>
      </c>
      <c r="BA110" s="459">
        <v>29</v>
      </c>
      <c r="BB110" s="459">
        <v>30</v>
      </c>
      <c r="BC110" s="459">
        <v>31</v>
      </c>
      <c r="BD110" s="459">
        <v>32</v>
      </c>
      <c r="BE110" s="459">
        <v>33</v>
      </c>
      <c r="BF110" s="459">
        <v>34</v>
      </c>
      <c r="BG110" s="459">
        <v>35</v>
      </c>
      <c r="BH110" s="459">
        <v>36</v>
      </c>
      <c r="BI110" s="459">
        <v>37</v>
      </c>
      <c r="BJ110" s="459">
        <v>38</v>
      </c>
      <c r="BK110" s="459">
        <v>39</v>
      </c>
      <c r="BL110" s="459">
        <v>40</v>
      </c>
      <c r="BM110" s="459">
        <v>41</v>
      </c>
      <c r="BN110" s="459">
        <v>42</v>
      </c>
      <c r="BO110" s="459">
        <v>43</v>
      </c>
      <c r="BP110" s="459">
        <v>44</v>
      </c>
      <c r="BQ110" s="459">
        <v>45</v>
      </c>
      <c r="BR110" s="459">
        <v>46</v>
      </c>
      <c r="BS110" s="459">
        <v>47</v>
      </c>
      <c r="BT110" s="459">
        <v>48</v>
      </c>
      <c r="BU110" s="459">
        <v>49</v>
      </c>
      <c r="BV110" s="459">
        <v>50</v>
      </c>
      <c r="BW110" s="459">
        <v>51</v>
      </c>
      <c r="BX110" s="459">
        <v>52</v>
      </c>
      <c r="BY110" s="459">
        <v>53</v>
      </c>
      <c r="BZ110" s="459">
        <v>54</v>
      </c>
      <c r="CA110" s="459">
        <v>55</v>
      </c>
      <c r="CB110" s="459">
        <v>56</v>
      </c>
      <c r="CC110" s="459">
        <v>57</v>
      </c>
      <c r="CD110" s="459">
        <v>58</v>
      </c>
      <c r="CE110" s="460">
        <v>59</v>
      </c>
      <c r="CF110" s="460">
        <v>60</v>
      </c>
      <c r="CG110" s="460">
        <v>61</v>
      </c>
      <c r="CH110" s="460">
        <v>62</v>
      </c>
      <c r="CI110" s="460">
        <v>63</v>
      </c>
      <c r="CJ110" s="460">
        <v>64</v>
      </c>
      <c r="CK110" s="460">
        <v>65</v>
      </c>
      <c r="CL110" s="460">
        <v>66</v>
      </c>
      <c r="CM110" s="460">
        <v>67</v>
      </c>
      <c r="CN110" s="460">
        <v>68</v>
      </c>
      <c r="CO110" s="460">
        <v>69</v>
      </c>
      <c r="CP110" s="460">
        <v>70</v>
      </c>
      <c r="CQ110" s="460">
        <v>71</v>
      </c>
      <c r="CR110" s="460">
        <v>72</v>
      </c>
      <c r="CS110" s="460">
        <v>73</v>
      </c>
      <c r="CT110" s="460">
        <v>74</v>
      </c>
      <c r="CU110" s="460">
        <v>75</v>
      </c>
      <c r="CV110" s="460">
        <v>76</v>
      </c>
      <c r="CW110" s="460">
        <v>77</v>
      </c>
      <c r="CX110" s="460">
        <v>78</v>
      </c>
      <c r="CY110" s="461">
        <v>79</v>
      </c>
      <c r="CZ110" s="634">
        <v>0</v>
      </c>
      <c r="DA110" s="635">
        <v>0</v>
      </c>
      <c r="DB110" s="635">
        <v>0</v>
      </c>
      <c r="DC110" s="635">
        <v>0</v>
      </c>
      <c r="DD110" s="635">
        <v>0</v>
      </c>
      <c r="DE110" s="635">
        <v>0</v>
      </c>
      <c r="DF110" s="635">
        <v>0</v>
      </c>
      <c r="DG110" s="635">
        <v>0</v>
      </c>
      <c r="DH110" s="635">
        <v>0</v>
      </c>
      <c r="DI110" s="635">
        <v>0</v>
      </c>
      <c r="DJ110" s="635">
        <v>0</v>
      </c>
      <c r="DK110" s="635">
        <v>0</v>
      </c>
      <c r="DL110" s="635">
        <v>0</v>
      </c>
      <c r="DM110" s="635">
        <v>0</v>
      </c>
      <c r="DN110" s="635">
        <v>0</v>
      </c>
      <c r="DO110" s="635">
        <v>0</v>
      </c>
      <c r="DP110" s="635">
        <v>0</v>
      </c>
      <c r="DQ110" s="635">
        <v>0</v>
      </c>
      <c r="DR110" s="635">
        <v>0</v>
      </c>
      <c r="DS110" s="635">
        <v>0</v>
      </c>
      <c r="DT110" s="635">
        <v>0</v>
      </c>
      <c r="DU110" s="635">
        <v>0</v>
      </c>
      <c r="DV110" s="635">
        <v>0</v>
      </c>
      <c r="DW110" s="636">
        <v>0</v>
      </c>
    </row>
    <row r="111" spans="1:1024" x14ac:dyDescent="0.2">
      <c r="B111" s="658"/>
      <c r="C111" s="655"/>
      <c r="D111" s="650"/>
      <c r="E111" s="650"/>
      <c r="F111" s="650"/>
      <c r="G111" s="650"/>
      <c r="H111" s="650"/>
      <c r="I111" s="651"/>
      <c r="J111" s="651"/>
      <c r="K111" s="651"/>
      <c r="L111" s="651"/>
      <c r="M111" s="651"/>
      <c r="N111" s="651"/>
      <c r="O111" s="651"/>
      <c r="P111" s="651"/>
      <c r="Q111" s="651"/>
      <c r="R111" s="652"/>
      <c r="S111" s="651"/>
      <c r="T111" s="651"/>
      <c r="U111" s="642" t="s">
        <v>506</v>
      </c>
      <c r="V111" s="630" t="s">
        <v>124</v>
      </c>
      <c r="W111" s="653" t="s">
        <v>499</v>
      </c>
      <c r="X111" s="686">
        <v>264.7566287292957</v>
      </c>
      <c r="Y111" s="686">
        <v>365.49492036670921</v>
      </c>
      <c r="Z111" s="686">
        <v>412.97803134806929</v>
      </c>
      <c r="AA111" s="686">
        <v>490.6016266257011</v>
      </c>
      <c r="AB111" s="686">
        <v>624.53607297213046</v>
      </c>
      <c r="AC111" s="686">
        <v>755.93388211280353</v>
      </c>
      <c r="AD111" s="686">
        <v>771.63859283387751</v>
      </c>
      <c r="AE111" s="686">
        <v>848.78194361308726</v>
      </c>
      <c r="AF111" s="686">
        <v>871.08528151732435</v>
      </c>
      <c r="AG111" s="686">
        <v>882.93694537430065</v>
      </c>
      <c r="AH111" s="686">
        <v>1018.4774576229263</v>
      </c>
      <c r="AI111" s="686">
        <v>722.660779124996</v>
      </c>
      <c r="AJ111" s="686">
        <v>484.55545133505063</v>
      </c>
      <c r="AK111" s="686">
        <v>348.06876554641872</v>
      </c>
      <c r="AL111" s="686">
        <v>0</v>
      </c>
      <c r="AM111" s="686">
        <v>0</v>
      </c>
      <c r="AN111" s="686">
        <v>0</v>
      </c>
      <c r="AO111" s="686">
        <v>0</v>
      </c>
      <c r="AP111" s="686">
        <v>0</v>
      </c>
      <c r="AQ111" s="686">
        <v>0</v>
      </c>
      <c r="AR111" s="686">
        <v>167.13566756898001</v>
      </c>
      <c r="AS111" s="686">
        <v>230.72977549891937</v>
      </c>
      <c r="AT111" s="686">
        <v>260.7049322691621</v>
      </c>
      <c r="AU111" s="686">
        <v>309.70718568996853</v>
      </c>
      <c r="AV111" s="686">
        <v>394.25737507722016</v>
      </c>
      <c r="AW111" s="686">
        <v>477.20623514252344</v>
      </c>
      <c r="AX111" s="686">
        <v>487.12031103532462</v>
      </c>
      <c r="AY111" s="686">
        <v>535.81939552236224</v>
      </c>
      <c r="AZ111" s="686">
        <v>549.89905535007745</v>
      </c>
      <c r="BA111" s="686">
        <v>557.38077831975704</v>
      </c>
      <c r="BB111" s="686">
        <v>642.94484561447291</v>
      </c>
      <c r="BC111" s="686">
        <v>456.20157774584436</v>
      </c>
      <c r="BD111" s="686">
        <v>305.89035380065184</v>
      </c>
      <c r="BE111" s="686">
        <v>219.72898570555935</v>
      </c>
      <c r="BF111" s="686">
        <v>0</v>
      </c>
      <c r="BG111" s="686">
        <v>0</v>
      </c>
      <c r="BH111" s="686">
        <v>0</v>
      </c>
      <c r="BI111" s="686">
        <v>0</v>
      </c>
      <c r="BJ111" s="686">
        <v>0</v>
      </c>
      <c r="BK111" s="686">
        <v>0</v>
      </c>
      <c r="BL111" s="686">
        <v>167.13566756898001</v>
      </c>
      <c r="BM111" s="686">
        <v>230.72977549891937</v>
      </c>
      <c r="BN111" s="686">
        <v>260.7049322691621</v>
      </c>
      <c r="BO111" s="686">
        <v>309.70718568996853</v>
      </c>
      <c r="BP111" s="686">
        <v>394.25737507722016</v>
      </c>
      <c r="BQ111" s="686">
        <v>477.20623514252344</v>
      </c>
      <c r="BR111" s="686">
        <v>487.12031103532462</v>
      </c>
      <c r="BS111" s="686">
        <v>535.81939552236224</v>
      </c>
      <c r="BT111" s="686">
        <v>549.89905535007745</v>
      </c>
      <c r="BU111" s="686">
        <v>557.38077831975704</v>
      </c>
      <c r="BV111" s="686">
        <v>642.94484561447291</v>
      </c>
      <c r="BW111" s="686">
        <v>456.20157774584436</v>
      </c>
      <c r="BX111" s="686">
        <v>305.89035380065184</v>
      </c>
      <c r="BY111" s="686">
        <v>219.72898570555935</v>
      </c>
      <c r="BZ111" s="686">
        <v>0</v>
      </c>
      <c r="CA111" s="686">
        <v>0</v>
      </c>
      <c r="CB111" s="686">
        <v>0</v>
      </c>
      <c r="CC111" s="686">
        <v>0</v>
      </c>
      <c r="CD111" s="686">
        <v>0</v>
      </c>
      <c r="CE111" s="686">
        <v>0</v>
      </c>
      <c r="CF111" s="686">
        <v>167.13566756898001</v>
      </c>
      <c r="CG111" s="686">
        <v>230.72977549891937</v>
      </c>
      <c r="CH111" s="686">
        <v>260.7049322691621</v>
      </c>
      <c r="CI111" s="686">
        <v>309.70718568996853</v>
      </c>
      <c r="CJ111" s="686">
        <v>394.25737507722016</v>
      </c>
      <c r="CK111" s="686">
        <v>477.20623514252344</v>
      </c>
      <c r="CL111" s="686">
        <v>487.12031103532462</v>
      </c>
      <c r="CM111" s="686">
        <v>535.81939552236224</v>
      </c>
      <c r="CN111" s="686">
        <v>549.89905535007745</v>
      </c>
      <c r="CO111" s="686">
        <v>557.38077831975704</v>
      </c>
      <c r="CP111" s="686">
        <v>642.94484561447291</v>
      </c>
      <c r="CQ111" s="686">
        <v>456.20157774584436</v>
      </c>
      <c r="CR111" s="686">
        <v>305.89035380065184</v>
      </c>
      <c r="CS111" s="686">
        <v>219.72898570555935</v>
      </c>
      <c r="CT111" s="686">
        <v>0</v>
      </c>
      <c r="CU111" s="686">
        <v>0</v>
      </c>
      <c r="CV111" s="686">
        <v>0</v>
      </c>
      <c r="CW111" s="686">
        <v>0</v>
      </c>
      <c r="CX111" s="686">
        <v>0</v>
      </c>
      <c r="CY111" s="686">
        <v>0</v>
      </c>
      <c r="CZ111" s="634">
        <v>0</v>
      </c>
      <c r="DA111" s="635">
        <v>0</v>
      </c>
      <c r="DB111" s="635">
        <v>0</v>
      </c>
      <c r="DC111" s="635">
        <v>0</v>
      </c>
      <c r="DD111" s="635">
        <v>0</v>
      </c>
      <c r="DE111" s="635">
        <v>0</v>
      </c>
      <c r="DF111" s="635">
        <v>0</v>
      </c>
      <c r="DG111" s="635">
        <v>0</v>
      </c>
      <c r="DH111" s="635">
        <v>0</v>
      </c>
      <c r="DI111" s="635">
        <v>0</v>
      </c>
      <c r="DJ111" s="635">
        <v>0</v>
      </c>
      <c r="DK111" s="635">
        <v>0</v>
      </c>
      <c r="DL111" s="635">
        <v>0</v>
      </c>
      <c r="DM111" s="635">
        <v>0</v>
      </c>
      <c r="DN111" s="635">
        <v>0</v>
      </c>
      <c r="DO111" s="635">
        <v>0</v>
      </c>
      <c r="DP111" s="635">
        <v>0</v>
      </c>
      <c r="DQ111" s="635">
        <v>0</v>
      </c>
      <c r="DR111" s="635">
        <v>0</v>
      </c>
      <c r="DS111" s="635">
        <v>0</v>
      </c>
      <c r="DT111" s="635">
        <v>0</v>
      </c>
      <c r="DU111" s="635">
        <v>0</v>
      </c>
      <c r="DV111" s="635">
        <v>0</v>
      </c>
      <c r="DW111" s="636">
        <v>0</v>
      </c>
    </row>
    <row r="112" spans="1:1024" x14ac:dyDescent="0.2">
      <c r="B112" s="658"/>
      <c r="C112" s="655"/>
      <c r="D112" s="650"/>
      <c r="E112" s="650"/>
      <c r="F112" s="650"/>
      <c r="G112" s="650"/>
      <c r="H112" s="650"/>
      <c r="I112" s="651"/>
      <c r="J112" s="651"/>
      <c r="K112" s="651"/>
      <c r="L112" s="651"/>
      <c r="M112" s="651"/>
      <c r="N112" s="651"/>
      <c r="O112" s="651"/>
      <c r="P112" s="651"/>
      <c r="Q112" s="651"/>
      <c r="R112" s="652"/>
      <c r="S112" s="651"/>
      <c r="T112" s="651"/>
      <c r="U112" s="642" t="s">
        <v>507</v>
      </c>
      <c r="V112" s="630" t="s">
        <v>124</v>
      </c>
      <c r="W112" s="653" t="s">
        <v>499</v>
      </c>
      <c r="X112" s="459">
        <v>0</v>
      </c>
      <c r="Y112" s="459">
        <v>0</v>
      </c>
      <c r="Z112" s="459">
        <v>0</v>
      </c>
      <c r="AA112" s="459">
        <v>0</v>
      </c>
      <c r="AB112" s="459">
        <v>0</v>
      </c>
      <c r="AC112" s="459">
        <v>0</v>
      </c>
      <c r="AD112" s="459">
        <v>0</v>
      </c>
      <c r="AE112" s="459">
        <v>0</v>
      </c>
      <c r="AF112" s="459">
        <v>0</v>
      </c>
      <c r="AG112" s="459">
        <v>0</v>
      </c>
      <c r="AH112" s="459">
        <v>0</v>
      </c>
      <c r="AI112" s="459">
        <v>0</v>
      </c>
      <c r="AJ112" s="459">
        <v>0</v>
      </c>
      <c r="AK112" s="459">
        <v>0</v>
      </c>
      <c r="AL112" s="459">
        <v>0</v>
      </c>
      <c r="AM112" s="459">
        <v>0</v>
      </c>
      <c r="AN112" s="459">
        <v>0</v>
      </c>
      <c r="AO112" s="459">
        <v>0</v>
      </c>
      <c r="AP112" s="459">
        <v>0</v>
      </c>
      <c r="AQ112" s="459">
        <v>0</v>
      </c>
      <c r="AR112" s="459">
        <v>0</v>
      </c>
      <c r="AS112" s="459">
        <v>0</v>
      </c>
      <c r="AT112" s="459">
        <v>0</v>
      </c>
      <c r="AU112" s="459">
        <v>0</v>
      </c>
      <c r="AV112" s="459">
        <v>0</v>
      </c>
      <c r="AW112" s="459">
        <v>0</v>
      </c>
      <c r="AX112" s="459">
        <v>0</v>
      </c>
      <c r="AY112" s="459">
        <v>0</v>
      </c>
      <c r="AZ112" s="459">
        <v>0</v>
      </c>
      <c r="BA112" s="459">
        <v>0</v>
      </c>
      <c r="BB112" s="459">
        <v>0</v>
      </c>
      <c r="BC112" s="459">
        <v>0</v>
      </c>
      <c r="BD112" s="459">
        <v>0</v>
      </c>
      <c r="BE112" s="459">
        <v>0</v>
      </c>
      <c r="BF112" s="459">
        <v>0</v>
      </c>
      <c r="BG112" s="459">
        <v>0</v>
      </c>
      <c r="BH112" s="459">
        <v>0</v>
      </c>
      <c r="BI112" s="459">
        <v>0</v>
      </c>
      <c r="BJ112" s="459">
        <v>0</v>
      </c>
      <c r="BK112" s="459">
        <v>0</v>
      </c>
      <c r="BL112" s="459">
        <v>0</v>
      </c>
      <c r="BM112" s="459">
        <v>0</v>
      </c>
      <c r="BN112" s="459">
        <v>0</v>
      </c>
      <c r="BO112" s="459">
        <v>0</v>
      </c>
      <c r="BP112" s="459">
        <v>0</v>
      </c>
      <c r="BQ112" s="459">
        <v>0</v>
      </c>
      <c r="BR112" s="459">
        <v>0</v>
      </c>
      <c r="BS112" s="459">
        <v>0</v>
      </c>
      <c r="BT112" s="459">
        <v>0</v>
      </c>
      <c r="BU112" s="459">
        <v>0</v>
      </c>
      <c r="BV112" s="459">
        <v>0</v>
      </c>
      <c r="BW112" s="459">
        <v>0</v>
      </c>
      <c r="BX112" s="459">
        <v>0</v>
      </c>
      <c r="BY112" s="459">
        <v>0</v>
      </c>
      <c r="BZ112" s="459">
        <v>0</v>
      </c>
      <c r="CA112" s="459">
        <v>0</v>
      </c>
      <c r="CB112" s="459">
        <v>0</v>
      </c>
      <c r="CC112" s="459">
        <v>0</v>
      </c>
      <c r="CD112" s="459">
        <v>0</v>
      </c>
      <c r="CE112" s="460">
        <v>0</v>
      </c>
      <c r="CF112" s="460">
        <v>0</v>
      </c>
      <c r="CG112" s="460">
        <v>0</v>
      </c>
      <c r="CH112" s="460">
        <v>0</v>
      </c>
      <c r="CI112" s="460">
        <v>0</v>
      </c>
      <c r="CJ112" s="460">
        <v>0</v>
      </c>
      <c r="CK112" s="460">
        <v>0</v>
      </c>
      <c r="CL112" s="460">
        <v>0</v>
      </c>
      <c r="CM112" s="460">
        <v>0</v>
      </c>
      <c r="CN112" s="460">
        <v>0</v>
      </c>
      <c r="CO112" s="460">
        <v>0</v>
      </c>
      <c r="CP112" s="460">
        <v>0</v>
      </c>
      <c r="CQ112" s="460">
        <v>0</v>
      </c>
      <c r="CR112" s="460">
        <v>0</v>
      </c>
      <c r="CS112" s="460">
        <v>0</v>
      </c>
      <c r="CT112" s="460">
        <v>0</v>
      </c>
      <c r="CU112" s="460">
        <v>0</v>
      </c>
      <c r="CV112" s="460">
        <v>0</v>
      </c>
      <c r="CW112" s="460">
        <v>0</v>
      </c>
      <c r="CX112" s="460">
        <v>0</v>
      </c>
      <c r="CY112" s="461">
        <v>0</v>
      </c>
      <c r="CZ112" s="634">
        <v>0</v>
      </c>
      <c r="DA112" s="635">
        <v>0</v>
      </c>
      <c r="DB112" s="635">
        <v>0</v>
      </c>
      <c r="DC112" s="635">
        <v>0</v>
      </c>
      <c r="DD112" s="635">
        <v>0</v>
      </c>
      <c r="DE112" s="635">
        <v>0</v>
      </c>
      <c r="DF112" s="635">
        <v>0</v>
      </c>
      <c r="DG112" s="635">
        <v>0</v>
      </c>
      <c r="DH112" s="635">
        <v>0</v>
      </c>
      <c r="DI112" s="635">
        <v>0</v>
      </c>
      <c r="DJ112" s="635">
        <v>0</v>
      </c>
      <c r="DK112" s="635">
        <v>0</v>
      </c>
      <c r="DL112" s="635">
        <v>0</v>
      </c>
      <c r="DM112" s="635">
        <v>0</v>
      </c>
      <c r="DN112" s="635">
        <v>0</v>
      </c>
      <c r="DO112" s="635">
        <v>0</v>
      </c>
      <c r="DP112" s="635">
        <v>0</v>
      </c>
      <c r="DQ112" s="635">
        <v>0</v>
      </c>
      <c r="DR112" s="635">
        <v>0</v>
      </c>
      <c r="DS112" s="635">
        <v>0</v>
      </c>
      <c r="DT112" s="635">
        <v>0</v>
      </c>
      <c r="DU112" s="635">
        <v>0</v>
      </c>
      <c r="DV112" s="635">
        <v>0</v>
      </c>
      <c r="DW112" s="636">
        <v>0</v>
      </c>
    </row>
    <row r="113" spans="2:127" x14ac:dyDescent="0.2">
      <c r="B113" s="658"/>
      <c r="C113" s="655"/>
      <c r="D113" s="650"/>
      <c r="E113" s="650"/>
      <c r="F113" s="650"/>
      <c r="G113" s="650"/>
      <c r="H113" s="650"/>
      <c r="I113" s="651"/>
      <c r="J113" s="651"/>
      <c r="K113" s="651"/>
      <c r="L113" s="651"/>
      <c r="M113" s="651"/>
      <c r="N113" s="651"/>
      <c r="O113" s="651"/>
      <c r="P113" s="651"/>
      <c r="Q113" s="651"/>
      <c r="R113" s="652"/>
      <c r="S113" s="651"/>
      <c r="T113" s="651"/>
      <c r="U113" s="659" t="s">
        <v>508</v>
      </c>
      <c r="V113" s="630" t="s">
        <v>124</v>
      </c>
      <c r="W113" s="653" t="s">
        <v>499</v>
      </c>
      <c r="X113" s="462">
        <v>0</v>
      </c>
      <c r="Y113" s="462">
        <v>0</v>
      </c>
      <c r="Z113" s="462">
        <v>0</v>
      </c>
      <c r="AA113" s="462">
        <v>0</v>
      </c>
      <c r="AB113" s="462">
        <v>0</v>
      </c>
      <c r="AC113" s="462">
        <v>0</v>
      </c>
      <c r="AD113" s="462">
        <v>0</v>
      </c>
      <c r="AE113" s="462">
        <v>0</v>
      </c>
      <c r="AF113" s="462">
        <v>0</v>
      </c>
      <c r="AG113" s="462">
        <v>0</v>
      </c>
      <c r="AH113" s="462">
        <v>0</v>
      </c>
      <c r="AI113" s="462">
        <v>0</v>
      </c>
      <c r="AJ113" s="462">
        <v>0</v>
      </c>
      <c r="AK113" s="462">
        <v>0</v>
      </c>
      <c r="AL113" s="462">
        <v>0</v>
      </c>
      <c r="AM113" s="462">
        <v>0</v>
      </c>
      <c r="AN113" s="462">
        <v>0</v>
      </c>
      <c r="AO113" s="462">
        <v>0</v>
      </c>
      <c r="AP113" s="462">
        <v>0</v>
      </c>
      <c r="AQ113" s="462">
        <v>0</v>
      </c>
      <c r="AR113" s="462">
        <v>0</v>
      </c>
      <c r="AS113" s="462">
        <v>0</v>
      </c>
      <c r="AT113" s="462">
        <v>0</v>
      </c>
      <c r="AU113" s="462">
        <v>0</v>
      </c>
      <c r="AV113" s="462">
        <v>0</v>
      </c>
      <c r="AW113" s="462">
        <v>0</v>
      </c>
      <c r="AX113" s="462">
        <v>0</v>
      </c>
      <c r="AY113" s="462">
        <v>0</v>
      </c>
      <c r="AZ113" s="462">
        <v>0</v>
      </c>
      <c r="BA113" s="462">
        <v>0</v>
      </c>
      <c r="BB113" s="462">
        <v>0</v>
      </c>
      <c r="BC113" s="462">
        <v>0</v>
      </c>
      <c r="BD113" s="462">
        <v>0</v>
      </c>
      <c r="BE113" s="462">
        <v>0</v>
      </c>
      <c r="BF113" s="462">
        <v>0</v>
      </c>
      <c r="BG113" s="462">
        <v>0</v>
      </c>
      <c r="BH113" s="462">
        <v>0</v>
      </c>
      <c r="BI113" s="462">
        <v>0</v>
      </c>
      <c r="BJ113" s="462">
        <v>0</v>
      </c>
      <c r="BK113" s="462">
        <v>0</v>
      </c>
      <c r="BL113" s="462">
        <v>0</v>
      </c>
      <c r="BM113" s="462">
        <v>0</v>
      </c>
      <c r="BN113" s="462">
        <v>0</v>
      </c>
      <c r="BO113" s="462">
        <v>0</v>
      </c>
      <c r="BP113" s="462">
        <v>0</v>
      </c>
      <c r="BQ113" s="462">
        <v>0</v>
      </c>
      <c r="BR113" s="462">
        <v>0</v>
      </c>
      <c r="BS113" s="462">
        <v>0</v>
      </c>
      <c r="BT113" s="462">
        <v>0</v>
      </c>
      <c r="BU113" s="462">
        <v>0</v>
      </c>
      <c r="BV113" s="462">
        <v>0</v>
      </c>
      <c r="BW113" s="462">
        <v>0</v>
      </c>
      <c r="BX113" s="462">
        <v>0</v>
      </c>
      <c r="BY113" s="462">
        <v>0</v>
      </c>
      <c r="BZ113" s="462">
        <v>0</v>
      </c>
      <c r="CA113" s="462">
        <v>0</v>
      </c>
      <c r="CB113" s="462">
        <v>0</v>
      </c>
      <c r="CC113" s="462">
        <v>0</v>
      </c>
      <c r="CD113" s="462">
        <v>0</v>
      </c>
      <c r="CE113" s="463">
        <v>0</v>
      </c>
      <c r="CF113" s="463">
        <v>0</v>
      </c>
      <c r="CG113" s="463">
        <v>0</v>
      </c>
      <c r="CH113" s="463">
        <v>0</v>
      </c>
      <c r="CI113" s="463">
        <v>0</v>
      </c>
      <c r="CJ113" s="463">
        <v>0</v>
      </c>
      <c r="CK113" s="463">
        <v>0</v>
      </c>
      <c r="CL113" s="463">
        <v>0</v>
      </c>
      <c r="CM113" s="463">
        <v>0</v>
      </c>
      <c r="CN113" s="463">
        <v>0</v>
      </c>
      <c r="CO113" s="463">
        <v>0</v>
      </c>
      <c r="CP113" s="463">
        <v>0</v>
      </c>
      <c r="CQ113" s="463">
        <v>0</v>
      </c>
      <c r="CR113" s="463">
        <v>0</v>
      </c>
      <c r="CS113" s="463">
        <v>0</v>
      </c>
      <c r="CT113" s="463">
        <v>0</v>
      </c>
      <c r="CU113" s="463">
        <v>0</v>
      </c>
      <c r="CV113" s="463">
        <v>0</v>
      </c>
      <c r="CW113" s="463">
        <v>0</v>
      </c>
      <c r="CX113" s="463">
        <v>0</v>
      </c>
      <c r="CY113" s="464">
        <v>0</v>
      </c>
      <c r="CZ113" s="634">
        <v>0</v>
      </c>
      <c r="DA113" s="635">
        <v>0</v>
      </c>
      <c r="DB113" s="635">
        <v>0</v>
      </c>
      <c r="DC113" s="635">
        <v>0</v>
      </c>
      <c r="DD113" s="635">
        <v>0</v>
      </c>
      <c r="DE113" s="635">
        <v>0</v>
      </c>
      <c r="DF113" s="635">
        <v>0</v>
      </c>
      <c r="DG113" s="635">
        <v>0</v>
      </c>
      <c r="DH113" s="635">
        <v>0</v>
      </c>
      <c r="DI113" s="635">
        <v>0</v>
      </c>
      <c r="DJ113" s="635">
        <v>0</v>
      </c>
      <c r="DK113" s="635">
        <v>0</v>
      </c>
      <c r="DL113" s="635">
        <v>0</v>
      </c>
      <c r="DM113" s="635">
        <v>0</v>
      </c>
      <c r="DN113" s="635">
        <v>0</v>
      </c>
      <c r="DO113" s="635">
        <v>0</v>
      </c>
      <c r="DP113" s="635">
        <v>0</v>
      </c>
      <c r="DQ113" s="635">
        <v>0</v>
      </c>
      <c r="DR113" s="635">
        <v>0</v>
      </c>
      <c r="DS113" s="635">
        <v>0</v>
      </c>
      <c r="DT113" s="635">
        <v>0</v>
      </c>
      <c r="DU113" s="635">
        <v>0</v>
      </c>
      <c r="DV113" s="635">
        <v>0</v>
      </c>
      <c r="DW113" s="636">
        <v>0</v>
      </c>
    </row>
    <row r="114" spans="2:127" ht="15.75" thickBot="1" x14ac:dyDescent="0.25">
      <c r="B114" s="660"/>
      <c r="C114" s="661"/>
      <c r="D114" s="662"/>
      <c r="E114" s="662"/>
      <c r="F114" s="662"/>
      <c r="G114" s="662"/>
      <c r="H114" s="662"/>
      <c r="I114" s="663"/>
      <c r="J114" s="663"/>
      <c r="K114" s="663"/>
      <c r="L114" s="663"/>
      <c r="M114" s="663"/>
      <c r="N114" s="663"/>
      <c r="O114" s="663"/>
      <c r="P114" s="663"/>
      <c r="Q114" s="663"/>
      <c r="R114" s="664"/>
      <c r="S114" s="663"/>
      <c r="T114" s="663"/>
      <c r="U114" s="665" t="s">
        <v>127</v>
      </c>
      <c r="V114" s="666" t="s">
        <v>509</v>
      </c>
      <c r="W114" s="667" t="s">
        <v>499</v>
      </c>
      <c r="X114" s="668">
        <f>SUM(X103:X113)</f>
        <v>14133.947417830461</v>
      </c>
      <c r="Y114" s="668">
        <f t="shared" ref="Y114:CJ114" si="78">SUM(Y103:Y113)</f>
        <v>19992.616999326372</v>
      </c>
      <c r="Z114" s="668">
        <f t="shared" si="78"/>
        <v>23188.541700395439</v>
      </c>
      <c r="AA114" s="668">
        <f t="shared" si="78"/>
        <v>28077.119211937272</v>
      </c>
      <c r="AB114" s="668">
        <f t="shared" si="78"/>
        <v>36126.186527214988</v>
      </c>
      <c r="AC114" s="668">
        <f t="shared" si="78"/>
        <v>44336.18484669894</v>
      </c>
      <c r="AD114" s="668">
        <f t="shared" si="78"/>
        <v>46679.806715402709</v>
      </c>
      <c r="AE114" s="668">
        <f t="shared" si="78"/>
        <v>52348.83593295348</v>
      </c>
      <c r="AF114" s="668">
        <f t="shared" si="78"/>
        <v>55201.114965570552</v>
      </c>
      <c r="AG114" s="668">
        <f t="shared" si="78"/>
        <v>57477.765919761754</v>
      </c>
      <c r="AH114" s="668">
        <f t="shared" si="78"/>
        <v>68541.082963126872</v>
      </c>
      <c r="AI114" s="668">
        <f t="shared" si="78"/>
        <v>55433.412274839291</v>
      </c>
      <c r="AJ114" s="668">
        <f t="shared" si="78"/>
        <v>44417.379780330077</v>
      </c>
      <c r="AK114" s="668">
        <f t="shared" si="78"/>
        <v>38586.239981013241</v>
      </c>
      <c r="AL114" s="668">
        <f t="shared" si="78"/>
        <v>21690.797979592877</v>
      </c>
      <c r="AM114" s="668">
        <f t="shared" si="78"/>
        <v>22712.827130072263</v>
      </c>
      <c r="AN114" s="668">
        <f t="shared" si="78"/>
        <v>22776.641454924411</v>
      </c>
      <c r="AO114" s="668">
        <f t="shared" si="78"/>
        <v>23353.3078989198</v>
      </c>
      <c r="AP114" s="668">
        <f t="shared" si="78"/>
        <v>23475.197165233061</v>
      </c>
      <c r="AQ114" s="668">
        <f t="shared" si="78"/>
        <v>23509.623697405292</v>
      </c>
      <c r="AR114" s="668">
        <f t="shared" si="78"/>
        <v>32483.175271081098</v>
      </c>
      <c r="AS114" s="668">
        <f t="shared" si="78"/>
        <v>32975.893149217889</v>
      </c>
      <c r="AT114" s="668">
        <f t="shared" si="78"/>
        <v>32356.581278571186</v>
      </c>
      <c r="AU114" s="668">
        <f t="shared" si="78"/>
        <v>33484.647770215262</v>
      </c>
      <c r="AV114" s="668">
        <f t="shared" si="78"/>
        <v>34543.131227037018</v>
      </c>
      <c r="AW114" s="668">
        <f t="shared" si="78"/>
        <v>38469.226009413236</v>
      </c>
      <c r="AX114" s="668">
        <f t="shared" si="78"/>
        <v>38939.354669267988</v>
      </c>
      <c r="AY114" s="668">
        <f t="shared" si="78"/>
        <v>41244.768765809931</v>
      </c>
      <c r="AZ114" s="668">
        <f t="shared" si="78"/>
        <v>41912.010583767275</v>
      </c>
      <c r="BA114" s="668">
        <f t="shared" si="78"/>
        <v>42267.041630949294</v>
      </c>
      <c r="BB114" s="668">
        <f t="shared" si="78"/>
        <v>48516.964145181548</v>
      </c>
      <c r="BC114" s="668">
        <f t="shared" si="78"/>
        <v>40518.490806391143</v>
      </c>
      <c r="BD114" s="668">
        <f t="shared" si="78"/>
        <v>33801.421412855496</v>
      </c>
      <c r="BE114" s="668">
        <f t="shared" si="78"/>
        <v>30370.349912080928</v>
      </c>
      <c r="BF114" s="668">
        <f t="shared" si="78"/>
        <v>21086.864182312991</v>
      </c>
      <c r="BG114" s="668">
        <f t="shared" si="78"/>
        <v>22179.755145797961</v>
      </c>
      <c r="BH114" s="668">
        <f t="shared" si="78"/>
        <v>22311.258324143408</v>
      </c>
      <c r="BI114" s="668">
        <f t="shared" si="78"/>
        <v>22953.304991204594</v>
      </c>
      <c r="BJ114" s="668">
        <f t="shared" si="78"/>
        <v>23139.641514487994</v>
      </c>
      <c r="BK114" s="668">
        <f t="shared" si="78"/>
        <v>23239.126601509801</v>
      </c>
      <c r="BL114" s="668">
        <f t="shared" si="78"/>
        <v>32275.211206796343</v>
      </c>
      <c r="BM114" s="668">
        <f t="shared" si="78"/>
        <v>32827.268985194743</v>
      </c>
      <c r="BN114" s="668">
        <f t="shared" si="78"/>
        <v>32268.06676349153</v>
      </c>
      <c r="BO114" s="668">
        <f t="shared" si="78"/>
        <v>33453.648081725361</v>
      </c>
      <c r="BP114" s="668">
        <f t="shared" si="78"/>
        <v>34563.131227037018</v>
      </c>
      <c r="BQ114" s="668">
        <f t="shared" si="78"/>
        <v>38489.226009413236</v>
      </c>
      <c r="BR114" s="668">
        <f t="shared" si="78"/>
        <v>38959.354669267988</v>
      </c>
      <c r="BS114" s="668">
        <f t="shared" si="78"/>
        <v>41264.768765809931</v>
      </c>
      <c r="BT114" s="668">
        <f t="shared" si="78"/>
        <v>41932.010583767275</v>
      </c>
      <c r="BU114" s="668">
        <f t="shared" si="78"/>
        <v>42287.041630949294</v>
      </c>
      <c r="BV114" s="668">
        <f t="shared" si="78"/>
        <v>48536.964145181548</v>
      </c>
      <c r="BW114" s="668">
        <f t="shared" si="78"/>
        <v>40538.490806391143</v>
      </c>
      <c r="BX114" s="668">
        <f t="shared" si="78"/>
        <v>33821.421412855496</v>
      </c>
      <c r="BY114" s="668">
        <f t="shared" si="78"/>
        <v>30390.349912080928</v>
      </c>
      <c r="BZ114" s="668">
        <f t="shared" si="78"/>
        <v>21106.864182312991</v>
      </c>
      <c r="CA114" s="668">
        <f t="shared" si="78"/>
        <v>22199.755145797961</v>
      </c>
      <c r="CB114" s="668">
        <f t="shared" si="78"/>
        <v>22331.258324143408</v>
      </c>
      <c r="CC114" s="668">
        <f t="shared" si="78"/>
        <v>22973.304991204594</v>
      </c>
      <c r="CD114" s="668">
        <f t="shared" si="78"/>
        <v>23159.641514487994</v>
      </c>
      <c r="CE114" s="668">
        <f t="shared" si="78"/>
        <v>23259.126601509801</v>
      </c>
      <c r="CF114" s="668">
        <f t="shared" si="78"/>
        <v>32295.211206796343</v>
      </c>
      <c r="CG114" s="668">
        <f t="shared" si="78"/>
        <v>32847.268985194743</v>
      </c>
      <c r="CH114" s="668">
        <f t="shared" si="78"/>
        <v>32288.06676349153</v>
      </c>
      <c r="CI114" s="668">
        <f t="shared" si="78"/>
        <v>33473.648081725361</v>
      </c>
      <c r="CJ114" s="668">
        <f t="shared" si="78"/>
        <v>34583.131227037018</v>
      </c>
      <c r="CK114" s="668">
        <f t="shared" ref="CK114:DW114" si="79">SUM(CK103:CK113)</f>
        <v>38509.226009413236</v>
      </c>
      <c r="CL114" s="668">
        <f t="shared" si="79"/>
        <v>38979.354669267988</v>
      </c>
      <c r="CM114" s="668">
        <f t="shared" si="79"/>
        <v>41284.768765809931</v>
      </c>
      <c r="CN114" s="668">
        <f t="shared" si="79"/>
        <v>41952.010583767275</v>
      </c>
      <c r="CO114" s="668">
        <f t="shared" si="79"/>
        <v>42307.041630949294</v>
      </c>
      <c r="CP114" s="668">
        <f t="shared" si="79"/>
        <v>48556.964145181548</v>
      </c>
      <c r="CQ114" s="668">
        <f t="shared" si="79"/>
        <v>40558.490806391143</v>
      </c>
      <c r="CR114" s="668">
        <f t="shared" si="79"/>
        <v>33841.421412855496</v>
      </c>
      <c r="CS114" s="668">
        <f t="shared" si="79"/>
        <v>30410.349912080928</v>
      </c>
      <c r="CT114" s="668">
        <f t="shared" si="79"/>
        <v>21126.864182312991</v>
      </c>
      <c r="CU114" s="668">
        <f t="shared" si="79"/>
        <v>22219.755145797961</v>
      </c>
      <c r="CV114" s="668">
        <f t="shared" si="79"/>
        <v>22351.258324143408</v>
      </c>
      <c r="CW114" s="668">
        <f t="shared" si="79"/>
        <v>22993.304991204594</v>
      </c>
      <c r="CX114" s="668">
        <f t="shared" si="79"/>
        <v>23179.641514487994</v>
      </c>
      <c r="CY114" s="669">
        <f t="shared" si="79"/>
        <v>23279.126601509801</v>
      </c>
      <c r="CZ114" s="670">
        <f t="shared" si="79"/>
        <v>0</v>
      </c>
      <c r="DA114" s="671">
        <f t="shared" si="79"/>
        <v>0</v>
      </c>
      <c r="DB114" s="671">
        <f t="shared" si="79"/>
        <v>0</v>
      </c>
      <c r="DC114" s="671">
        <f t="shared" si="79"/>
        <v>0</v>
      </c>
      <c r="DD114" s="671">
        <f t="shared" si="79"/>
        <v>0</v>
      </c>
      <c r="DE114" s="671">
        <f t="shared" si="79"/>
        <v>0</v>
      </c>
      <c r="DF114" s="671">
        <f t="shared" si="79"/>
        <v>0</v>
      </c>
      <c r="DG114" s="671">
        <f t="shared" si="79"/>
        <v>0</v>
      </c>
      <c r="DH114" s="671">
        <f t="shared" si="79"/>
        <v>0</v>
      </c>
      <c r="DI114" s="671">
        <f t="shared" si="79"/>
        <v>0</v>
      </c>
      <c r="DJ114" s="671">
        <f t="shared" si="79"/>
        <v>0</v>
      </c>
      <c r="DK114" s="671">
        <f t="shared" si="79"/>
        <v>0</v>
      </c>
      <c r="DL114" s="671">
        <f t="shared" si="79"/>
        <v>0</v>
      </c>
      <c r="DM114" s="671">
        <f t="shared" si="79"/>
        <v>0</v>
      </c>
      <c r="DN114" s="671">
        <f t="shared" si="79"/>
        <v>0</v>
      </c>
      <c r="DO114" s="671">
        <f t="shared" si="79"/>
        <v>0</v>
      </c>
      <c r="DP114" s="671">
        <f t="shared" si="79"/>
        <v>0</v>
      </c>
      <c r="DQ114" s="671">
        <f t="shared" si="79"/>
        <v>0</v>
      </c>
      <c r="DR114" s="671">
        <f t="shared" si="79"/>
        <v>0</v>
      </c>
      <c r="DS114" s="671">
        <f t="shared" si="79"/>
        <v>0</v>
      </c>
      <c r="DT114" s="671">
        <f t="shared" si="79"/>
        <v>0</v>
      </c>
      <c r="DU114" s="671">
        <f t="shared" si="79"/>
        <v>0</v>
      </c>
      <c r="DV114" s="671">
        <f t="shared" si="79"/>
        <v>0</v>
      </c>
      <c r="DW114" s="672">
        <f t="shared" si="79"/>
        <v>0</v>
      </c>
    </row>
    <row r="115" spans="2:127" x14ac:dyDescent="0.2">
      <c r="B115" s="683" t="s">
        <v>541</v>
      </c>
      <c r="C115" s="684" t="s">
        <v>542</v>
      </c>
      <c r="D115" s="601"/>
      <c r="E115" s="601"/>
      <c r="F115" s="601"/>
      <c r="G115" s="601"/>
      <c r="H115" s="601"/>
      <c r="I115" s="601"/>
      <c r="J115" s="601"/>
      <c r="K115" s="601"/>
      <c r="L115" s="601"/>
      <c r="M115" s="601"/>
      <c r="N115" s="601"/>
      <c r="O115" s="601"/>
      <c r="P115" s="601"/>
      <c r="Q115" s="601"/>
      <c r="R115" s="603"/>
      <c r="S115" s="617"/>
      <c r="T115" s="603"/>
      <c r="U115" s="617"/>
      <c r="V115" s="601"/>
      <c r="W115" s="601"/>
      <c r="X115" s="599">
        <f t="shared" ref="X115:BC115" si="80">SUMIF($C:$C,"61.5x",X:X)</f>
        <v>0</v>
      </c>
      <c r="Y115" s="599">
        <f t="shared" si="80"/>
        <v>0</v>
      </c>
      <c r="Z115" s="599">
        <f t="shared" si="80"/>
        <v>0</v>
      </c>
      <c r="AA115" s="599">
        <f t="shared" si="80"/>
        <v>0</v>
      </c>
      <c r="AB115" s="599">
        <f t="shared" si="80"/>
        <v>0</v>
      </c>
      <c r="AC115" s="599">
        <f t="shared" si="80"/>
        <v>0</v>
      </c>
      <c r="AD115" s="599">
        <f t="shared" si="80"/>
        <v>0</v>
      </c>
      <c r="AE115" s="599">
        <f t="shared" si="80"/>
        <v>0</v>
      </c>
      <c r="AF115" s="599">
        <f t="shared" si="80"/>
        <v>0</v>
      </c>
      <c r="AG115" s="599">
        <f t="shared" si="80"/>
        <v>0</v>
      </c>
      <c r="AH115" s="599">
        <f t="shared" si="80"/>
        <v>0</v>
      </c>
      <c r="AI115" s="599">
        <f t="shared" si="80"/>
        <v>0</v>
      </c>
      <c r="AJ115" s="599">
        <f t="shared" si="80"/>
        <v>0</v>
      </c>
      <c r="AK115" s="599">
        <f t="shared" si="80"/>
        <v>0</v>
      </c>
      <c r="AL115" s="599">
        <f t="shared" si="80"/>
        <v>0</v>
      </c>
      <c r="AM115" s="599">
        <f t="shared" si="80"/>
        <v>0</v>
      </c>
      <c r="AN115" s="599">
        <f t="shared" si="80"/>
        <v>0</v>
      </c>
      <c r="AO115" s="599">
        <f t="shared" si="80"/>
        <v>0</v>
      </c>
      <c r="AP115" s="599">
        <f t="shared" si="80"/>
        <v>0</v>
      </c>
      <c r="AQ115" s="599">
        <f t="shared" si="80"/>
        <v>0</v>
      </c>
      <c r="AR115" s="599">
        <f t="shared" si="80"/>
        <v>0</v>
      </c>
      <c r="AS115" s="599">
        <f t="shared" si="80"/>
        <v>0</v>
      </c>
      <c r="AT115" s="599">
        <f t="shared" si="80"/>
        <v>0</v>
      </c>
      <c r="AU115" s="599">
        <f t="shared" si="80"/>
        <v>0</v>
      </c>
      <c r="AV115" s="599">
        <f t="shared" si="80"/>
        <v>0</v>
      </c>
      <c r="AW115" s="599">
        <f t="shared" si="80"/>
        <v>0</v>
      </c>
      <c r="AX115" s="599">
        <f t="shared" si="80"/>
        <v>0</v>
      </c>
      <c r="AY115" s="599">
        <f t="shared" si="80"/>
        <v>0</v>
      </c>
      <c r="AZ115" s="599">
        <f t="shared" si="80"/>
        <v>0</v>
      </c>
      <c r="BA115" s="599">
        <f t="shared" si="80"/>
        <v>0</v>
      </c>
      <c r="BB115" s="599">
        <f t="shared" si="80"/>
        <v>0</v>
      </c>
      <c r="BC115" s="599">
        <f t="shared" si="80"/>
        <v>0</v>
      </c>
      <c r="BD115" s="599">
        <f t="shared" ref="BD115:CI115" si="81">SUMIF($C:$C,"61.5x",BD:BD)</f>
        <v>0</v>
      </c>
      <c r="BE115" s="599">
        <f t="shared" si="81"/>
        <v>0</v>
      </c>
      <c r="BF115" s="599">
        <f t="shared" si="81"/>
        <v>0</v>
      </c>
      <c r="BG115" s="599">
        <f t="shared" si="81"/>
        <v>0</v>
      </c>
      <c r="BH115" s="599">
        <f t="shared" si="81"/>
        <v>0</v>
      </c>
      <c r="BI115" s="599">
        <f t="shared" si="81"/>
        <v>0</v>
      </c>
      <c r="BJ115" s="599">
        <f t="shared" si="81"/>
        <v>0</v>
      </c>
      <c r="BK115" s="599">
        <f t="shared" si="81"/>
        <v>0</v>
      </c>
      <c r="BL115" s="599">
        <f t="shared" si="81"/>
        <v>0</v>
      </c>
      <c r="BM115" s="599">
        <f t="shared" si="81"/>
        <v>0</v>
      </c>
      <c r="BN115" s="599">
        <f t="shared" si="81"/>
        <v>0</v>
      </c>
      <c r="BO115" s="599">
        <f t="shared" si="81"/>
        <v>0</v>
      </c>
      <c r="BP115" s="599">
        <f t="shared" si="81"/>
        <v>0</v>
      </c>
      <c r="BQ115" s="599">
        <f t="shared" si="81"/>
        <v>0</v>
      </c>
      <c r="BR115" s="599">
        <f t="shared" si="81"/>
        <v>0</v>
      </c>
      <c r="BS115" s="599">
        <f t="shared" si="81"/>
        <v>0</v>
      </c>
      <c r="BT115" s="599">
        <f t="shared" si="81"/>
        <v>0</v>
      </c>
      <c r="BU115" s="599">
        <f t="shared" si="81"/>
        <v>0</v>
      </c>
      <c r="BV115" s="599">
        <f t="shared" si="81"/>
        <v>0</v>
      </c>
      <c r="BW115" s="599">
        <f t="shared" si="81"/>
        <v>0</v>
      </c>
      <c r="BX115" s="599">
        <f t="shared" si="81"/>
        <v>0</v>
      </c>
      <c r="BY115" s="599">
        <f t="shared" si="81"/>
        <v>0</v>
      </c>
      <c r="BZ115" s="599">
        <f t="shared" si="81"/>
        <v>0</v>
      </c>
      <c r="CA115" s="599">
        <f t="shared" si="81"/>
        <v>0</v>
      </c>
      <c r="CB115" s="599">
        <f t="shared" si="81"/>
        <v>0</v>
      </c>
      <c r="CC115" s="599">
        <f t="shared" si="81"/>
        <v>0</v>
      </c>
      <c r="CD115" s="599">
        <f t="shared" si="81"/>
        <v>0</v>
      </c>
      <c r="CE115" s="599">
        <f t="shared" si="81"/>
        <v>0</v>
      </c>
      <c r="CF115" s="599">
        <f t="shared" si="81"/>
        <v>0</v>
      </c>
      <c r="CG115" s="599">
        <f t="shared" si="81"/>
        <v>0</v>
      </c>
      <c r="CH115" s="599">
        <f t="shared" si="81"/>
        <v>0</v>
      </c>
      <c r="CI115" s="599">
        <f t="shared" si="81"/>
        <v>0</v>
      </c>
      <c r="CJ115" s="599">
        <f t="shared" ref="CJ115:DO115" si="82">SUMIF($C:$C,"61.5x",CJ:CJ)</f>
        <v>0</v>
      </c>
      <c r="CK115" s="599">
        <f t="shared" si="82"/>
        <v>0</v>
      </c>
      <c r="CL115" s="599">
        <f t="shared" si="82"/>
        <v>0</v>
      </c>
      <c r="CM115" s="599">
        <f t="shared" si="82"/>
        <v>0</v>
      </c>
      <c r="CN115" s="599">
        <f t="shared" si="82"/>
        <v>0</v>
      </c>
      <c r="CO115" s="599">
        <f t="shared" si="82"/>
        <v>0</v>
      </c>
      <c r="CP115" s="599">
        <f t="shared" si="82"/>
        <v>0</v>
      </c>
      <c r="CQ115" s="599">
        <f t="shared" si="82"/>
        <v>0</v>
      </c>
      <c r="CR115" s="599">
        <f t="shared" si="82"/>
        <v>0</v>
      </c>
      <c r="CS115" s="599">
        <f t="shared" si="82"/>
        <v>0</v>
      </c>
      <c r="CT115" s="599">
        <f t="shared" si="82"/>
        <v>0</v>
      </c>
      <c r="CU115" s="599">
        <f t="shared" si="82"/>
        <v>0</v>
      </c>
      <c r="CV115" s="599">
        <f t="shared" si="82"/>
        <v>0</v>
      </c>
      <c r="CW115" s="599">
        <f t="shared" si="82"/>
        <v>0</v>
      </c>
      <c r="CX115" s="599">
        <f t="shared" si="82"/>
        <v>0</v>
      </c>
      <c r="CY115" s="614">
        <f t="shared" si="82"/>
        <v>0</v>
      </c>
      <c r="CZ115" s="615">
        <f t="shared" si="82"/>
        <v>0</v>
      </c>
      <c r="DA115" s="615">
        <f t="shared" si="82"/>
        <v>0</v>
      </c>
      <c r="DB115" s="615">
        <f t="shared" si="82"/>
        <v>0</v>
      </c>
      <c r="DC115" s="615">
        <f t="shared" si="82"/>
        <v>0</v>
      </c>
      <c r="DD115" s="615">
        <f t="shared" si="82"/>
        <v>0</v>
      </c>
      <c r="DE115" s="615">
        <f t="shared" si="82"/>
        <v>0</v>
      </c>
      <c r="DF115" s="615">
        <f t="shared" si="82"/>
        <v>0</v>
      </c>
      <c r="DG115" s="615">
        <f t="shared" si="82"/>
        <v>0</v>
      </c>
      <c r="DH115" s="615">
        <f t="shared" si="82"/>
        <v>0</v>
      </c>
      <c r="DI115" s="615">
        <f t="shared" si="82"/>
        <v>0</v>
      </c>
      <c r="DJ115" s="615">
        <f t="shared" si="82"/>
        <v>0</v>
      </c>
      <c r="DK115" s="615">
        <f t="shared" si="82"/>
        <v>0</v>
      </c>
      <c r="DL115" s="615">
        <f t="shared" si="82"/>
        <v>0</v>
      </c>
      <c r="DM115" s="615">
        <f t="shared" si="82"/>
        <v>0</v>
      </c>
      <c r="DN115" s="615">
        <f t="shared" si="82"/>
        <v>0</v>
      </c>
      <c r="DO115" s="615">
        <f t="shared" si="82"/>
        <v>0</v>
      </c>
      <c r="DP115" s="615">
        <f t="shared" ref="DP115:DW115" si="83">SUMIF($C:$C,"61.5x",DP:DP)</f>
        <v>0</v>
      </c>
      <c r="DQ115" s="615">
        <f t="shared" si="83"/>
        <v>0</v>
      </c>
      <c r="DR115" s="615">
        <f t="shared" si="83"/>
        <v>0</v>
      </c>
      <c r="DS115" s="615">
        <f t="shared" si="83"/>
        <v>0</v>
      </c>
      <c r="DT115" s="615">
        <f t="shared" si="83"/>
        <v>0</v>
      </c>
      <c r="DU115" s="615">
        <f t="shared" si="83"/>
        <v>0</v>
      </c>
      <c r="DV115" s="615">
        <f t="shared" si="83"/>
        <v>0</v>
      </c>
      <c r="DW115" s="618">
        <f t="shared" si="83"/>
        <v>0</v>
      </c>
    </row>
    <row r="116" spans="2:127" x14ac:dyDescent="0.2">
      <c r="B116" s="683" t="s">
        <v>543</v>
      </c>
      <c r="C116" s="602" t="s">
        <v>544</v>
      </c>
      <c r="D116" s="601"/>
      <c r="E116" s="601"/>
      <c r="F116" s="601"/>
      <c r="G116" s="601"/>
      <c r="H116" s="601"/>
      <c r="I116" s="601"/>
      <c r="J116" s="601"/>
      <c r="K116" s="601"/>
      <c r="L116" s="601"/>
      <c r="M116" s="601"/>
      <c r="N116" s="601"/>
      <c r="O116" s="601"/>
      <c r="P116" s="601"/>
      <c r="Q116" s="601"/>
      <c r="R116" s="603"/>
      <c r="S116" s="617"/>
      <c r="T116" s="603"/>
      <c r="U116" s="617"/>
      <c r="V116" s="601"/>
      <c r="W116" s="601"/>
      <c r="X116" s="599">
        <f t="shared" ref="X116:BC116" si="84">SUMIF($C:$C,"61.6x",X:X)</f>
        <v>0</v>
      </c>
      <c r="Y116" s="599">
        <f t="shared" si="84"/>
        <v>0</v>
      </c>
      <c r="Z116" s="599">
        <f t="shared" si="84"/>
        <v>0</v>
      </c>
      <c r="AA116" s="599">
        <f t="shared" si="84"/>
        <v>0</v>
      </c>
      <c r="AB116" s="599">
        <f t="shared" si="84"/>
        <v>0</v>
      </c>
      <c r="AC116" s="599">
        <f t="shared" si="84"/>
        <v>0</v>
      </c>
      <c r="AD116" s="599">
        <f t="shared" si="84"/>
        <v>0</v>
      </c>
      <c r="AE116" s="599">
        <f t="shared" si="84"/>
        <v>0</v>
      </c>
      <c r="AF116" s="599">
        <f t="shared" si="84"/>
        <v>0</v>
      </c>
      <c r="AG116" s="599">
        <f t="shared" si="84"/>
        <v>0</v>
      </c>
      <c r="AH116" s="599">
        <f t="shared" si="84"/>
        <v>0</v>
      </c>
      <c r="AI116" s="599">
        <f t="shared" si="84"/>
        <v>0</v>
      </c>
      <c r="AJ116" s="599">
        <f t="shared" si="84"/>
        <v>0</v>
      </c>
      <c r="AK116" s="599">
        <f t="shared" si="84"/>
        <v>0</v>
      </c>
      <c r="AL116" s="599">
        <f t="shared" si="84"/>
        <v>0</v>
      </c>
      <c r="AM116" s="599">
        <f t="shared" si="84"/>
        <v>0</v>
      </c>
      <c r="AN116" s="599">
        <f t="shared" si="84"/>
        <v>0</v>
      </c>
      <c r="AO116" s="599">
        <f t="shared" si="84"/>
        <v>0</v>
      </c>
      <c r="AP116" s="599">
        <f t="shared" si="84"/>
        <v>0</v>
      </c>
      <c r="AQ116" s="599">
        <f t="shared" si="84"/>
        <v>0</v>
      </c>
      <c r="AR116" s="599">
        <f t="shared" si="84"/>
        <v>0</v>
      </c>
      <c r="AS116" s="599">
        <f t="shared" si="84"/>
        <v>0</v>
      </c>
      <c r="AT116" s="599">
        <f t="shared" si="84"/>
        <v>0</v>
      </c>
      <c r="AU116" s="599">
        <f t="shared" si="84"/>
        <v>0</v>
      </c>
      <c r="AV116" s="599">
        <f t="shared" si="84"/>
        <v>0</v>
      </c>
      <c r="AW116" s="599">
        <f t="shared" si="84"/>
        <v>0</v>
      </c>
      <c r="AX116" s="599">
        <f t="shared" si="84"/>
        <v>0</v>
      </c>
      <c r="AY116" s="599">
        <f t="shared" si="84"/>
        <v>0</v>
      </c>
      <c r="AZ116" s="599">
        <f t="shared" si="84"/>
        <v>0</v>
      </c>
      <c r="BA116" s="599">
        <f t="shared" si="84"/>
        <v>0</v>
      </c>
      <c r="BB116" s="599">
        <f t="shared" si="84"/>
        <v>0</v>
      </c>
      <c r="BC116" s="599">
        <f t="shared" si="84"/>
        <v>0</v>
      </c>
      <c r="BD116" s="599">
        <f t="shared" ref="BD116:CI116" si="85">SUMIF($C:$C,"61.6x",BD:BD)</f>
        <v>0</v>
      </c>
      <c r="BE116" s="599">
        <f t="shared" si="85"/>
        <v>0</v>
      </c>
      <c r="BF116" s="599">
        <f t="shared" si="85"/>
        <v>0</v>
      </c>
      <c r="BG116" s="599">
        <f t="shared" si="85"/>
        <v>0</v>
      </c>
      <c r="BH116" s="599">
        <f t="shared" si="85"/>
        <v>0</v>
      </c>
      <c r="BI116" s="599">
        <f t="shared" si="85"/>
        <v>0</v>
      </c>
      <c r="BJ116" s="599">
        <f t="shared" si="85"/>
        <v>0</v>
      </c>
      <c r="BK116" s="599">
        <f t="shared" si="85"/>
        <v>0</v>
      </c>
      <c r="BL116" s="599">
        <f t="shared" si="85"/>
        <v>0</v>
      </c>
      <c r="BM116" s="599">
        <f t="shared" si="85"/>
        <v>0</v>
      </c>
      <c r="BN116" s="599">
        <f t="shared" si="85"/>
        <v>0</v>
      </c>
      <c r="BO116" s="599">
        <f t="shared" si="85"/>
        <v>0</v>
      </c>
      <c r="BP116" s="599">
        <f t="shared" si="85"/>
        <v>0</v>
      </c>
      <c r="BQ116" s="599">
        <f t="shared" si="85"/>
        <v>0</v>
      </c>
      <c r="BR116" s="599">
        <f t="shared" si="85"/>
        <v>0</v>
      </c>
      <c r="BS116" s="599">
        <f t="shared" si="85"/>
        <v>0</v>
      </c>
      <c r="BT116" s="599">
        <f t="shared" si="85"/>
        <v>0</v>
      </c>
      <c r="BU116" s="599">
        <f t="shared" si="85"/>
        <v>0</v>
      </c>
      <c r="BV116" s="599">
        <f t="shared" si="85"/>
        <v>0</v>
      </c>
      <c r="BW116" s="599">
        <f t="shared" si="85"/>
        <v>0</v>
      </c>
      <c r="BX116" s="599">
        <f t="shared" si="85"/>
        <v>0</v>
      </c>
      <c r="BY116" s="599">
        <f t="shared" si="85"/>
        <v>0</v>
      </c>
      <c r="BZ116" s="599">
        <f t="shared" si="85"/>
        <v>0</v>
      </c>
      <c r="CA116" s="599">
        <f t="shared" si="85"/>
        <v>0</v>
      </c>
      <c r="CB116" s="599">
        <f t="shared" si="85"/>
        <v>0</v>
      </c>
      <c r="CC116" s="599">
        <f t="shared" si="85"/>
        <v>0</v>
      </c>
      <c r="CD116" s="599">
        <f t="shared" si="85"/>
        <v>0</v>
      </c>
      <c r="CE116" s="599">
        <f t="shared" si="85"/>
        <v>0</v>
      </c>
      <c r="CF116" s="599">
        <f t="shared" si="85"/>
        <v>0</v>
      </c>
      <c r="CG116" s="599">
        <f t="shared" si="85"/>
        <v>0</v>
      </c>
      <c r="CH116" s="599">
        <f t="shared" si="85"/>
        <v>0</v>
      </c>
      <c r="CI116" s="599">
        <f t="shared" si="85"/>
        <v>0</v>
      </c>
      <c r="CJ116" s="599">
        <f t="shared" ref="CJ116:DO116" si="86">SUMIF($C:$C,"61.6x",CJ:CJ)</f>
        <v>0</v>
      </c>
      <c r="CK116" s="599">
        <f t="shared" si="86"/>
        <v>0</v>
      </c>
      <c r="CL116" s="599">
        <f t="shared" si="86"/>
        <v>0</v>
      </c>
      <c r="CM116" s="599">
        <f t="shared" si="86"/>
        <v>0</v>
      </c>
      <c r="CN116" s="599">
        <f t="shared" si="86"/>
        <v>0</v>
      </c>
      <c r="CO116" s="599">
        <f t="shared" si="86"/>
        <v>0</v>
      </c>
      <c r="CP116" s="599">
        <f t="shared" si="86"/>
        <v>0</v>
      </c>
      <c r="CQ116" s="599">
        <f t="shared" si="86"/>
        <v>0</v>
      </c>
      <c r="CR116" s="599">
        <f t="shared" si="86"/>
        <v>0</v>
      </c>
      <c r="CS116" s="599">
        <f t="shared" si="86"/>
        <v>0</v>
      </c>
      <c r="CT116" s="599">
        <f t="shared" si="86"/>
        <v>0</v>
      </c>
      <c r="CU116" s="599">
        <f t="shared" si="86"/>
        <v>0</v>
      </c>
      <c r="CV116" s="599">
        <f t="shared" si="86"/>
        <v>0</v>
      </c>
      <c r="CW116" s="599">
        <f t="shared" si="86"/>
        <v>0</v>
      </c>
      <c r="CX116" s="599">
        <f t="shared" si="86"/>
        <v>0</v>
      </c>
      <c r="CY116" s="614">
        <f t="shared" si="86"/>
        <v>0</v>
      </c>
      <c r="CZ116" s="615">
        <f t="shared" si="86"/>
        <v>0</v>
      </c>
      <c r="DA116" s="615">
        <f t="shared" si="86"/>
        <v>0</v>
      </c>
      <c r="DB116" s="615">
        <f t="shared" si="86"/>
        <v>0</v>
      </c>
      <c r="DC116" s="615">
        <f t="shared" si="86"/>
        <v>0</v>
      </c>
      <c r="DD116" s="615">
        <f t="shared" si="86"/>
        <v>0</v>
      </c>
      <c r="DE116" s="615">
        <f t="shared" si="86"/>
        <v>0</v>
      </c>
      <c r="DF116" s="615">
        <f t="shared" si="86"/>
        <v>0</v>
      </c>
      <c r="DG116" s="615">
        <f t="shared" si="86"/>
        <v>0</v>
      </c>
      <c r="DH116" s="615">
        <f t="shared" si="86"/>
        <v>0</v>
      </c>
      <c r="DI116" s="615">
        <f t="shared" si="86"/>
        <v>0</v>
      </c>
      <c r="DJ116" s="615">
        <f t="shared" si="86"/>
        <v>0</v>
      </c>
      <c r="DK116" s="615">
        <f t="shared" si="86"/>
        <v>0</v>
      </c>
      <c r="DL116" s="615">
        <f t="shared" si="86"/>
        <v>0</v>
      </c>
      <c r="DM116" s="615">
        <f t="shared" si="86"/>
        <v>0</v>
      </c>
      <c r="DN116" s="615">
        <f t="shared" si="86"/>
        <v>0</v>
      </c>
      <c r="DO116" s="615">
        <f t="shared" si="86"/>
        <v>0</v>
      </c>
      <c r="DP116" s="615">
        <f t="shared" ref="DP116:DW116" si="87">SUMIF($C:$C,"61.6x",DP:DP)</f>
        <v>0</v>
      </c>
      <c r="DQ116" s="615">
        <f t="shared" si="87"/>
        <v>0</v>
      </c>
      <c r="DR116" s="615">
        <f t="shared" si="87"/>
        <v>0</v>
      </c>
      <c r="DS116" s="615">
        <f t="shared" si="87"/>
        <v>0</v>
      </c>
      <c r="DT116" s="615">
        <f t="shared" si="87"/>
        <v>0</v>
      </c>
      <c r="DU116" s="615">
        <f t="shared" si="87"/>
        <v>0</v>
      </c>
      <c r="DV116" s="615">
        <f t="shared" si="87"/>
        <v>0</v>
      </c>
      <c r="DW116" s="618">
        <f t="shared" si="87"/>
        <v>0</v>
      </c>
    </row>
    <row r="117" spans="2:127" x14ac:dyDescent="0.2">
      <c r="B117" s="683" t="s">
        <v>545</v>
      </c>
      <c r="C117" s="602" t="s">
        <v>546</v>
      </c>
      <c r="D117" s="601"/>
      <c r="E117" s="601"/>
      <c r="F117" s="601"/>
      <c r="G117" s="601"/>
      <c r="H117" s="601"/>
      <c r="I117" s="601"/>
      <c r="J117" s="601"/>
      <c r="K117" s="601"/>
      <c r="L117" s="601"/>
      <c r="M117" s="601"/>
      <c r="N117" s="601"/>
      <c r="O117" s="601"/>
      <c r="P117" s="601"/>
      <c r="Q117" s="601"/>
      <c r="R117" s="603"/>
      <c r="S117" s="617"/>
      <c r="T117" s="603"/>
      <c r="U117" s="617"/>
      <c r="V117" s="601"/>
      <c r="W117" s="601"/>
      <c r="X117" s="599">
        <f t="shared" ref="X117:BC117" si="88">SUMIF($C:$C,"61.7x",X:X)</f>
        <v>0</v>
      </c>
      <c r="Y117" s="599">
        <f t="shared" si="88"/>
        <v>0</v>
      </c>
      <c r="Z117" s="599">
        <f t="shared" si="88"/>
        <v>0</v>
      </c>
      <c r="AA117" s="599">
        <f t="shared" si="88"/>
        <v>0</v>
      </c>
      <c r="AB117" s="599">
        <f t="shared" si="88"/>
        <v>0</v>
      </c>
      <c r="AC117" s="599">
        <f t="shared" si="88"/>
        <v>0</v>
      </c>
      <c r="AD117" s="599">
        <f t="shared" si="88"/>
        <v>0</v>
      </c>
      <c r="AE117" s="599">
        <f t="shared" si="88"/>
        <v>0</v>
      </c>
      <c r="AF117" s="599">
        <f t="shared" si="88"/>
        <v>0</v>
      </c>
      <c r="AG117" s="599">
        <f t="shared" si="88"/>
        <v>0</v>
      </c>
      <c r="AH117" s="599">
        <f t="shared" si="88"/>
        <v>0</v>
      </c>
      <c r="AI117" s="599">
        <f t="shared" si="88"/>
        <v>0</v>
      </c>
      <c r="AJ117" s="599">
        <f t="shared" si="88"/>
        <v>0</v>
      </c>
      <c r="AK117" s="599">
        <f t="shared" si="88"/>
        <v>0</v>
      </c>
      <c r="AL117" s="599">
        <f t="shared" si="88"/>
        <v>0</v>
      </c>
      <c r="AM117" s="599">
        <f t="shared" si="88"/>
        <v>0</v>
      </c>
      <c r="AN117" s="599">
        <f t="shared" si="88"/>
        <v>0</v>
      </c>
      <c r="AO117" s="599">
        <f t="shared" si="88"/>
        <v>0</v>
      </c>
      <c r="AP117" s="599">
        <f t="shared" si="88"/>
        <v>0</v>
      </c>
      <c r="AQ117" s="599">
        <f t="shared" si="88"/>
        <v>0</v>
      </c>
      <c r="AR117" s="599">
        <f t="shared" si="88"/>
        <v>0</v>
      </c>
      <c r="AS117" s="599">
        <f t="shared" si="88"/>
        <v>0</v>
      </c>
      <c r="AT117" s="599">
        <f t="shared" si="88"/>
        <v>0</v>
      </c>
      <c r="AU117" s="599">
        <f t="shared" si="88"/>
        <v>0</v>
      </c>
      <c r="AV117" s="599">
        <f t="shared" si="88"/>
        <v>0</v>
      </c>
      <c r="AW117" s="599">
        <f t="shared" si="88"/>
        <v>0</v>
      </c>
      <c r="AX117" s="599">
        <f t="shared" si="88"/>
        <v>0</v>
      </c>
      <c r="AY117" s="599">
        <f t="shared" si="88"/>
        <v>0</v>
      </c>
      <c r="AZ117" s="599">
        <f t="shared" si="88"/>
        <v>0</v>
      </c>
      <c r="BA117" s="599">
        <f t="shared" si="88"/>
        <v>0</v>
      </c>
      <c r="BB117" s="599">
        <f t="shared" si="88"/>
        <v>0</v>
      </c>
      <c r="BC117" s="599">
        <f t="shared" si="88"/>
        <v>0</v>
      </c>
      <c r="BD117" s="599">
        <f t="shared" ref="BD117:CI117" si="89">SUMIF($C:$C,"61.7x",BD:BD)</f>
        <v>0</v>
      </c>
      <c r="BE117" s="599">
        <f t="shared" si="89"/>
        <v>0</v>
      </c>
      <c r="BF117" s="599">
        <f t="shared" si="89"/>
        <v>0</v>
      </c>
      <c r="BG117" s="599">
        <f t="shared" si="89"/>
        <v>0</v>
      </c>
      <c r="BH117" s="599">
        <f t="shared" si="89"/>
        <v>0</v>
      </c>
      <c r="BI117" s="599">
        <f t="shared" si="89"/>
        <v>0</v>
      </c>
      <c r="BJ117" s="599">
        <f t="shared" si="89"/>
        <v>0</v>
      </c>
      <c r="BK117" s="599">
        <f t="shared" si="89"/>
        <v>0</v>
      </c>
      <c r="BL117" s="599">
        <f t="shared" si="89"/>
        <v>0</v>
      </c>
      <c r="BM117" s="599">
        <f t="shared" si="89"/>
        <v>0</v>
      </c>
      <c r="BN117" s="599">
        <f t="shared" si="89"/>
        <v>0</v>
      </c>
      <c r="BO117" s="599">
        <f t="shared" si="89"/>
        <v>0</v>
      </c>
      <c r="BP117" s="599">
        <f t="shared" si="89"/>
        <v>0</v>
      </c>
      <c r="BQ117" s="599">
        <f t="shared" si="89"/>
        <v>0</v>
      </c>
      <c r="BR117" s="599">
        <f t="shared" si="89"/>
        <v>0</v>
      </c>
      <c r="BS117" s="599">
        <f t="shared" si="89"/>
        <v>0</v>
      </c>
      <c r="BT117" s="599">
        <f t="shared" si="89"/>
        <v>0</v>
      </c>
      <c r="BU117" s="599">
        <f t="shared" si="89"/>
        <v>0</v>
      </c>
      <c r="BV117" s="599">
        <f t="shared" si="89"/>
        <v>0</v>
      </c>
      <c r="BW117" s="599">
        <f t="shared" si="89"/>
        <v>0</v>
      </c>
      <c r="BX117" s="599">
        <f t="shared" si="89"/>
        <v>0</v>
      </c>
      <c r="BY117" s="599">
        <f t="shared" si="89"/>
        <v>0</v>
      </c>
      <c r="BZ117" s="599">
        <f t="shared" si="89"/>
        <v>0</v>
      </c>
      <c r="CA117" s="599">
        <f t="shared" si="89"/>
        <v>0</v>
      </c>
      <c r="CB117" s="599">
        <f t="shared" si="89"/>
        <v>0</v>
      </c>
      <c r="CC117" s="599">
        <f t="shared" si="89"/>
        <v>0</v>
      </c>
      <c r="CD117" s="599">
        <f t="shared" si="89"/>
        <v>0</v>
      </c>
      <c r="CE117" s="599">
        <f t="shared" si="89"/>
        <v>0</v>
      </c>
      <c r="CF117" s="599">
        <f t="shared" si="89"/>
        <v>0</v>
      </c>
      <c r="CG117" s="599">
        <f t="shared" si="89"/>
        <v>0</v>
      </c>
      <c r="CH117" s="599">
        <f t="shared" si="89"/>
        <v>0</v>
      </c>
      <c r="CI117" s="599">
        <f t="shared" si="89"/>
        <v>0</v>
      </c>
      <c r="CJ117" s="599">
        <f t="shared" ref="CJ117:DO117" si="90">SUMIF($C:$C,"61.7x",CJ:CJ)</f>
        <v>0</v>
      </c>
      <c r="CK117" s="599">
        <f t="shared" si="90"/>
        <v>0</v>
      </c>
      <c r="CL117" s="599">
        <f t="shared" si="90"/>
        <v>0</v>
      </c>
      <c r="CM117" s="599">
        <f t="shared" si="90"/>
        <v>0</v>
      </c>
      <c r="CN117" s="599">
        <f t="shared" si="90"/>
        <v>0</v>
      </c>
      <c r="CO117" s="599">
        <f t="shared" si="90"/>
        <v>0</v>
      </c>
      <c r="CP117" s="599">
        <f t="shared" si="90"/>
        <v>0</v>
      </c>
      <c r="CQ117" s="599">
        <f t="shared" si="90"/>
        <v>0</v>
      </c>
      <c r="CR117" s="599">
        <f t="shared" si="90"/>
        <v>0</v>
      </c>
      <c r="CS117" s="599">
        <f t="shared" si="90"/>
        <v>0</v>
      </c>
      <c r="CT117" s="599">
        <f t="shared" si="90"/>
        <v>0</v>
      </c>
      <c r="CU117" s="599">
        <f t="shared" si="90"/>
        <v>0</v>
      </c>
      <c r="CV117" s="599">
        <f t="shared" si="90"/>
        <v>0</v>
      </c>
      <c r="CW117" s="599">
        <f t="shared" si="90"/>
        <v>0</v>
      </c>
      <c r="CX117" s="599">
        <f t="shared" si="90"/>
        <v>0</v>
      </c>
      <c r="CY117" s="614">
        <f t="shared" si="90"/>
        <v>0</v>
      </c>
      <c r="CZ117" s="615">
        <f t="shared" si="90"/>
        <v>0</v>
      </c>
      <c r="DA117" s="615">
        <f t="shared" si="90"/>
        <v>0</v>
      </c>
      <c r="DB117" s="615">
        <f t="shared" si="90"/>
        <v>0</v>
      </c>
      <c r="DC117" s="615">
        <f t="shared" si="90"/>
        <v>0</v>
      </c>
      <c r="DD117" s="615">
        <f t="shared" si="90"/>
        <v>0</v>
      </c>
      <c r="DE117" s="615">
        <f t="shared" si="90"/>
        <v>0</v>
      </c>
      <c r="DF117" s="615">
        <f t="shared" si="90"/>
        <v>0</v>
      </c>
      <c r="DG117" s="615">
        <f t="shared" si="90"/>
        <v>0</v>
      </c>
      <c r="DH117" s="615">
        <f t="shared" si="90"/>
        <v>0</v>
      </c>
      <c r="DI117" s="615">
        <f t="shared" si="90"/>
        <v>0</v>
      </c>
      <c r="DJ117" s="615">
        <f t="shared" si="90"/>
        <v>0</v>
      </c>
      <c r="DK117" s="615">
        <f t="shared" si="90"/>
        <v>0</v>
      </c>
      <c r="DL117" s="615">
        <f t="shared" si="90"/>
        <v>0</v>
      </c>
      <c r="DM117" s="615">
        <f t="shared" si="90"/>
        <v>0</v>
      </c>
      <c r="DN117" s="615">
        <f t="shared" si="90"/>
        <v>0</v>
      </c>
      <c r="DO117" s="615">
        <f t="shared" si="90"/>
        <v>0</v>
      </c>
      <c r="DP117" s="615">
        <f t="shared" ref="DP117:DW117" si="91">SUMIF($C:$C,"61.7x",DP:DP)</f>
        <v>0</v>
      </c>
      <c r="DQ117" s="615">
        <f t="shared" si="91"/>
        <v>0</v>
      </c>
      <c r="DR117" s="615">
        <f t="shared" si="91"/>
        <v>0</v>
      </c>
      <c r="DS117" s="615">
        <f t="shared" si="91"/>
        <v>0</v>
      </c>
      <c r="DT117" s="615">
        <f t="shared" si="91"/>
        <v>0</v>
      </c>
      <c r="DU117" s="615">
        <f t="shared" si="91"/>
        <v>0</v>
      </c>
      <c r="DV117" s="615">
        <f t="shared" si="91"/>
        <v>0</v>
      </c>
      <c r="DW117" s="618">
        <f t="shared" si="91"/>
        <v>0</v>
      </c>
    </row>
    <row r="118" spans="2:127" x14ac:dyDescent="0.2">
      <c r="B118" s="683" t="s">
        <v>547</v>
      </c>
      <c r="C118" s="602" t="s">
        <v>548</v>
      </c>
      <c r="D118" s="601"/>
      <c r="E118" s="601"/>
      <c r="F118" s="601"/>
      <c r="G118" s="601"/>
      <c r="H118" s="601"/>
      <c r="I118" s="601"/>
      <c r="J118" s="601"/>
      <c r="K118" s="601"/>
      <c r="L118" s="601"/>
      <c r="M118" s="601"/>
      <c r="N118" s="601"/>
      <c r="O118" s="601"/>
      <c r="P118" s="601"/>
      <c r="Q118" s="601"/>
      <c r="R118" s="603"/>
      <c r="S118" s="617"/>
      <c r="T118" s="603"/>
      <c r="U118" s="617"/>
      <c r="V118" s="601"/>
      <c r="W118" s="601"/>
      <c r="X118" s="599">
        <f t="shared" ref="X118:BC118" si="92">SUMIF($C:$C,"61.8x",X:X)</f>
        <v>0</v>
      </c>
      <c r="Y118" s="599">
        <f t="shared" si="92"/>
        <v>0</v>
      </c>
      <c r="Z118" s="599">
        <f t="shared" si="92"/>
        <v>0</v>
      </c>
      <c r="AA118" s="599">
        <f t="shared" si="92"/>
        <v>0</v>
      </c>
      <c r="AB118" s="599">
        <f t="shared" si="92"/>
        <v>0</v>
      </c>
      <c r="AC118" s="599">
        <f t="shared" si="92"/>
        <v>0</v>
      </c>
      <c r="AD118" s="599">
        <f t="shared" si="92"/>
        <v>0</v>
      </c>
      <c r="AE118" s="599">
        <f t="shared" si="92"/>
        <v>0</v>
      </c>
      <c r="AF118" s="599">
        <f t="shared" si="92"/>
        <v>0</v>
      </c>
      <c r="AG118" s="599">
        <f t="shared" si="92"/>
        <v>0</v>
      </c>
      <c r="AH118" s="599">
        <f t="shared" si="92"/>
        <v>0</v>
      </c>
      <c r="AI118" s="599">
        <f t="shared" si="92"/>
        <v>0</v>
      </c>
      <c r="AJ118" s="599">
        <f t="shared" si="92"/>
        <v>0</v>
      </c>
      <c r="AK118" s="599">
        <f t="shared" si="92"/>
        <v>0</v>
      </c>
      <c r="AL118" s="599">
        <f t="shared" si="92"/>
        <v>0</v>
      </c>
      <c r="AM118" s="599">
        <f t="shared" si="92"/>
        <v>0</v>
      </c>
      <c r="AN118" s="599">
        <f t="shared" si="92"/>
        <v>0</v>
      </c>
      <c r="AO118" s="599">
        <f t="shared" si="92"/>
        <v>0</v>
      </c>
      <c r="AP118" s="599">
        <f t="shared" si="92"/>
        <v>0</v>
      </c>
      <c r="AQ118" s="599">
        <f t="shared" si="92"/>
        <v>0</v>
      </c>
      <c r="AR118" s="599">
        <f t="shared" si="92"/>
        <v>0</v>
      </c>
      <c r="AS118" s="599">
        <f t="shared" si="92"/>
        <v>0</v>
      </c>
      <c r="AT118" s="599">
        <f t="shared" si="92"/>
        <v>0</v>
      </c>
      <c r="AU118" s="599">
        <f t="shared" si="92"/>
        <v>0</v>
      </c>
      <c r="AV118" s="599">
        <f t="shared" si="92"/>
        <v>0</v>
      </c>
      <c r="AW118" s="599">
        <f t="shared" si="92"/>
        <v>0</v>
      </c>
      <c r="AX118" s="599">
        <f t="shared" si="92"/>
        <v>0</v>
      </c>
      <c r="AY118" s="599">
        <f t="shared" si="92"/>
        <v>0</v>
      </c>
      <c r="AZ118" s="599">
        <f t="shared" si="92"/>
        <v>0</v>
      </c>
      <c r="BA118" s="599">
        <f t="shared" si="92"/>
        <v>0</v>
      </c>
      <c r="BB118" s="599">
        <f t="shared" si="92"/>
        <v>0</v>
      </c>
      <c r="BC118" s="599">
        <f t="shared" si="92"/>
        <v>0</v>
      </c>
      <c r="BD118" s="599">
        <f t="shared" ref="BD118:CI118" si="93">SUMIF($C:$C,"61.8x",BD:BD)</f>
        <v>0</v>
      </c>
      <c r="BE118" s="599">
        <f t="shared" si="93"/>
        <v>0</v>
      </c>
      <c r="BF118" s="599">
        <f t="shared" si="93"/>
        <v>0</v>
      </c>
      <c r="BG118" s="599">
        <f t="shared" si="93"/>
        <v>0</v>
      </c>
      <c r="BH118" s="599">
        <f t="shared" si="93"/>
        <v>0</v>
      </c>
      <c r="BI118" s="599">
        <f t="shared" si="93"/>
        <v>0</v>
      </c>
      <c r="BJ118" s="599">
        <f t="shared" si="93"/>
        <v>0</v>
      </c>
      <c r="BK118" s="599">
        <f t="shared" si="93"/>
        <v>0</v>
      </c>
      <c r="BL118" s="599">
        <f t="shared" si="93"/>
        <v>0</v>
      </c>
      <c r="BM118" s="599">
        <f t="shared" si="93"/>
        <v>0</v>
      </c>
      <c r="BN118" s="599">
        <f t="shared" si="93"/>
        <v>0</v>
      </c>
      <c r="BO118" s="599">
        <f t="shared" si="93"/>
        <v>0</v>
      </c>
      <c r="BP118" s="599">
        <f t="shared" si="93"/>
        <v>0</v>
      </c>
      <c r="BQ118" s="599">
        <f t="shared" si="93"/>
        <v>0</v>
      </c>
      <c r="BR118" s="599">
        <f t="shared" si="93"/>
        <v>0</v>
      </c>
      <c r="BS118" s="599">
        <f t="shared" si="93"/>
        <v>0</v>
      </c>
      <c r="BT118" s="599">
        <f t="shared" si="93"/>
        <v>0</v>
      </c>
      <c r="BU118" s="599">
        <f t="shared" si="93"/>
        <v>0</v>
      </c>
      <c r="BV118" s="599">
        <f t="shared" si="93"/>
        <v>0</v>
      </c>
      <c r="BW118" s="599">
        <f t="shared" si="93"/>
        <v>0</v>
      </c>
      <c r="BX118" s="599">
        <f t="shared" si="93"/>
        <v>0</v>
      </c>
      <c r="BY118" s="599">
        <f t="shared" si="93"/>
        <v>0</v>
      </c>
      <c r="BZ118" s="599">
        <f t="shared" si="93"/>
        <v>0</v>
      </c>
      <c r="CA118" s="599">
        <f t="shared" si="93"/>
        <v>0</v>
      </c>
      <c r="CB118" s="599">
        <f t="shared" si="93"/>
        <v>0</v>
      </c>
      <c r="CC118" s="599">
        <f t="shared" si="93"/>
        <v>0</v>
      </c>
      <c r="CD118" s="599">
        <f t="shared" si="93"/>
        <v>0</v>
      </c>
      <c r="CE118" s="599">
        <f t="shared" si="93"/>
        <v>0</v>
      </c>
      <c r="CF118" s="599">
        <f t="shared" si="93"/>
        <v>0</v>
      </c>
      <c r="CG118" s="599">
        <f t="shared" si="93"/>
        <v>0</v>
      </c>
      <c r="CH118" s="599">
        <f t="shared" si="93"/>
        <v>0</v>
      </c>
      <c r="CI118" s="599">
        <f t="shared" si="93"/>
        <v>0</v>
      </c>
      <c r="CJ118" s="599">
        <f t="shared" ref="CJ118:DO118" si="94">SUMIF($C:$C,"61.8x",CJ:CJ)</f>
        <v>0</v>
      </c>
      <c r="CK118" s="599">
        <f t="shared" si="94"/>
        <v>0</v>
      </c>
      <c r="CL118" s="599">
        <f t="shared" si="94"/>
        <v>0</v>
      </c>
      <c r="CM118" s="599">
        <f t="shared" si="94"/>
        <v>0</v>
      </c>
      <c r="CN118" s="599">
        <f t="shared" si="94"/>
        <v>0</v>
      </c>
      <c r="CO118" s="599">
        <f t="shared" si="94"/>
        <v>0</v>
      </c>
      <c r="CP118" s="599">
        <f t="shared" si="94"/>
        <v>0</v>
      </c>
      <c r="CQ118" s="599">
        <f t="shared" si="94"/>
        <v>0</v>
      </c>
      <c r="CR118" s="599">
        <f t="shared" si="94"/>
        <v>0</v>
      </c>
      <c r="CS118" s="599">
        <f t="shared" si="94"/>
        <v>0</v>
      </c>
      <c r="CT118" s="599">
        <f t="shared" si="94"/>
        <v>0</v>
      </c>
      <c r="CU118" s="599">
        <f t="shared" si="94"/>
        <v>0</v>
      </c>
      <c r="CV118" s="599">
        <f t="shared" si="94"/>
        <v>0</v>
      </c>
      <c r="CW118" s="599">
        <f t="shared" si="94"/>
        <v>0</v>
      </c>
      <c r="CX118" s="599">
        <f t="shared" si="94"/>
        <v>0</v>
      </c>
      <c r="CY118" s="614">
        <f t="shared" si="94"/>
        <v>0</v>
      </c>
      <c r="CZ118" s="615">
        <f t="shared" si="94"/>
        <v>0</v>
      </c>
      <c r="DA118" s="615">
        <f t="shared" si="94"/>
        <v>0</v>
      </c>
      <c r="DB118" s="615">
        <f t="shared" si="94"/>
        <v>0</v>
      </c>
      <c r="DC118" s="615">
        <f t="shared" si="94"/>
        <v>0</v>
      </c>
      <c r="DD118" s="615">
        <f t="shared" si="94"/>
        <v>0</v>
      </c>
      <c r="DE118" s="615">
        <f t="shared" si="94"/>
        <v>0</v>
      </c>
      <c r="DF118" s="615">
        <f t="shared" si="94"/>
        <v>0</v>
      </c>
      <c r="DG118" s="615">
        <f t="shared" si="94"/>
        <v>0</v>
      </c>
      <c r="DH118" s="615">
        <f t="shared" si="94"/>
        <v>0</v>
      </c>
      <c r="DI118" s="615">
        <f t="shared" si="94"/>
        <v>0</v>
      </c>
      <c r="DJ118" s="615">
        <f t="shared" si="94"/>
        <v>0</v>
      </c>
      <c r="DK118" s="615">
        <f t="shared" si="94"/>
        <v>0</v>
      </c>
      <c r="DL118" s="615">
        <f t="shared" si="94"/>
        <v>0</v>
      </c>
      <c r="DM118" s="615">
        <f t="shared" si="94"/>
        <v>0</v>
      </c>
      <c r="DN118" s="615">
        <f t="shared" si="94"/>
        <v>0</v>
      </c>
      <c r="DO118" s="615">
        <f t="shared" si="94"/>
        <v>0</v>
      </c>
      <c r="DP118" s="615">
        <f t="shared" ref="DP118:DW118" si="95">SUMIF($C:$C,"61.8x",DP:DP)</f>
        <v>0</v>
      </c>
      <c r="DQ118" s="615">
        <f t="shared" si="95"/>
        <v>0</v>
      </c>
      <c r="DR118" s="615">
        <f t="shared" si="95"/>
        <v>0</v>
      </c>
      <c r="DS118" s="615">
        <f t="shared" si="95"/>
        <v>0</v>
      </c>
      <c r="DT118" s="615">
        <f t="shared" si="95"/>
        <v>0</v>
      </c>
      <c r="DU118" s="615">
        <f t="shared" si="95"/>
        <v>0</v>
      </c>
      <c r="DV118" s="615">
        <f t="shared" si="95"/>
        <v>0</v>
      </c>
      <c r="DW118" s="618">
        <f t="shared" si="95"/>
        <v>0</v>
      </c>
    </row>
    <row r="119" spans="2:127" x14ac:dyDescent="0.2">
      <c r="B119" s="683" t="s">
        <v>549</v>
      </c>
      <c r="C119" s="602" t="s">
        <v>550</v>
      </c>
      <c r="D119" s="601"/>
      <c r="E119" s="601"/>
      <c r="F119" s="601"/>
      <c r="G119" s="601"/>
      <c r="H119" s="601"/>
      <c r="I119" s="601"/>
      <c r="J119" s="601"/>
      <c r="K119" s="601"/>
      <c r="L119" s="601"/>
      <c r="M119" s="601"/>
      <c r="N119" s="601"/>
      <c r="O119" s="601"/>
      <c r="P119" s="601"/>
      <c r="Q119" s="601"/>
      <c r="R119" s="603"/>
      <c r="S119" s="617"/>
      <c r="T119" s="603"/>
      <c r="U119" s="617"/>
      <c r="V119" s="601"/>
      <c r="W119" s="601"/>
      <c r="X119" s="599">
        <f t="shared" ref="X119:BC119" si="96">SUMIF($C:$C,"61.9x",X:X)</f>
        <v>0</v>
      </c>
      <c r="Y119" s="599">
        <f t="shared" si="96"/>
        <v>0</v>
      </c>
      <c r="Z119" s="599">
        <f t="shared" si="96"/>
        <v>0</v>
      </c>
      <c r="AA119" s="599">
        <f t="shared" si="96"/>
        <v>0</v>
      </c>
      <c r="AB119" s="599">
        <f t="shared" si="96"/>
        <v>0</v>
      </c>
      <c r="AC119" s="599">
        <f t="shared" si="96"/>
        <v>0</v>
      </c>
      <c r="AD119" s="599">
        <f t="shared" si="96"/>
        <v>0</v>
      </c>
      <c r="AE119" s="599">
        <f t="shared" si="96"/>
        <v>0</v>
      </c>
      <c r="AF119" s="599">
        <f t="shared" si="96"/>
        <v>0</v>
      </c>
      <c r="AG119" s="599">
        <f t="shared" si="96"/>
        <v>0</v>
      </c>
      <c r="AH119" s="599">
        <f t="shared" si="96"/>
        <v>0</v>
      </c>
      <c r="AI119" s="599">
        <f t="shared" si="96"/>
        <v>0</v>
      </c>
      <c r="AJ119" s="599">
        <f t="shared" si="96"/>
        <v>0</v>
      </c>
      <c r="AK119" s="599">
        <f t="shared" si="96"/>
        <v>0</v>
      </c>
      <c r="AL119" s="599">
        <f t="shared" si="96"/>
        <v>0</v>
      </c>
      <c r="AM119" s="599">
        <f t="shared" si="96"/>
        <v>0</v>
      </c>
      <c r="AN119" s="599">
        <f t="shared" si="96"/>
        <v>0</v>
      </c>
      <c r="AO119" s="599">
        <f t="shared" si="96"/>
        <v>0</v>
      </c>
      <c r="AP119" s="599">
        <f t="shared" si="96"/>
        <v>0</v>
      </c>
      <c r="AQ119" s="599">
        <f t="shared" si="96"/>
        <v>0</v>
      </c>
      <c r="AR119" s="599">
        <f t="shared" si="96"/>
        <v>0</v>
      </c>
      <c r="AS119" s="599">
        <f t="shared" si="96"/>
        <v>0</v>
      </c>
      <c r="AT119" s="599">
        <f t="shared" si="96"/>
        <v>0</v>
      </c>
      <c r="AU119" s="599">
        <f t="shared" si="96"/>
        <v>0</v>
      </c>
      <c r="AV119" s="599">
        <f t="shared" si="96"/>
        <v>0</v>
      </c>
      <c r="AW119" s="599">
        <f t="shared" si="96"/>
        <v>0</v>
      </c>
      <c r="AX119" s="599">
        <f t="shared" si="96"/>
        <v>0</v>
      </c>
      <c r="AY119" s="599">
        <f t="shared" si="96"/>
        <v>0</v>
      </c>
      <c r="AZ119" s="599">
        <f t="shared" si="96"/>
        <v>0</v>
      </c>
      <c r="BA119" s="599">
        <f t="shared" si="96"/>
        <v>0</v>
      </c>
      <c r="BB119" s="599">
        <f t="shared" si="96"/>
        <v>0</v>
      </c>
      <c r="BC119" s="599">
        <f t="shared" si="96"/>
        <v>0</v>
      </c>
      <c r="BD119" s="599">
        <f t="shared" ref="BD119:CI119" si="97">SUMIF($C:$C,"61.9x",BD:BD)</f>
        <v>0</v>
      </c>
      <c r="BE119" s="599">
        <f t="shared" si="97"/>
        <v>0</v>
      </c>
      <c r="BF119" s="599">
        <f t="shared" si="97"/>
        <v>0</v>
      </c>
      <c r="BG119" s="599">
        <f t="shared" si="97"/>
        <v>0</v>
      </c>
      <c r="BH119" s="599">
        <f t="shared" si="97"/>
        <v>0</v>
      </c>
      <c r="BI119" s="599">
        <f t="shared" si="97"/>
        <v>0</v>
      </c>
      <c r="BJ119" s="599">
        <f t="shared" si="97"/>
        <v>0</v>
      </c>
      <c r="BK119" s="599">
        <f t="shared" si="97"/>
        <v>0</v>
      </c>
      <c r="BL119" s="599">
        <f t="shared" si="97"/>
        <v>0</v>
      </c>
      <c r="BM119" s="599">
        <f t="shared" si="97"/>
        <v>0</v>
      </c>
      <c r="BN119" s="599">
        <f t="shared" si="97"/>
        <v>0</v>
      </c>
      <c r="BO119" s="599">
        <f t="shared" si="97"/>
        <v>0</v>
      </c>
      <c r="BP119" s="599">
        <f t="shared" si="97"/>
        <v>0</v>
      </c>
      <c r="BQ119" s="599">
        <f t="shared" si="97"/>
        <v>0</v>
      </c>
      <c r="BR119" s="599">
        <f t="shared" si="97"/>
        <v>0</v>
      </c>
      <c r="BS119" s="599">
        <f t="shared" si="97"/>
        <v>0</v>
      </c>
      <c r="BT119" s="599">
        <f t="shared" si="97"/>
        <v>0</v>
      </c>
      <c r="BU119" s="599">
        <f t="shared" si="97"/>
        <v>0</v>
      </c>
      <c r="BV119" s="599">
        <f t="shared" si="97"/>
        <v>0</v>
      </c>
      <c r="BW119" s="599">
        <f t="shared" si="97"/>
        <v>0</v>
      </c>
      <c r="BX119" s="599">
        <f t="shared" si="97"/>
        <v>0</v>
      </c>
      <c r="BY119" s="599">
        <f t="shared" si="97"/>
        <v>0</v>
      </c>
      <c r="BZ119" s="599">
        <f t="shared" si="97"/>
        <v>0</v>
      </c>
      <c r="CA119" s="599">
        <f t="shared" si="97"/>
        <v>0</v>
      </c>
      <c r="CB119" s="599">
        <f t="shared" si="97"/>
        <v>0</v>
      </c>
      <c r="CC119" s="599">
        <f t="shared" si="97"/>
        <v>0</v>
      </c>
      <c r="CD119" s="599">
        <f t="shared" si="97"/>
        <v>0</v>
      </c>
      <c r="CE119" s="599">
        <f t="shared" si="97"/>
        <v>0</v>
      </c>
      <c r="CF119" s="599">
        <f t="shared" si="97"/>
        <v>0</v>
      </c>
      <c r="CG119" s="599">
        <f t="shared" si="97"/>
        <v>0</v>
      </c>
      <c r="CH119" s="599">
        <f t="shared" si="97"/>
        <v>0</v>
      </c>
      <c r="CI119" s="599">
        <f t="shared" si="97"/>
        <v>0</v>
      </c>
      <c r="CJ119" s="599">
        <f t="shared" ref="CJ119:DO119" si="98">SUMIF($C:$C,"61.9x",CJ:CJ)</f>
        <v>0</v>
      </c>
      <c r="CK119" s="599">
        <f t="shared" si="98"/>
        <v>0</v>
      </c>
      <c r="CL119" s="599">
        <f t="shared" si="98"/>
        <v>0</v>
      </c>
      <c r="CM119" s="599">
        <f t="shared" si="98"/>
        <v>0</v>
      </c>
      <c r="CN119" s="599">
        <f t="shared" si="98"/>
        <v>0</v>
      </c>
      <c r="CO119" s="599">
        <f t="shared" si="98"/>
        <v>0</v>
      </c>
      <c r="CP119" s="599">
        <f t="shared" si="98"/>
        <v>0</v>
      </c>
      <c r="CQ119" s="599">
        <f t="shared" si="98"/>
        <v>0</v>
      </c>
      <c r="CR119" s="599">
        <f t="shared" si="98"/>
        <v>0</v>
      </c>
      <c r="CS119" s="599">
        <f t="shared" si="98"/>
        <v>0</v>
      </c>
      <c r="CT119" s="599">
        <f t="shared" si="98"/>
        <v>0</v>
      </c>
      <c r="CU119" s="599">
        <f t="shared" si="98"/>
        <v>0</v>
      </c>
      <c r="CV119" s="599">
        <f t="shared" si="98"/>
        <v>0</v>
      </c>
      <c r="CW119" s="599">
        <f t="shared" si="98"/>
        <v>0</v>
      </c>
      <c r="CX119" s="599">
        <f t="shared" si="98"/>
        <v>0</v>
      </c>
      <c r="CY119" s="614">
        <f t="shared" si="98"/>
        <v>0</v>
      </c>
      <c r="CZ119" s="615">
        <f t="shared" si="98"/>
        <v>0</v>
      </c>
      <c r="DA119" s="615">
        <f t="shared" si="98"/>
        <v>0</v>
      </c>
      <c r="DB119" s="615">
        <f t="shared" si="98"/>
        <v>0</v>
      </c>
      <c r="DC119" s="615">
        <f t="shared" si="98"/>
        <v>0</v>
      </c>
      <c r="DD119" s="615">
        <f t="shared" si="98"/>
        <v>0</v>
      </c>
      <c r="DE119" s="615">
        <f t="shared" si="98"/>
        <v>0</v>
      </c>
      <c r="DF119" s="615">
        <f t="shared" si="98"/>
        <v>0</v>
      </c>
      <c r="DG119" s="615">
        <f t="shared" si="98"/>
        <v>0</v>
      </c>
      <c r="DH119" s="615">
        <f t="shared" si="98"/>
        <v>0</v>
      </c>
      <c r="DI119" s="615">
        <f t="shared" si="98"/>
        <v>0</v>
      </c>
      <c r="DJ119" s="615">
        <f t="shared" si="98"/>
        <v>0</v>
      </c>
      <c r="DK119" s="615">
        <f t="shared" si="98"/>
        <v>0</v>
      </c>
      <c r="DL119" s="615">
        <f t="shared" si="98"/>
        <v>0</v>
      </c>
      <c r="DM119" s="615">
        <f t="shared" si="98"/>
        <v>0</v>
      </c>
      <c r="DN119" s="615">
        <f t="shared" si="98"/>
        <v>0</v>
      </c>
      <c r="DO119" s="615">
        <f t="shared" si="98"/>
        <v>0</v>
      </c>
      <c r="DP119" s="615">
        <f t="shared" ref="DP119:DW119" si="99">SUMIF($C:$C,"61.9x",DP:DP)</f>
        <v>0</v>
      </c>
      <c r="DQ119" s="615">
        <f t="shared" si="99"/>
        <v>0</v>
      </c>
      <c r="DR119" s="615">
        <f t="shared" si="99"/>
        <v>0</v>
      </c>
      <c r="DS119" s="615">
        <f t="shared" si="99"/>
        <v>0</v>
      </c>
      <c r="DT119" s="615">
        <f t="shared" si="99"/>
        <v>0</v>
      </c>
      <c r="DU119" s="615">
        <f t="shared" si="99"/>
        <v>0</v>
      </c>
      <c r="DV119" s="615">
        <f t="shared" si="99"/>
        <v>0</v>
      </c>
      <c r="DW119" s="618">
        <f t="shared" si="99"/>
        <v>0</v>
      </c>
    </row>
    <row r="120" spans="2:127" ht="25.5" x14ac:dyDescent="0.2">
      <c r="B120" s="619" t="s">
        <v>494</v>
      </c>
      <c r="C120" s="620" t="s">
        <v>820</v>
      </c>
      <c r="D120" s="621" t="s">
        <v>837</v>
      </c>
      <c r="E120" s="622" t="s">
        <v>587</v>
      </c>
      <c r="F120" s="623" t="s">
        <v>763</v>
      </c>
      <c r="G120" s="624" t="s">
        <v>54</v>
      </c>
      <c r="H120" s="623" t="s">
        <v>496</v>
      </c>
      <c r="I120" s="625">
        <f>MAX(X120:AV120)</f>
        <v>3.1036157140844089</v>
      </c>
      <c r="J120" s="625">
        <f>SUMPRODUCT($X$2:$CY$2,$X120:$CY120)*365</f>
        <v>24424.322807446915</v>
      </c>
      <c r="K120" s="625">
        <f>SUMPRODUCT($X$2:$CY$2,$X121:$CY121)+SUMPRODUCT($X$2:$CY$2,$X122:$CY122)+SUMPRODUCT($X$2:$CY$2,$X123:$CY123)</f>
        <v>32540.736797393558</v>
      </c>
      <c r="L120" s="625">
        <f>SUMPRODUCT($X$2:$CY$2,$X124:$CY124) +SUMPRODUCT($X$2:$CY$2,$X125:$CY125)</f>
        <v>27932.60924250184</v>
      </c>
      <c r="M120" s="625">
        <f>SUMPRODUCT($X$2:$CY$2,$X126:$CY126)*-1</f>
        <v>-3181.6271304286624</v>
      </c>
      <c r="N120" s="625">
        <f>SUMPRODUCT($X$2:$CY$2,$X129:$CY129) +SUMPRODUCT($X$2:$CY$2,$X130:$CY130)</f>
        <v>441.8786031162312</v>
      </c>
      <c r="O120" s="625">
        <f>SUMPRODUCT($X$2:$CY$2,$X127:$CY127) +SUMPRODUCT($X$2:$CY$2,$X128:$CY128) +SUMPRODUCT($X$2:$CY$2,$X131:$CY131)</f>
        <v>19235.433158416829</v>
      </c>
      <c r="P120" s="625">
        <f>SUM(K120:O120)</f>
        <v>76969.030670999797</v>
      </c>
      <c r="Q120" s="625">
        <f>(SUM(K120:M120)*100000)/(J120*1000)</f>
        <v>234.56830046480809</v>
      </c>
      <c r="R120" s="626">
        <f>(P120*100000)/(J120*1000)</f>
        <v>315.13271126408517</v>
      </c>
      <c r="S120" s="677">
        <v>3</v>
      </c>
      <c r="T120" s="678">
        <v>3</v>
      </c>
      <c r="U120" s="629" t="s">
        <v>497</v>
      </c>
      <c r="V120" s="630" t="s">
        <v>124</v>
      </c>
      <c r="W120" s="631" t="s">
        <v>75</v>
      </c>
      <c r="X120" s="914">
        <v>0.11209117324143381</v>
      </c>
      <c r="Y120" s="914">
        <v>0.26496495717034207</v>
      </c>
      <c r="Z120" s="914">
        <v>0.43538817666309543</v>
      </c>
      <c r="AA120" s="914">
        <v>0.63585692459800414</v>
      </c>
      <c r="AB120" s="914">
        <v>0.87185672463677821</v>
      </c>
      <c r="AC120" s="914">
        <v>0.74607995979967634</v>
      </c>
      <c r="AD120" s="914">
        <v>1.0157627980615473</v>
      </c>
      <c r="AE120" s="914">
        <v>1.3619438573966967</v>
      </c>
      <c r="AF120" s="914">
        <v>1.6759857967550604</v>
      </c>
      <c r="AG120" s="914">
        <v>1.9983798046543098</v>
      </c>
      <c r="AH120" s="914">
        <v>2.6189855182129769</v>
      </c>
      <c r="AI120" s="914">
        <v>2.8846243021077305</v>
      </c>
      <c r="AJ120" s="914">
        <v>3.044632036172878</v>
      </c>
      <c r="AK120" s="915">
        <v>3.1036157140844089</v>
      </c>
      <c r="AL120" s="915">
        <v>3.0862192674109057</v>
      </c>
      <c r="AM120" s="915">
        <v>3.0744620886183922</v>
      </c>
      <c r="AN120" s="915">
        <v>3.063081139547239</v>
      </c>
      <c r="AO120" s="915">
        <v>3.0520652614799362</v>
      </c>
      <c r="AP120" s="915">
        <v>3.0414018915107865</v>
      </c>
      <c r="AQ120" s="915">
        <v>3.0311137914191288</v>
      </c>
      <c r="AR120" s="915">
        <v>3.0211557911639777</v>
      </c>
      <c r="AS120" s="915">
        <v>3.0115164469169913</v>
      </c>
      <c r="AT120" s="915">
        <v>3.0021855616859083</v>
      </c>
      <c r="AU120" s="915">
        <v>2.9931541454157946</v>
      </c>
      <c r="AV120" s="915">
        <v>2.9844457765048018</v>
      </c>
      <c r="AW120" s="915">
        <v>2.9844457765048018</v>
      </c>
      <c r="AX120" s="915">
        <v>2.9844457765048018</v>
      </c>
      <c r="AY120" s="915">
        <v>2.9844457765048018</v>
      </c>
      <c r="AZ120" s="915">
        <v>2.9844457765048018</v>
      </c>
      <c r="BA120" s="915">
        <v>2.9844457765048018</v>
      </c>
      <c r="BB120" s="915">
        <v>2.9844457765048018</v>
      </c>
      <c r="BC120" s="915">
        <v>2.9844457765048018</v>
      </c>
      <c r="BD120" s="915">
        <v>2.9844457765048018</v>
      </c>
      <c r="BE120" s="915">
        <v>2.9844457765048018</v>
      </c>
      <c r="BF120" s="915">
        <v>2.9844457765048018</v>
      </c>
      <c r="BG120" s="915">
        <v>2.9844457765048018</v>
      </c>
      <c r="BH120" s="915">
        <v>2.9844457765048018</v>
      </c>
      <c r="BI120" s="915">
        <v>2.9844457765048018</v>
      </c>
      <c r="BJ120" s="915">
        <v>2.9844457765048018</v>
      </c>
      <c r="BK120" s="915">
        <v>2.9844457765048018</v>
      </c>
      <c r="BL120" s="915">
        <v>2.9844457765048018</v>
      </c>
      <c r="BM120" s="915">
        <v>2.9844457765048018</v>
      </c>
      <c r="BN120" s="915">
        <v>2.9844457765048018</v>
      </c>
      <c r="BO120" s="915">
        <v>2.9844457765048018</v>
      </c>
      <c r="BP120" s="915">
        <v>2.9844457765048018</v>
      </c>
      <c r="BQ120" s="915">
        <v>2.9844457765048018</v>
      </c>
      <c r="BR120" s="915">
        <v>2.9844457765048018</v>
      </c>
      <c r="BS120" s="915">
        <v>2.9844457765048018</v>
      </c>
      <c r="BT120" s="915">
        <v>2.9844457765048018</v>
      </c>
      <c r="BU120" s="915">
        <v>2.9844457765048018</v>
      </c>
      <c r="BV120" s="915">
        <v>2.9844457765048018</v>
      </c>
      <c r="BW120" s="915">
        <v>2.9844457765048018</v>
      </c>
      <c r="BX120" s="915">
        <v>2.9844457765048018</v>
      </c>
      <c r="BY120" s="915">
        <v>2.9844457765048018</v>
      </c>
      <c r="BZ120" s="915">
        <v>2.9844457765048018</v>
      </c>
      <c r="CA120" s="915">
        <v>2.9844457765048018</v>
      </c>
      <c r="CB120" s="915">
        <v>2.9844457765048018</v>
      </c>
      <c r="CC120" s="915">
        <v>2.9844457765048018</v>
      </c>
      <c r="CD120" s="915">
        <v>2.9844457765048018</v>
      </c>
      <c r="CE120" s="916">
        <v>2.9844457765048018</v>
      </c>
      <c r="CF120" s="916">
        <v>2.9844457765048018</v>
      </c>
      <c r="CG120" s="916">
        <v>2.9844457765048018</v>
      </c>
      <c r="CH120" s="916">
        <v>2.9844457765048018</v>
      </c>
      <c r="CI120" s="916">
        <v>2.9844457765048018</v>
      </c>
      <c r="CJ120" s="916">
        <v>2.9844457765048018</v>
      </c>
      <c r="CK120" s="916">
        <v>2.9844457765048018</v>
      </c>
      <c r="CL120" s="916">
        <v>2.9844457765048018</v>
      </c>
      <c r="CM120" s="916">
        <v>2.9844457765048018</v>
      </c>
      <c r="CN120" s="916">
        <v>2.9844457765048018</v>
      </c>
      <c r="CO120" s="916">
        <v>2.9844457765048018</v>
      </c>
      <c r="CP120" s="916">
        <v>2.9844457765048018</v>
      </c>
      <c r="CQ120" s="916">
        <v>2.9844457765048018</v>
      </c>
      <c r="CR120" s="916">
        <v>2.9844457765048018</v>
      </c>
      <c r="CS120" s="916">
        <v>2.9844457765048018</v>
      </c>
      <c r="CT120" s="916">
        <v>2.9844457765048018</v>
      </c>
      <c r="CU120" s="916">
        <v>2.9844457765048018</v>
      </c>
      <c r="CV120" s="916">
        <v>2.9844457765048018</v>
      </c>
      <c r="CW120" s="916">
        <v>2.9844457765048018</v>
      </c>
      <c r="CX120" s="916">
        <v>2.9844457765048018</v>
      </c>
      <c r="CY120" s="917">
        <v>2.9844457765048018</v>
      </c>
      <c r="CZ120" s="634">
        <v>0</v>
      </c>
      <c r="DA120" s="635">
        <v>0</v>
      </c>
      <c r="DB120" s="635">
        <v>0</v>
      </c>
      <c r="DC120" s="635">
        <v>0</v>
      </c>
      <c r="DD120" s="635">
        <v>0</v>
      </c>
      <c r="DE120" s="635">
        <v>0</v>
      </c>
      <c r="DF120" s="635">
        <v>0</v>
      </c>
      <c r="DG120" s="635">
        <v>0</v>
      </c>
      <c r="DH120" s="635">
        <v>0</v>
      </c>
      <c r="DI120" s="635">
        <v>0</v>
      </c>
      <c r="DJ120" s="635">
        <v>0</v>
      </c>
      <c r="DK120" s="635">
        <v>0</v>
      </c>
      <c r="DL120" s="635">
        <v>0</v>
      </c>
      <c r="DM120" s="635">
        <v>0</v>
      </c>
      <c r="DN120" s="635">
        <v>0</v>
      </c>
      <c r="DO120" s="635">
        <v>0</v>
      </c>
      <c r="DP120" s="635">
        <v>0</v>
      </c>
      <c r="DQ120" s="635">
        <v>0</v>
      </c>
      <c r="DR120" s="635">
        <v>0</v>
      </c>
      <c r="DS120" s="635">
        <v>0</v>
      </c>
      <c r="DT120" s="635">
        <v>0</v>
      </c>
      <c r="DU120" s="635">
        <v>0</v>
      </c>
      <c r="DV120" s="635">
        <v>0</v>
      </c>
      <c r="DW120" s="636">
        <v>0</v>
      </c>
    </row>
    <row r="121" spans="2:127" x14ac:dyDescent="0.2">
      <c r="B121" s="637"/>
      <c r="C121" s="685" t="s">
        <v>821</v>
      </c>
      <c r="D121" s="639"/>
      <c r="E121" s="640"/>
      <c r="F121" s="640"/>
      <c r="G121" s="639"/>
      <c r="H121" s="640"/>
      <c r="I121" s="640"/>
      <c r="J121" s="640"/>
      <c r="K121" s="640"/>
      <c r="L121" s="640"/>
      <c r="M121" s="640"/>
      <c r="N121" s="640"/>
      <c r="O121" s="640"/>
      <c r="P121" s="640"/>
      <c r="Q121" s="640"/>
      <c r="R121" s="641"/>
      <c r="S121" s="640"/>
      <c r="T121" s="640"/>
      <c r="U121" s="642" t="s">
        <v>498</v>
      </c>
      <c r="V121" s="630" t="s">
        <v>124</v>
      </c>
      <c r="W121" s="631" t="s">
        <v>499</v>
      </c>
      <c r="X121" s="914">
        <v>456.05064998015058</v>
      </c>
      <c r="Y121" s="914">
        <v>629.57515661717309</v>
      </c>
      <c r="Z121" s="914">
        <v>636.6517665778324</v>
      </c>
      <c r="AA121" s="914">
        <v>646.00025908057341</v>
      </c>
      <c r="AB121" s="914">
        <v>1008.2385836317967</v>
      </c>
      <c r="AC121" s="914">
        <v>2426.7119119891781</v>
      </c>
      <c r="AD121" s="914">
        <v>1954.7484747666815</v>
      </c>
      <c r="AE121" s="914">
        <v>2216.6715399242134</v>
      </c>
      <c r="AF121" s="914">
        <v>2370.8476318450121</v>
      </c>
      <c r="AG121" s="914">
        <v>2622.4959845470676</v>
      </c>
      <c r="AH121" s="914">
        <v>3396.6618409856505</v>
      </c>
      <c r="AI121" s="914">
        <v>1972.977764533714</v>
      </c>
      <c r="AJ121" s="914">
        <v>1322.9127119991301</v>
      </c>
      <c r="AK121" s="915">
        <v>950.28255965860444</v>
      </c>
      <c r="AL121" s="915">
        <v>0</v>
      </c>
      <c r="AM121" s="915">
        <v>118.92377389862916</v>
      </c>
      <c r="AN121" s="915">
        <v>164.17354866393347</v>
      </c>
      <c r="AO121" s="915">
        <v>166.0189076453687</v>
      </c>
      <c r="AP121" s="915">
        <v>168.45670267698944</v>
      </c>
      <c r="AQ121" s="915">
        <v>262.91715045449592</v>
      </c>
      <c r="AR121" s="915">
        <v>879.4674330944199</v>
      </c>
      <c r="AS121" s="915">
        <v>850.24548569888043</v>
      </c>
      <c r="AT121" s="915">
        <v>922.37425638702314</v>
      </c>
      <c r="AU121" s="915">
        <v>967.63473602788724</v>
      </c>
      <c r="AV121" s="915">
        <v>1229.1747369726811</v>
      </c>
      <c r="AW121" s="915">
        <v>2198.2396830018015</v>
      </c>
      <c r="AX121" s="915">
        <v>1571.7241088404905</v>
      </c>
      <c r="AY121" s="915">
        <v>1543.8695138085036</v>
      </c>
      <c r="AZ121" s="915">
        <v>1530.0859232577072</v>
      </c>
      <c r="BA121" s="915">
        <v>1418.3868566219408</v>
      </c>
      <c r="BB121" s="915">
        <v>1956.0211574720927</v>
      </c>
      <c r="BC121" s="915">
        <v>1231.2660232040917</v>
      </c>
      <c r="BD121" s="915">
        <v>881.52124366962289</v>
      </c>
      <c r="BE121" s="915">
        <v>682.42061363779544</v>
      </c>
      <c r="BF121" s="915">
        <v>262.91715045449592</v>
      </c>
      <c r="BG121" s="915">
        <v>632.81071686022608</v>
      </c>
      <c r="BH121" s="915">
        <v>509.73738476627761</v>
      </c>
      <c r="BI121" s="915">
        <v>578.03874423366574</v>
      </c>
      <c r="BJ121" s="915">
        <v>618.24305640153887</v>
      </c>
      <c r="BK121" s="915">
        <v>683.86509158557863</v>
      </c>
      <c r="BL121" s="915">
        <v>1132.4000975999709</v>
      </c>
      <c r="BM121" s="915">
        <v>854.99911544303609</v>
      </c>
      <c r="BN121" s="915">
        <v>689.30985273647991</v>
      </c>
      <c r="BO121" s="915">
        <v>597.19570812530833</v>
      </c>
      <c r="BP121" s="915">
        <v>545.30964538710259</v>
      </c>
      <c r="BQ121" s="915">
        <v>1431.4200755346537</v>
      </c>
      <c r="BR121" s="915">
        <v>1221.4066429939908</v>
      </c>
      <c r="BS121" s="915">
        <v>1364.9140808707496</v>
      </c>
      <c r="BT121" s="915">
        <v>1450.7385974357369</v>
      </c>
      <c r="BU121" s="915">
        <v>1681.3040070764364</v>
      </c>
      <c r="BV121" s="915">
        <v>2469.9081004336895</v>
      </c>
      <c r="BW121" s="915">
        <v>1576.8298593064358</v>
      </c>
      <c r="BX121" s="915">
        <v>1293.5410802579202</v>
      </c>
      <c r="BY121" s="915">
        <v>1132.2069673623448</v>
      </c>
      <c r="BZ121" s="915">
        <v>683.86509158557863</v>
      </c>
      <c r="CA121" s="915">
        <v>885.74338136577705</v>
      </c>
      <c r="CB121" s="915">
        <v>514.49101451043339</v>
      </c>
      <c r="CC121" s="915">
        <v>344.97434058312257</v>
      </c>
      <c r="CD121" s="915">
        <v>247.80402849895998</v>
      </c>
      <c r="CE121" s="916">
        <v>0</v>
      </c>
      <c r="CF121" s="916">
        <v>365.580490132823</v>
      </c>
      <c r="CG121" s="916">
        <v>504.68164959653626</v>
      </c>
      <c r="CH121" s="916">
        <v>510.3544197987261</v>
      </c>
      <c r="CI121" s="916">
        <v>517.84838230333787</v>
      </c>
      <c r="CJ121" s="916">
        <v>808.22679584159869</v>
      </c>
      <c r="CK121" s="916">
        <v>1945.3070184962503</v>
      </c>
      <c r="CL121" s="916">
        <v>1566.9704790963349</v>
      </c>
      <c r="CM121" s="916">
        <v>1776.9339174590464</v>
      </c>
      <c r="CN121" s="916">
        <v>1900.5249511602863</v>
      </c>
      <c r="CO121" s="916">
        <v>2102.2519482075195</v>
      </c>
      <c r="CP121" s="916">
        <v>2722.8407649392411</v>
      </c>
      <c r="CQ121" s="916">
        <v>1581.5834890505917</v>
      </c>
      <c r="CR121" s="916">
        <v>1060.4766766073769</v>
      </c>
      <c r="CS121" s="916">
        <v>761.7679394597659</v>
      </c>
      <c r="CT121" s="916">
        <v>0</v>
      </c>
      <c r="CU121" s="916">
        <v>118.92377389862916</v>
      </c>
      <c r="CV121" s="916">
        <v>164.17354866393347</v>
      </c>
      <c r="CW121" s="916">
        <v>166.0189076453687</v>
      </c>
      <c r="CX121" s="916">
        <v>168.45670267698944</v>
      </c>
      <c r="CY121" s="917">
        <v>262.91715045449592</v>
      </c>
      <c r="CZ121" s="634">
        <v>0</v>
      </c>
      <c r="DA121" s="635">
        <v>0</v>
      </c>
      <c r="DB121" s="635">
        <v>0</v>
      </c>
      <c r="DC121" s="635">
        <v>0</v>
      </c>
      <c r="DD121" s="635">
        <v>0</v>
      </c>
      <c r="DE121" s="635">
        <v>0</v>
      </c>
      <c r="DF121" s="635">
        <v>0</v>
      </c>
      <c r="DG121" s="635">
        <v>0</v>
      </c>
      <c r="DH121" s="635">
        <v>0</v>
      </c>
      <c r="DI121" s="635">
        <v>0</v>
      </c>
      <c r="DJ121" s="635">
        <v>0</v>
      </c>
      <c r="DK121" s="635">
        <v>0</v>
      </c>
      <c r="DL121" s="635">
        <v>0</v>
      </c>
      <c r="DM121" s="635">
        <v>0</v>
      </c>
      <c r="DN121" s="635">
        <v>0</v>
      </c>
      <c r="DO121" s="635">
        <v>0</v>
      </c>
      <c r="DP121" s="635">
        <v>0</v>
      </c>
      <c r="DQ121" s="635">
        <v>0</v>
      </c>
      <c r="DR121" s="635">
        <v>0</v>
      </c>
      <c r="DS121" s="635">
        <v>0</v>
      </c>
      <c r="DT121" s="635">
        <v>0</v>
      </c>
      <c r="DU121" s="635">
        <v>0</v>
      </c>
      <c r="DV121" s="635">
        <v>0</v>
      </c>
      <c r="DW121" s="636">
        <v>0</v>
      </c>
    </row>
    <row r="122" spans="2:127" x14ac:dyDescent="0.2">
      <c r="B122" s="643"/>
      <c r="C122" s="644"/>
      <c r="D122" s="645"/>
      <c r="E122" s="645"/>
      <c r="F122" s="645"/>
      <c r="G122" s="645"/>
      <c r="H122" s="645"/>
      <c r="I122" s="646"/>
      <c r="J122" s="646"/>
      <c r="K122" s="646"/>
      <c r="L122" s="646"/>
      <c r="M122" s="646"/>
      <c r="N122" s="646"/>
      <c r="O122" s="646"/>
      <c r="P122" s="646"/>
      <c r="Q122" s="646"/>
      <c r="R122" s="647"/>
      <c r="S122" s="646"/>
      <c r="T122" s="646"/>
      <c r="U122" s="642" t="s">
        <v>500</v>
      </c>
      <c r="V122" s="630" t="s">
        <v>124</v>
      </c>
      <c r="W122" s="631" t="s">
        <v>499</v>
      </c>
      <c r="X122" s="914">
        <v>0</v>
      </c>
      <c r="Y122" s="914">
        <v>0</v>
      </c>
      <c r="Z122" s="914">
        <v>0</v>
      </c>
      <c r="AA122" s="914">
        <v>0</v>
      </c>
      <c r="AB122" s="914">
        <v>0</v>
      </c>
      <c r="AC122" s="914">
        <v>0</v>
      </c>
      <c r="AD122" s="914">
        <v>0</v>
      </c>
      <c r="AE122" s="914">
        <v>0</v>
      </c>
      <c r="AF122" s="914">
        <v>0</v>
      </c>
      <c r="AG122" s="914">
        <v>0</v>
      </c>
      <c r="AH122" s="914">
        <v>0</v>
      </c>
      <c r="AI122" s="914">
        <v>0</v>
      </c>
      <c r="AJ122" s="914">
        <v>0</v>
      </c>
      <c r="AK122" s="915">
        <v>0</v>
      </c>
      <c r="AL122" s="915">
        <v>0</v>
      </c>
      <c r="AM122" s="915">
        <v>0</v>
      </c>
      <c r="AN122" s="915">
        <v>0</v>
      </c>
      <c r="AO122" s="915">
        <v>0</v>
      </c>
      <c r="AP122" s="915">
        <v>0</v>
      </c>
      <c r="AQ122" s="915">
        <v>0</v>
      </c>
      <c r="AR122" s="915">
        <v>0</v>
      </c>
      <c r="AS122" s="915">
        <v>0</v>
      </c>
      <c r="AT122" s="915">
        <v>0</v>
      </c>
      <c r="AU122" s="915">
        <v>0</v>
      </c>
      <c r="AV122" s="915">
        <v>0</v>
      </c>
      <c r="AW122" s="915">
        <v>0</v>
      </c>
      <c r="AX122" s="915">
        <v>0</v>
      </c>
      <c r="AY122" s="915">
        <v>0</v>
      </c>
      <c r="AZ122" s="915">
        <v>0</v>
      </c>
      <c r="BA122" s="915">
        <v>0</v>
      </c>
      <c r="BB122" s="915">
        <v>0</v>
      </c>
      <c r="BC122" s="915">
        <v>0</v>
      </c>
      <c r="BD122" s="915">
        <v>0</v>
      </c>
      <c r="BE122" s="915">
        <v>0</v>
      </c>
      <c r="BF122" s="915">
        <v>0</v>
      </c>
      <c r="BG122" s="915">
        <v>0</v>
      </c>
      <c r="BH122" s="915">
        <v>0</v>
      </c>
      <c r="BI122" s="915">
        <v>0</v>
      </c>
      <c r="BJ122" s="915">
        <v>0</v>
      </c>
      <c r="BK122" s="915">
        <v>0</v>
      </c>
      <c r="BL122" s="915">
        <v>0</v>
      </c>
      <c r="BM122" s="915">
        <v>0</v>
      </c>
      <c r="BN122" s="915">
        <v>0</v>
      </c>
      <c r="BO122" s="915">
        <v>0</v>
      </c>
      <c r="BP122" s="915">
        <v>0</v>
      </c>
      <c r="BQ122" s="915">
        <v>0</v>
      </c>
      <c r="BR122" s="915">
        <v>0</v>
      </c>
      <c r="BS122" s="915">
        <v>0</v>
      </c>
      <c r="BT122" s="915">
        <v>0</v>
      </c>
      <c r="BU122" s="915">
        <v>0</v>
      </c>
      <c r="BV122" s="915">
        <v>0</v>
      </c>
      <c r="BW122" s="915">
        <v>0</v>
      </c>
      <c r="BX122" s="915">
        <v>0</v>
      </c>
      <c r="BY122" s="915">
        <v>0</v>
      </c>
      <c r="BZ122" s="915">
        <v>0</v>
      </c>
      <c r="CA122" s="915">
        <v>0</v>
      </c>
      <c r="CB122" s="915">
        <v>0</v>
      </c>
      <c r="CC122" s="915">
        <v>0</v>
      </c>
      <c r="CD122" s="915">
        <v>0</v>
      </c>
      <c r="CE122" s="916">
        <v>0</v>
      </c>
      <c r="CF122" s="916">
        <v>0</v>
      </c>
      <c r="CG122" s="916">
        <v>0</v>
      </c>
      <c r="CH122" s="916">
        <v>0</v>
      </c>
      <c r="CI122" s="916">
        <v>0</v>
      </c>
      <c r="CJ122" s="916">
        <v>0</v>
      </c>
      <c r="CK122" s="916">
        <v>0</v>
      </c>
      <c r="CL122" s="916">
        <v>0</v>
      </c>
      <c r="CM122" s="916">
        <v>0</v>
      </c>
      <c r="CN122" s="916">
        <v>0</v>
      </c>
      <c r="CO122" s="916">
        <v>0</v>
      </c>
      <c r="CP122" s="916">
        <v>0</v>
      </c>
      <c r="CQ122" s="916">
        <v>0</v>
      </c>
      <c r="CR122" s="916">
        <v>0</v>
      </c>
      <c r="CS122" s="916">
        <v>0</v>
      </c>
      <c r="CT122" s="916">
        <v>0</v>
      </c>
      <c r="CU122" s="916">
        <v>0</v>
      </c>
      <c r="CV122" s="916">
        <v>0</v>
      </c>
      <c r="CW122" s="916">
        <v>0</v>
      </c>
      <c r="CX122" s="916">
        <v>0</v>
      </c>
      <c r="CY122" s="917">
        <v>0</v>
      </c>
      <c r="CZ122" s="634">
        <v>0</v>
      </c>
      <c r="DA122" s="635">
        <v>0</v>
      </c>
      <c r="DB122" s="635">
        <v>0</v>
      </c>
      <c r="DC122" s="635">
        <v>0</v>
      </c>
      <c r="DD122" s="635">
        <v>0</v>
      </c>
      <c r="DE122" s="635">
        <v>0</v>
      </c>
      <c r="DF122" s="635">
        <v>0</v>
      </c>
      <c r="DG122" s="635">
        <v>0</v>
      </c>
      <c r="DH122" s="635">
        <v>0</v>
      </c>
      <c r="DI122" s="635">
        <v>0</v>
      </c>
      <c r="DJ122" s="635">
        <v>0</v>
      </c>
      <c r="DK122" s="635">
        <v>0</v>
      </c>
      <c r="DL122" s="635">
        <v>0</v>
      </c>
      <c r="DM122" s="635">
        <v>0</v>
      </c>
      <c r="DN122" s="635">
        <v>0</v>
      </c>
      <c r="DO122" s="635">
        <v>0</v>
      </c>
      <c r="DP122" s="635">
        <v>0</v>
      </c>
      <c r="DQ122" s="635">
        <v>0</v>
      </c>
      <c r="DR122" s="635">
        <v>0</v>
      </c>
      <c r="DS122" s="635">
        <v>0</v>
      </c>
      <c r="DT122" s="635">
        <v>0</v>
      </c>
      <c r="DU122" s="635">
        <v>0</v>
      </c>
      <c r="DV122" s="635">
        <v>0</v>
      </c>
      <c r="DW122" s="636">
        <v>0</v>
      </c>
    </row>
    <row r="123" spans="2:127" x14ac:dyDescent="0.2">
      <c r="B123" s="643"/>
      <c r="C123" s="644"/>
      <c r="D123" s="645"/>
      <c r="E123" s="645"/>
      <c r="F123" s="645"/>
      <c r="G123" s="645"/>
      <c r="H123" s="645"/>
      <c r="I123" s="646"/>
      <c r="J123" s="646"/>
      <c r="K123" s="646"/>
      <c r="L123" s="646"/>
      <c r="M123" s="646"/>
      <c r="N123" s="646"/>
      <c r="O123" s="646"/>
      <c r="P123" s="646"/>
      <c r="Q123" s="646"/>
      <c r="R123" s="647"/>
      <c r="S123" s="646"/>
      <c r="T123" s="646"/>
      <c r="U123" s="642" t="s">
        <v>797</v>
      </c>
      <c r="V123" s="630" t="s">
        <v>124</v>
      </c>
      <c r="W123" s="631" t="s">
        <v>499</v>
      </c>
      <c r="X123" s="914">
        <v>0</v>
      </c>
      <c r="Y123" s="914">
        <v>0</v>
      </c>
      <c r="Z123" s="914">
        <v>0</v>
      </c>
      <c r="AA123" s="914">
        <v>0</v>
      </c>
      <c r="AB123" s="914">
        <v>0</v>
      </c>
      <c r="AC123" s="914">
        <v>0</v>
      </c>
      <c r="AD123" s="914">
        <v>0</v>
      </c>
      <c r="AE123" s="914">
        <v>0</v>
      </c>
      <c r="AF123" s="914">
        <v>0</v>
      </c>
      <c r="AG123" s="914">
        <v>0</v>
      </c>
      <c r="AH123" s="914">
        <v>0</v>
      </c>
      <c r="AI123" s="914">
        <v>0</v>
      </c>
      <c r="AJ123" s="914">
        <v>0</v>
      </c>
      <c r="AK123" s="915">
        <v>0</v>
      </c>
      <c r="AL123" s="915">
        <v>0</v>
      </c>
      <c r="AM123" s="915">
        <v>0</v>
      </c>
      <c r="AN123" s="915">
        <v>0</v>
      </c>
      <c r="AO123" s="915">
        <v>0</v>
      </c>
      <c r="AP123" s="915">
        <v>0</v>
      </c>
      <c r="AQ123" s="915">
        <v>0</v>
      </c>
      <c r="AR123" s="915">
        <v>0</v>
      </c>
      <c r="AS123" s="915">
        <v>0</v>
      </c>
      <c r="AT123" s="915">
        <v>0</v>
      </c>
      <c r="AU123" s="915">
        <v>0</v>
      </c>
      <c r="AV123" s="915">
        <v>0</v>
      </c>
      <c r="AW123" s="915">
        <v>0</v>
      </c>
      <c r="AX123" s="915">
        <v>0</v>
      </c>
      <c r="AY123" s="915">
        <v>0</v>
      </c>
      <c r="AZ123" s="915">
        <v>0</v>
      </c>
      <c r="BA123" s="915">
        <v>0</v>
      </c>
      <c r="BB123" s="915">
        <v>0</v>
      </c>
      <c r="BC123" s="915">
        <v>0</v>
      </c>
      <c r="BD123" s="915">
        <v>0</v>
      </c>
      <c r="BE123" s="915">
        <v>0</v>
      </c>
      <c r="BF123" s="915">
        <v>0</v>
      </c>
      <c r="BG123" s="915">
        <v>0</v>
      </c>
      <c r="BH123" s="915">
        <v>0</v>
      </c>
      <c r="BI123" s="915">
        <v>0</v>
      </c>
      <c r="BJ123" s="915">
        <v>0</v>
      </c>
      <c r="BK123" s="915">
        <v>0</v>
      </c>
      <c r="BL123" s="915">
        <v>0</v>
      </c>
      <c r="BM123" s="915">
        <v>0</v>
      </c>
      <c r="BN123" s="915">
        <v>0</v>
      </c>
      <c r="BO123" s="915">
        <v>0</v>
      </c>
      <c r="BP123" s="915">
        <v>0</v>
      </c>
      <c r="BQ123" s="915">
        <v>0</v>
      </c>
      <c r="BR123" s="915">
        <v>0</v>
      </c>
      <c r="BS123" s="915">
        <v>0</v>
      </c>
      <c r="BT123" s="915">
        <v>0</v>
      </c>
      <c r="BU123" s="915">
        <v>0</v>
      </c>
      <c r="BV123" s="915">
        <v>0</v>
      </c>
      <c r="BW123" s="915">
        <v>0</v>
      </c>
      <c r="BX123" s="915">
        <v>0</v>
      </c>
      <c r="BY123" s="915">
        <v>0</v>
      </c>
      <c r="BZ123" s="915">
        <v>0</v>
      </c>
      <c r="CA123" s="915">
        <v>0</v>
      </c>
      <c r="CB123" s="915">
        <v>0</v>
      </c>
      <c r="CC123" s="915">
        <v>0</v>
      </c>
      <c r="CD123" s="915">
        <v>0</v>
      </c>
      <c r="CE123" s="916">
        <v>0</v>
      </c>
      <c r="CF123" s="916">
        <v>0</v>
      </c>
      <c r="CG123" s="916">
        <v>0</v>
      </c>
      <c r="CH123" s="916">
        <v>0</v>
      </c>
      <c r="CI123" s="916">
        <v>0</v>
      </c>
      <c r="CJ123" s="916">
        <v>0</v>
      </c>
      <c r="CK123" s="916">
        <v>0</v>
      </c>
      <c r="CL123" s="916">
        <v>0</v>
      </c>
      <c r="CM123" s="916">
        <v>0</v>
      </c>
      <c r="CN123" s="916">
        <v>0</v>
      </c>
      <c r="CO123" s="916">
        <v>0</v>
      </c>
      <c r="CP123" s="916">
        <v>0</v>
      </c>
      <c r="CQ123" s="916">
        <v>0</v>
      </c>
      <c r="CR123" s="916">
        <v>0</v>
      </c>
      <c r="CS123" s="916">
        <v>0</v>
      </c>
      <c r="CT123" s="916">
        <v>0</v>
      </c>
      <c r="CU123" s="916">
        <v>0</v>
      </c>
      <c r="CV123" s="916">
        <v>0</v>
      </c>
      <c r="CW123" s="916">
        <v>0</v>
      </c>
      <c r="CX123" s="916">
        <v>0</v>
      </c>
      <c r="CY123" s="917">
        <v>0</v>
      </c>
      <c r="CZ123" s="634">
        <v>0</v>
      </c>
      <c r="DA123" s="635">
        <v>0</v>
      </c>
      <c r="DB123" s="635">
        <v>0</v>
      </c>
      <c r="DC123" s="635">
        <v>0</v>
      </c>
      <c r="DD123" s="635">
        <v>0</v>
      </c>
      <c r="DE123" s="635">
        <v>0</v>
      </c>
      <c r="DF123" s="635">
        <v>0</v>
      </c>
      <c r="DG123" s="635">
        <v>0</v>
      </c>
      <c r="DH123" s="635">
        <v>0</v>
      </c>
      <c r="DI123" s="635">
        <v>0</v>
      </c>
      <c r="DJ123" s="635">
        <v>0</v>
      </c>
      <c r="DK123" s="635">
        <v>0</v>
      </c>
      <c r="DL123" s="635">
        <v>0</v>
      </c>
      <c r="DM123" s="635">
        <v>0</v>
      </c>
      <c r="DN123" s="635">
        <v>0</v>
      </c>
      <c r="DO123" s="635">
        <v>0</v>
      </c>
      <c r="DP123" s="635">
        <v>0</v>
      </c>
      <c r="DQ123" s="635">
        <v>0</v>
      </c>
      <c r="DR123" s="635">
        <v>0</v>
      </c>
      <c r="DS123" s="635">
        <v>0</v>
      </c>
      <c r="DT123" s="635">
        <v>0</v>
      </c>
      <c r="DU123" s="635">
        <v>0</v>
      </c>
      <c r="DV123" s="635">
        <v>0</v>
      </c>
      <c r="DW123" s="636">
        <v>0</v>
      </c>
    </row>
    <row r="124" spans="2:127" x14ac:dyDescent="0.2">
      <c r="B124" s="648"/>
      <c r="C124" s="649"/>
      <c r="D124" s="650"/>
      <c r="E124" s="650"/>
      <c r="F124" s="650"/>
      <c r="G124" s="650"/>
      <c r="H124" s="650"/>
      <c r="I124" s="651"/>
      <c r="J124" s="651"/>
      <c r="K124" s="651"/>
      <c r="L124" s="651"/>
      <c r="M124" s="651"/>
      <c r="N124" s="651"/>
      <c r="O124" s="651"/>
      <c r="P124" s="651"/>
      <c r="Q124" s="651"/>
      <c r="R124" s="652"/>
      <c r="S124" s="651"/>
      <c r="T124" s="651"/>
      <c r="U124" s="642" t="s">
        <v>501</v>
      </c>
      <c r="V124" s="630" t="s">
        <v>124</v>
      </c>
      <c r="W124" s="653" t="s">
        <v>499</v>
      </c>
      <c r="X124" s="914">
        <v>10.642418652133703</v>
      </c>
      <c r="Y124" s="914">
        <v>45.858459799656266</v>
      </c>
      <c r="Z124" s="914">
        <v>90.617532571810571</v>
      </c>
      <c r="AA124" s="914">
        <v>138.55048634633619</v>
      </c>
      <c r="AB124" s="914">
        <v>190.2812681172249</v>
      </c>
      <c r="AC124" s="914">
        <v>224.10653999240145</v>
      </c>
      <c r="AD124" s="914">
        <v>359.86732951288002</v>
      </c>
      <c r="AE124" s="914">
        <v>481.4673132159304</v>
      </c>
      <c r="AF124" s="914">
        <v>611.90536638462015</v>
      </c>
      <c r="AG124" s="914">
        <v>750.13492931899623</v>
      </c>
      <c r="AH124" s="914">
        <v>928.10109070180033</v>
      </c>
      <c r="AI124" s="914">
        <v>1107.5069396638587</v>
      </c>
      <c r="AJ124" s="914">
        <v>1212.2583098996415</v>
      </c>
      <c r="AK124" s="915">
        <v>1277.9095631806006</v>
      </c>
      <c r="AL124" s="915">
        <v>1319.3941264371008</v>
      </c>
      <c r="AM124" s="915">
        <v>1318.2778492561276</v>
      </c>
      <c r="AN124" s="915">
        <v>1317.1972929449455</v>
      </c>
      <c r="AO124" s="915">
        <v>1316.1513980468649</v>
      </c>
      <c r="AP124" s="915">
        <v>1315.1389717855229</v>
      </c>
      <c r="AQ124" s="915">
        <v>1314.1621752622618</v>
      </c>
      <c r="AR124" s="915">
        <v>1313.2167198388886</v>
      </c>
      <c r="AS124" s="915">
        <v>1312.3015189890634</v>
      </c>
      <c r="AT124" s="915">
        <v>1311.4156045664326</v>
      </c>
      <c r="AU124" s="915">
        <v>1310.5581230164696</v>
      </c>
      <c r="AV124" s="915">
        <v>1309.7313129738234</v>
      </c>
      <c r="AW124" s="915">
        <v>1309.7313129738234</v>
      </c>
      <c r="AX124" s="915">
        <v>1309.7313129738234</v>
      </c>
      <c r="AY124" s="915">
        <v>1309.7313129738234</v>
      </c>
      <c r="AZ124" s="915">
        <v>1309.7313129738234</v>
      </c>
      <c r="BA124" s="915">
        <v>1309.7313129738234</v>
      </c>
      <c r="BB124" s="915">
        <v>1309.7313129738234</v>
      </c>
      <c r="BC124" s="915">
        <v>1309.7313129738234</v>
      </c>
      <c r="BD124" s="915">
        <v>1309.7313129738234</v>
      </c>
      <c r="BE124" s="915">
        <v>1309.7313129738234</v>
      </c>
      <c r="BF124" s="915">
        <v>1309.7313129738234</v>
      </c>
      <c r="BG124" s="915">
        <v>1309.7313129738234</v>
      </c>
      <c r="BH124" s="915">
        <v>1309.7313129738234</v>
      </c>
      <c r="BI124" s="915">
        <v>1309.7313129738234</v>
      </c>
      <c r="BJ124" s="915">
        <v>1309.7313129738234</v>
      </c>
      <c r="BK124" s="915">
        <v>1309.7313129738234</v>
      </c>
      <c r="BL124" s="915">
        <v>1309.7313129738234</v>
      </c>
      <c r="BM124" s="915">
        <v>1309.7313129738234</v>
      </c>
      <c r="BN124" s="915">
        <v>1309.7313129738234</v>
      </c>
      <c r="BO124" s="915">
        <v>1309.7313129738234</v>
      </c>
      <c r="BP124" s="915">
        <v>1309.7313129738234</v>
      </c>
      <c r="BQ124" s="915">
        <v>1309.7313129738234</v>
      </c>
      <c r="BR124" s="915">
        <v>1309.7313129738234</v>
      </c>
      <c r="BS124" s="915">
        <v>1309.7313129738234</v>
      </c>
      <c r="BT124" s="915">
        <v>1309.7313129738234</v>
      </c>
      <c r="BU124" s="915">
        <v>1309.7313129738234</v>
      </c>
      <c r="BV124" s="915">
        <v>1309.7313129738234</v>
      </c>
      <c r="BW124" s="915">
        <v>1309.7313129738234</v>
      </c>
      <c r="BX124" s="915">
        <v>1309.7313129738234</v>
      </c>
      <c r="BY124" s="915">
        <v>1309.7313129738234</v>
      </c>
      <c r="BZ124" s="915">
        <v>1309.7313129738234</v>
      </c>
      <c r="CA124" s="915">
        <v>1309.7313129738234</v>
      </c>
      <c r="CB124" s="915">
        <v>1309.7313129738234</v>
      </c>
      <c r="CC124" s="915">
        <v>1309.7313129738234</v>
      </c>
      <c r="CD124" s="915">
        <v>1309.7313129738234</v>
      </c>
      <c r="CE124" s="916">
        <v>1309.7313129738234</v>
      </c>
      <c r="CF124" s="916">
        <v>1309.7313129738234</v>
      </c>
      <c r="CG124" s="916">
        <v>1309.7313129738234</v>
      </c>
      <c r="CH124" s="916">
        <v>1309.7313129738234</v>
      </c>
      <c r="CI124" s="916">
        <v>1309.7313129738234</v>
      </c>
      <c r="CJ124" s="916">
        <v>1309.7313129738234</v>
      </c>
      <c r="CK124" s="916">
        <v>1309.7313129738234</v>
      </c>
      <c r="CL124" s="916">
        <v>1309.7313129738234</v>
      </c>
      <c r="CM124" s="916">
        <v>1309.7313129738234</v>
      </c>
      <c r="CN124" s="916">
        <v>1309.7313129738234</v>
      </c>
      <c r="CO124" s="916">
        <v>1309.7313129738234</v>
      </c>
      <c r="CP124" s="916">
        <v>1309.7313129738234</v>
      </c>
      <c r="CQ124" s="916">
        <v>1309.7313129738234</v>
      </c>
      <c r="CR124" s="916">
        <v>1309.7313129738234</v>
      </c>
      <c r="CS124" s="916">
        <v>1309.7313129738234</v>
      </c>
      <c r="CT124" s="916">
        <v>1309.7313129738234</v>
      </c>
      <c r="CU124" s="916">
        <v>1309.7313129738234</v>
      </c>
      <c r="CV124" s="916">
        <v>1309.7313129738234</v>
      </c>
      <c r="CW124" s="916">
        <v>1309.7313129738234</v>
      </c>
      <c r="CX124" s="916">
        <v>1309.7313129738234</v>
      </c>
      <c r="CY124" s="917">
        <v>1309.7313129738234</v>
      </c>
      <c r="CZ124" s="634">
        <v>0</v>
      </c>
      <c r="DA124" s="635">
        <v>0</v>
      </c>
      <c r="DB124" s="635">
        <v>0</v>
      </c>
      <c r="DC124" s="635">
        <v>0</v>
      </c>
      <c r="DD124" s="635">
        <v>0</v>
      </c>
      <c r="DE124" s="635">
        <v>0</v>
      </c>
      <c r="DF124" s="635">
        <v>0</v>
      </c>
      <c r="DG124" s="635">
        <v>0</v>
      </c>
      <c r="DH124" s="635">
        <v>0</v>
      </c>
      <c r="DI124" s="635">
        <v>0</v>
      </c>
      <c r="DJ124" s="635">
        <v>0</v>
      </c>
      <c r="DK124" s="635">
        <v>0</v>
      </c>
      <c r="DL124" s="635">
        <v>0</v>
      </c>
      <c r="DM124" s="635">
        <v>0</v>
      </c>
      <c r="DN124" s="635">
        <v>0</v>
      </c>
      <c r="DO124" s="635">
        <v>0</v>
      </c>
      <c r="DP124" s="635">
        <v>0</v>
      </c>
      <c r="DQ124" s="635">
        <v>0</v>
      </c>
      <c r="DR124" s="635">
        <v>0</v>
      </c>
      <c r="DS124" s="635">
        <v>0</v>
      </c>
      <c r="DT124" s="635">
        <v>0</v>
      </c>
      <c r="DU124" s="635">
        <v>0</v>
      </c>
      <c r="DV124" s="635">
        <v>0</v>
      </c>
      <c r="DW124" s="636">
        <v>0</v>
      </c>
    </row>
    <row r="125" spans="2:127" x14ac:dyDescent="0.2">
      <c r="B125" s="654"/>
      <c r="C125" s="655"/>
      <c r="D125" s="650"/>
      <c r="E125" s="650"/>
      <c r="F125" s="650"/>
      <c r="G125" s="650"/>
      <c r="H125" s="650"/>
      <c r="I125" s="651"/>
      <c r="J125" s="651"/>
      <c r="K125" s="651"/>
      <c r="L125" s="651"/>
      <c r="M125" s="651"/>
      <c r="N125" s="651"/>
      <c r="O125" s="651"/>
      <c r="P125" s="651"/>
      <c r="Q125" s="651"/>
      <c r="R125" s="652"/>
      <c r="S125" s="651"/>
      <c r="T125" s="651"/>
      <c r="U125" s="642" t="s">
        <v>502</v>
      </c>
      <c r="V125" s="630" t="s">
        <v>124</v>
      </c>
      <c r="W125" s="653" t="s">
        <v>499</v>
      </c>
      <c r="X125" s="915">
        <v>0</v>
      </c>
      <c r="Y125" s="915">
        <v>0</v>
      </c>
      <c r="Z125" s="915">
        <v>0</v>
      </c>
      <c r="AA125" s="915">
        <v>0</v>
      </c>
      <c r="AB125" s="915">
        <v>0</v>
      </c>
      <c r="AC125" s="915">
        <v>0</v>
      </c>
      <c r="AD125" s="915">
        <v>0</v>
      </c>
      <c r="AE125" s="915">
        <v>0</v>
      </c>
      <c r="AF125" s="915">
        <v>0</v>
      </c>
      <c r="AG125" s="915">
        <v>0</v>
      </c>
      <c r="AH125" s="915">
        <v>0</v>
      </c>
      <c r="AI125" s="915">
        <v>0</v>
      </c>
      <c r="AJ125" s="915">
        <v>0</v>
      </c>
      <c r="AK125" s="915">
        <v>0</v>
      </c>
      <c r="AL125" s="915">
        <v>0</v>
      </c>
      <c r="AM125" s="915">
        <v>0</v>
      </c>
      <c r="AN125" s="915">
        <v>0</v>
      </c>
      <c r="AO125" s="915">
        <v>0</v>
      </c>
      <c r="AP125" s="915">
        <v>0</v>
      </c>
      <c r="AQ125" s="915">
        <v>0</v>
      </c>
      <c r="AR125" s="915">
        <v>0</v>
      </c>
      <c r="AS125" s="915">
        <v>0</v>
      </c>
      <c r="AT125" s="915">
        <v>0</v>
      </c>
      <c r="AU125" s="915">
        <v>0</v>
      </c>
      <c r="AV125" s="915">
        <v>0</v>
      </c>
      <c r="AW125" s="915">
        <v>0</v>
      </c>
      <c r="AX125" s="915">
        <v>0</v>
      </c>
      <c r="AY125" s="915">
        <v>0</v>
      </c>
      <c r="AZ125" s="915">
        <v>0</v>
      </c>
      <c r="BA125" s="915">
        <v>0</v>
      </c>
      <c r="BB125" s="915">
        <v>0</v>
      </c>
      <c r="BC125" s="915">
        <v>0</v>
      </c>
      <c r="BD125" s="915">
        <v>0</v>
      </c>
      <c r="BE125" s="915">
        <v>0</v>
      </c>
      <c r="BF125" s="915">
        <v>0</v>
      </c>
      <c r="BG125" s="915">
        <v>0</v>
      </c>
      <c r="BH125" s="915">
        <v>0</v>
      </c>
      <c r="BI125" s="915">
        <v>0</v>
      </c>
      <c r="BJ125" s="915">
        <v>0</v>
      </c>
      <c r="BK125" s="915">
        <v>0</v>
      </c>
      <c r="BL125" s="915">
        <v>0</v>
      </c>
      <c r="BM125" s="915">
        <v>0</v>
      </c>
      <c r="BN125" s="915">
        <v>0</v>
      </c>
      <c r="BO125" s="915">
        <v>0</v>
      </c>
      <c r="BP125" s="915">
        <v>0</v>
      </c>
      <c r="BQ125" s="915">
        <v>0</v>
      </c>
      <c r="BR125" s="915">
        <v>0</v>
      </c>
      <c r="BS125" s="915">
        <v>0</v>
      </c>
      <c r="BT125" s="915">
        <v>0</v>
      </c>
      <c r="BU125" s="915">
        <v>0</v>
      </c>
      <c r="BV125" s="915">
        <v>0</v>
      </c>
      <c r="BW125" s="915">
        <v>0</v>
      </c>
      <c r="BX125" s="915">
        <v>0</v>
      </c>
      <c r="BY125" s="915">
        <v>0</v>
      </c>
      <c r="BZ125" s="915">
        <v>0</v>
      </c>
      <c r="CA125" s="915">
        <v>0</v>
      </c>
      <c r="CB125" s="915">
        <v>0</v>
      </c>
      <c r="CC125" s="915">
        <v>0</v>
      </c>
      <c r="CD125" s="915">
        <v>0</v>
      </c>
      <c r="CE125" s="916">
        <v>0</v>
      </c>
      <c r="CF125" s="916">
        <v>0</v>
      </c>
      <c r="CG125" s="916">
        <v>0</v>
      </c>
      <c r="CH125" s="916">
        <v>0</v>
      </c>
      <c r="CI125" s="916">
        <v>0</v>
      </c>
      <c r="CJ125" s="916">
        <v>0</v>
      </c>
      <c r="CK125" s="916">
        <v>0</v>
      </c>
      <c r="CL125" s="916">
        <v>0</v>
      </c>
      <c r="CM125" s="916">
        <v>0</v>
      </c>
      <c r="CN125" s="916">
        <v>0</v>
      </c>
      <c r="CO125" s="916">
        <v>0</v>
      </c>
      <c r="CP125" s="916">
        <v>0</v>
      </c>
      <c r="CQ125" s="916">
        <v>0</v>
      </c>
      <c r="CR125" s="916">
        <v>0</v>
      </c>
      <c r="CS125" s="916">
        <v>0</v>
      </c>
      <c r="CT125" s="916">
        <v>0</v>
      </c>
      <c r="CU125" s="916">
        <v>0</v>
      </c>
      <c r="CV125" s="916">
        <v>0</v>
      </c>
      <c r="CW125" s="916">
        <v>0</v>
      </c>
      <c r="CX125" s="916">
        <v>0</v>
      </c>
      <c r="CY125" s="917">
        <v>0</v>
      </c>
      <c r="CZ125" s="634">
        <v>0</v>
      </c>
      <c r="DA125" s="635">
        <v>0</v>
      </c>
      <c r="DB125" s="635">
        <v>0</v>
      </c>
      <c r="DC125" s="635">
        <v>0</v>
      </c>
      <c r="DD125" s="635">
        <v>0</v>
      </c>
      <c r="DE125" s="635">
        <v>0</v>
      </c>
      <c r="DF125" s="635">
        <v>0</v>
      </c>
      <c r="DG125" s="635">
        <v>0</v>
      </c>
      <c r="DH125" s="635">
        <v>0</v>
      </c>
      <c r="DI125" s="635">
        <v>0</v>
      </c>
      <c r="DJ125" s="635">
        <v>0</v>
      </c>
      <c r="DK125" s="635">
        <v>0</v>
      </c>
      <c r="DL125" s="635">
        <v>0</v>
      </c>
      <c r="DM125" s="635">
        <v>0</v>
      </c>
      <c r="DN125" s="635">
        <v>0</v>
      </c>
      <c r="DO125" s="635">
        <v>0</v>
      </c>
      <c r="DP125" s="635">
        <v>0</v>
      </c>
      <c r="DQ125" s="635">
        <v>0</v>
      </c>
      <c r="DR125" s="635">
        <v>0</v>
      </c>
      <c r="DS125" s="635">
        <v>0</v>
      </c>
      <c r="DT125" s="635">
        <v>0</v>
      </c>
      <c r="DU125" s="635">
        <v>0</v>
      </c>
      <c r="DV125" s="635">
        <v>0</v>
      </c>
      <c r="DW125" s="636">
        <v>0</v>
      </c>
    </row>
    <row r="126" spans="2:127" x14ac:dyDescent="0.2">
      <c r="B126" s="654"/>
      <c r="C126" s="655"/>
      <c r="D126" s="650"/>
      <c r="E126" s="650"/>
      <c r="F126" s="650"/>
      <c r="G126" s="650"/>
      <c r="H126" s="650"/>
      <c r="I126" s="651"/>
      <c r="J126" s="651"/>
      <c r="K126" s="651"/>
      <c r="L126" s="651"/>
      <c r="M126" s="651"/>
      <c r="N126" s="651"/>
      <c r="O126" s="651"/>
      <c r="P126" s="651"/>
      <c r="Q126" s="651"/>
      <c r="R126" s="652"/>
      <c r="S126" s="651"/>
      <c r="T126" s="651"/>
      <c r="U126" s="656" t="s">
        <v>503</v>
      </c>
      <c r="V126" s="657" t="s">
        <v>124</v>
      </c>
      <c r="W126" s="653" t="s">
        <v>499</v>
      </c>
      <c r="X126" s="915">
        <v>3.0630844339541041</v>
      </c>
      <c r="Y126" s="915">
        <v>7.2406239704856992</v>
      </c>
      <c r="Z126" s="915">
        <v>14.156100613246998</v>
      </c>
      <c r="AA126" s="915">
        <v>25.615424399527264</v>
      </c>
      <c r="AB126" s="915">
        <v>38.135761973003014</v>
      </c>
      <c r="AC126" s="915">
        <v>28.17901486133362</v>
      </c>
      <c r="AD126" s="915">
        <v>45.654146665336491</v>
      </c>
      <c r="AE126" s="915">
        <v>66.417252092985009</v>
      </c>
      <c r="AF126" s="915">
        <v>84.469048367457333</v>
      </c>
      <c r="AG126" s="915">
        <v>98.784051656877807</v>
      </c>
      <c r="AH126" s="915">
        <v>135.35925601322853</v>
      </c>
      <c r="AI126" s="915">
        <v>144.88531917894355</v>
      </c>
      <c r="AJ126" s="915">
        <v>150.35890738754227</v>
      </c>
      <c r="AK126" s="915">
        <v>151.95698727730684</v>
      </c>
      <c r="AL126" s="915">
        <v>150.62975101744541</v>
      </c>
      <c r="AM126" s="915">
        <v>149.5429260385344</v>
      </c>
      <c r="AN126" s="915">
        <v>148.4908794589486</v>
      </c>
      <c r="AO126" s="915">
        <v>147.47257977503071</v>
      </c>
      <c r="AP126" s="915">
        <v>146.48686568099822</v>
      </c>
      <c r="AQ126" s="915">
        <v>145.53584125902805</v>
      </c>
      <c r="AR126" s="915">
        <v>144.61533102368213</v>
      </c>
      <c r="AS126" s="915">
        <v>143.72427711586735</v>
      </c>
      <c r="AT126" s="915">
        <v>142.86173693310261</v>
      </c>
      <c r="AU126" s="915">
        <v>142.02687944130759</v>
      </c>
      <c r="AV126" s="915">
        <v>141.22188421030327</v>
      </c>
      <c r="AW126" s="915">
        <v>141.22188421030327</v>
      </c>
      <c r="AX126" s="915">
        <v>141.22188421030327</v>
      </c>
      <c r="AY126" s="915">
        <v>141.22188421030327</v>
      </c>
      <c r="AZ126" s="915">
        <v>141.22188421030327</v>
      </c>
      <c r="BA126" s="915">
        <v>141.22188421030327</v>
      </c>
      <c r="BB126" s="915">
        <v>141.22188421030327</v>
      </c>
      <c r="BC126" s="915">
        <v>141.22188421030327</v>
      </c>
      <c r="BD126" s="915">
        <v>141.22188421030327</v>
      </c>
      <c r="BE126" s="915">
        <v>141.22188421030327</v>
      </c>
      <c r="BF126" s="915">
        <v>141.22188421030327</v>
      </c>
      <c r="BG126" s="915">
        <v>141.22188421030327</v>
      </c>
      <c r="BH126" s="915">
        <v>141.22188421030327</v>
      </c>
      <c r="BI126" s="915">
        <v>141.22188421030327</v>
      </c>
      <c r="BJ126" s="915">
        <v>141.22188421030327</v>
      </c>
      <c r="BK126" s="915">
        <v>141.22188421030327</v>
      </c>
      <c r="BL126" s="915">
        <v>141.22188421030327</v>
      </c>
      <c r="BM126" s="915">
        <v>141.22188421030327</v>
      </c>
      <c r="BN126" s="915">
        <v>141.22188421030327</v>
      </c>
      <c r="BO126" s="915">
        <v>141.22188421030327</v>
      </c>
      <c r="BP126" s="915">
        <v>141.22188421030327</v>
      </c>
      <c r="BQ126" s="915">
        <v>141.22188421030327</v>
      </c>
      <c r="BR126" s="915">
        <v>141.22188421030327</v>
      </c>
      <c r="BS126" s="915">
        <v>141.22188421030327</v>
      </c>
      <c r="BT126" s="915">
        <v>141.22188421030327</v>
      </c>
      <c r="BU126" s="915">
        <v>141.22188421030327</v>
      </c>
      <c r="BV126" s="915">
        <v>141.22188421030327</v>
      </c>
      <c r="BW126" s="915">
        <v>141.22188421030327</v>
      </c>
      <c r="BX126" s="915">
        <v>141.22188421030327</v>
      </c>
      <c r="BY126" s="915">
        <v>141.22188421030327</v>
      </c>
      <c r="BZ126" s="915">
        <v>141.22188421030327</v>
      </c>
      <c r="CA126" s="915">
        <v>141.22188421030327</v>
      </c>
      <c r="CB126" s="915">
        <v>141.22188421030327</v>
      </c>
      <c r="CC126" s="915">
        <v>141.22188421030327</v>
      </c>
      <c r="CD126" s="915">
        <v>141.22188421030327</v>
      </c>
      <c r="CE126" s="916">
        <v>141.22188421030327</v>
      </c>
      <c r="CF126" s="916">
        <v>141.22188421030327</v>
      </c>
      <c r="CG126" s="916">
        <v>141.22188421030327</v>
      </c>
      <c r="CH126" s="916">
        <v>141.22188421030327</v>
      </c>
      <c r="CI126" s="916">
        <v>141.22188421030327</v>
      </c>
      <c r="CJ126" s="916">
        <v>141.22188421030327</v>
      </c>
      <c r="CK126" s="916">
        <v>141.22188421030327</v>
      </c>
      <c r="CL126" s="916">
        <v>141.22188421030327</v>
      </c>
      <c r="CM126" s="916">
        <v>141.22188421030327</v>
      </c>
      <c r="CN126" s="916">
        <v>141.22188421030327</v>
      </c>
      <c r="CO126" s="916">
        <v>141.22188421030327</v>
      </c>
      <c r="CP126" s="916">
        <v>141.22188421030327</v>
      </c>
      <c r="CQ126" s="916">
        <v>141.22188421030327</v>
      </c>
      <c r="CR126" s="916">
        <v>141.22188421030327</v>
      </c>
      <c r="CS126" s="916">
        <v>141.22188421030327</v>
      </c>
      <c r="CT126" s="916">
        <v>141.22188421030327</v>
      </c>
      <c r="CU126" s="916">
        <v>141.22188421030327</v>
      </c>
      <c r="CV126" s="916">
        <v>141.22188421030327</v>
      </c>
      <c r="CW126" s="916">
        <v>141.22188421030327</v>
      </c>
      <c r="CX126" s="916">
        <v>141.22188421030327</v>
      </c>
      <c r="CY126" s="917">
        <v>141.22188421030327</v>
      </c>
      <c r="CZ126" s="634">
        <v>0</v>
      </c>
      <c r="DA126" s="635">
        <v>0</v>
      </c>
      <c r="DB126" s="635">
        <v>0</v>
      </c>
      <c r="DC126" s="635">
        <v>0</v>
      </c>
      <c r="DD126" s="635">
        <v>0</v>
      </c>
      <c r="DE126" s="635">
        <v>0</v>
      </c>
      <c r="DF126" s="635">
        <v>0</v>
      </c>
      <c r="DG126" s="635">
        <v>0</v>
      </c>
      <c r="DH126" s="635">
        <v>0</v>
      </c>
      <c r="DI126" s="635">
        <v>0</v>
      </c>
      <c r="DJ126" s="635">
        <v>0</v>
      </c>
      <c r="DK126" s="635">
        <v>0</v>
      </c>
      <c r="DL126" s="635">
        <v>0</v>
      </c>
      <c r="DM126" s="635">
        <v>0</v>
      </c>
      <c r="DN126" s="635">
        <v>0</v>
      </c>
      <c r="DO126" s="635">
        <v>0</v>
      </c>
      <c r="DP126" s="635">
        <v>0</v>
      </c>
      <c r="DQ126" s="635">
        <v>0</v>
      </c>
      <c r="DR126" s="635">
        <v>0</v>
      </c>
      <c r="DS126" s="635">
        <v>0</v>
      </c>
      <c r="DT126" s="635">
        <v>0</v>
      </c>
      <c r="DU126" s="635">
        <v>0</v>
      </c>
      <c r="DV126" s="635">
        <v>0</v>
      </c>
      <c r="DW126" s="636">
        <v>0</v>
      </c>
    </row>
    <row r="127" spans="2:127" x14ac:dyDescent="0.2">
      <c r="B127" s="654"/>
      <c r="C127" s="655"/>
      <c r="D127" s="650"/>
      <c r="E127" s="650"/>
      <c r="F127" s="650"/>
      <c r="G127" s="650"/>
      <c r="H127" s="650"/>
      <c r="I127" s="651"/>
      <c r="J127" s="651"/>
      <c r="K127" s="651"/>
      <c r="L127" s="651"/>
      <c r="M127" s="651"/>
      <c r="N127" s="651"/>
      <c r="O127" s="651"/>
      <c r="P127" s="651"/>
      <c r="Q127" s="651"/>
      <c r="R127" s="652"/>
      <c r="S127" s="651"/>
      <c r="T127" s="651"/>
      <c r="U127" s="642" t="s">
        <v>504</v>
      </c>
      <c r="V127" s="630" t="s">
        <v>124</v>
      </c>
      <c r="W127" s="653" t="s">
        <v>499</v>
      </c>
      <c r="X127" s="915">
        <v>0</v>
      </c>
      <c r="Y127" s="915">
        <v>0</v>
      </c>
      <c r="Z127" s="915">
        <v>0</v>
      </c>
      <c r="AA127" s="915">
        <v>0</v>
      </c>
      <c r="AB127" s="915">
        <v>0</v>
      </c>
      <c r="AC127" s="915">
        <v>0</v>
      </c>
      <c r="AD127" s="915">
        <v>0</v>
      </c>
      <c r="AE127" s="915">
        <v>0</v>
      </c>
      <c r="AF127" s="915">
        <v>0</v>
      </c>
      <c r="AG127" s="915">
        <v>0</v>
      </c>
      <c r="AH127" s="915">
        <v>0</v>
      </c>
      <c r="AI127" s="915">
        <v>0</v>
      </c>
      <c r="AJ127" s="915">
        <v>0</v>
      </c>
      <c r="AK127" s="915">
        <v>0</v>
      </c>
      <c r="AL127" s="915">
        <v>0</v>
      </c>
      <c r="AM127" s="915">
        <v>0</v>
      </c>
      <c r="AN127" s="915">
        <v>0</v>
      </c>
      <c r="AO127" s="915">
        <v>0</v>
      </c>
      <c r="AP127" s="915">
        <v>0</v>
      </c>
      <c r="AQ127" s="915">
        <v>0</v>
      </c>
      <c r="AR127" s="915">
        <v>0</v>
      </c>
      <c r="AS127" s="915">
        <v>0</v>
      </c>
      <c r="AT127" s="915">
        <v>0</v>
      </c>
      <c r="AU127" s="915">
        <v>0</v>
      </c>
      <c r="AV127" s="915">
        <v>0</v>
      </c>
      <c r="AW127" s="915">
        <v>0</v>
      </c>
      <c r="AX127" s="915">
        <v>0</v>
      </c>
      <c r="AY127" s="915">
        <v>0</v>
      </c>
      <c r="AZ127" s="915">
        <v>0</v>
      </c>
      <c r="BA127" s="915">
        <v>0</v>
      </c>
      <c r="BB127" s="915">
        <v>0</v>
      </c>
      <c r="BC127" s="915">
        <v>0</v>
      </c>
      <c r="BD127" s="915">
        <v>0</v>
      </c>
      <c r="BE127" s="915">
        <v>0</v>
      </c>
      <c r="BF127" s="915">
        <v>0</v>
      </c>
      <c r="BG127" s="915">
        <v>0</v>
      </c>
      <c r="BH127" s="915">
        <v>0</v>
      </c>
      <c r="BI127" s="915">
        <v>0</v>
      </c>
      <c r="BJ127" s="915">
        <v>0</v>
      </c>
      <c r="BK127" s="915">
        <v>0</v>
      </c>
      <c r="BL127" s="915">
        <v>0</v>
      </c>
      <c r="BM127" s="915">
        <v>0</v>
      </c>
      <c r="BN127" s="915">
        <v>0</v>
      </c>
      <c r="BO127" s="915">
        <v>0</v>
      </c>
      <c r="BP127" s="915">
        <v>0</v>
      </c>
      <c r="BQ127" s="915">
        <v>0</v>
      </c>
      <c r="BR127" s="915">
        <v>0</v>
      </c>
      <c r="BS127" s="915">
        <v>0</v>
      </c>
      <c r="BT127" s="915">
        <v>0</v>
      </c>
      <c r="BU127" s="915">
        <v>0</v>
      </c>
      <c r="BV127" s="915">
        <v>0</v>
      </c>
      <c r="BW127" s="915">
        <v>0</v>
      </c>
      <c r="BX127" s="915">
        <v>0</v>
      </c>
      <c r="BY127" s="915">
        <v>0</v>
      </c>
      <c r="BZ127" s="915">
        <v>0</v>
      </c>
      <c r="CA127" s="915">
        <v>0</v>
      </c>
      <c r="CB127" s="915">
        <v>0</v>
      </c>
      <c r="CC127" s="915">
        <v>0</v>
      </c>
      <c r="CD127" s="915">
        <v>0</v>
      </c>
      <c r="CE127" s="916">
        <v>0</v>
      </c>
      <c r="CF127" s="916">
        <v>0</v>
      </c>
      <c r="CG127" s="916">
        <v>0</v>
      </c>
      <c r="CH127" s="916">
        <v>0</v>
      </c>
      <c r="CI127" s="916">
        <v>0</v>
      </c>
      <c r="CJ127" s="916">
        <v>0</v>
      </c>
      <c r="CK127" s="916">
        <v>0</v>
      </c>
      <c r="CL127" s="916">
        <v>0</v>
      </c>
      <c r="CM127" s="916">
        <v>0</v>
      </c>
      <c r="CN127" s="916">
        <v>0</v>
      </c>
      <c r="CO127" s="916">
        <v>0</v>
      </c>
      <c r="CP127" s="916">
        <v>0</v>
      </c>
      <c r="CQ127" s="916">
        <v>0</v>
      </c>
      <c r="CR127" s="916">
        <v>0</v>
      </c>
      <c r="CS127" s="916">
        <v>0</v>
      </c>
      <c r="CT127" s="916">
        <v>0</v>
      </c>
      <c r="CU127" s="916">
        <v>0</v>
      </c>
      <c r="CV127" s="916">
        <v>0</v>
      </c>
      <c r="CW127" s="916">
        <v>0</v>
      </c>
      <c r="CX127" s="916">
        <v>0</v>
      </c>
      <c r="CY127" s="917">
        <v>0</v>
      </c>
      <c r="CZ127" s="634">
        <v>0</v>
      </c>
      <c r="DA127" s="635">
        <v>0</v>
      </c>
      <c r="DB127" s="635">
        <v>0</v>
      </c>
      <c r="DC127" s="635">
        <v>0</v>
      </c>
      <c r="DD127" s="635">
        <v>0</v>
      </c>
      <c r="DE127" s="635">
        <v>0</v>
      </c>
      <c r="DF127" s="635">
        <v>0</v>
      </c>
      <c r="DG127" s="635">
        <v>0</v>
      </c>
      <c r="DH127" s="635">
        <v>0</v>
      </c>
      <c r="DI127" s="635">
        <v>0</v>
      </c>
      <c r="DJ127" s="635">
        <v>0</v>
      </c>
      <c r="DK127" s="635">
        <v>0</v>
      </c>
      <c r="DL127" s="635">
        <v>0</v>
      </c>
      <c r="DM127" s="635">
        <v>0</v>
      </c>
      <c r="DN127" s="635">
        <v>0</v>
      </c>
      <c r="DO127" s="635">
        <v>0</v>
      </c>
      <c r="DP127" s="635">
        <v>0</v>
      </c>
      <c r="DQ127" s="635">
        <v>0</v>
      </c>
      <c r="DR127" s="635">
        <v>0</v>
      </c>
      <c r="DS127" s="635">
        <v>0</v>
      </c>
      <c r="DT127" s="635">
        <v>0</v>
      </c>
      <c r="DU127" s="635">
        <v>0</v>
      </c>
      <c r="DV127" s="635">
        <v>0</v>
      </c>
      <c r="DW127" s="636">
        <v>0</v>
      </c>
    </row>
    <row r="128" spans="2:127" x14ac:dyDescent="0.2">
      <c r="B128" s="658"/>
      <c r="C128" s="655"/>
      <c r="D128" s="650"/>
      <c r="E128" s="650"/>
      <c r="F128" s="650"/>
      <c r="G128" s="650"/>
      <c r="H128" s="650"/>
      <c r="I128" s="651"/>
      <c r="J128" s="651"/>
      <c r="K128" s="651"/>
      <c r="L128" s="651"/>
      <c r="M128" s="651"/>
      <c r="N128" s="651"/>
      <c r="O128" s="651"/>
      <c r="P128" s="651"/>
      <c r="Q128" s="651"/>
      <c r="R128" s="652"/>
      <c r="S128" s="651"/>
      <c r="T128" s="651"/>
      <c r="U128" s="642" t="s">
        <v>505</v>
      </c>
      <c r="V128" s="630" t="s">
        <v>124</v>
      </c>
      <c r="W128" s="653" t="s">
        <v>499</v>
      </c>
      <c r="X128" s="915">
        <v>365.37094591783301</v>
      </c>
      <c r="Y128" s="915">
        <v>505.83217982753638</v>
      </c>
      <c r="Z128" s="915">
        <v>501.20135526043606</v>
      </c>
      <c r="AA128" s="915">
        <v>490.41145920602082</v>
      </c>
      <c r="AB128" s="915">
        <v>766.00157911152132</v>
      </c>
      <c r="AC128" s="915">
        <v>1837.1892943010857</v>
      </c>
      <c r="AD128" s="915">
        <v>1521.1239539351791</v>
      </c>
      <c r="AE128" s="915">
        <v>1730.486523353833</v>
      </c>
      <c r="AF128" s="915">
        <v>1851.3684509027926</v>
      </c>
      <c r="AG128" s="915">
        <v>2070.9453209545809</v>
      </c>
      <c r="AH128" s="915">
        <v>2663.6210439983229</v>
      </c>
      <c r="AI128" s="915">
        <v>1550.8500000267384</v>
      </c>
      <c r="AJ128" s="915">
        <v>1054.3669674550565</v>
      </c>
      <c r="AK128" s="915">
        <v>769.34637386897646</v>
      </c>
      <c r="AL128" s="915">
        <v>40.300124071192378</v>
      </c>
      <c r="AM128" s="915">
        <v>40.146545206027263</v>
      </c>
      <c r="AN128" s="915">
        <v>39.997880864547433</v>
      </c>
      <c r="AO128" s="915">
        <v>39.853985285324733</v>
      </c>
      <c r="AP128" s="915">
        <v>39.714694364637154</v>
      </c>
      <c r="AQ128" s="915">
        <v>39.58030542961577</v>
      </c>
      <c r="AR128" s="915">
        <v>182.15875712219983</v>
      </c>
      <c r="AS128" s="915">
        <v>236.33257231833872</v>
      </c>
      <c r="AT128" s="915">
        <v>233.54575885322518</v>
      </c>
      <c r="AU128" s="915">
        <v>228.2315612725441</v>
      </c>
      <c r="AV128" s="915">
        <v>335.03350380307478</v>
      </c>
      <c r="AW128" s="915">
        <v>755.61846100276182</v>
      </c>
      <c r="AX128" s="915">
        <v>630.28289303864426</v>
      </c>
      <c r="AY128" s="915">
        <v>710.58955250843928</v>
      </c>
      <c r="AZ128" s="915">
        <v>756.3814585417731</v>
      </c>
      <c r="BA128" s="915">
        <v>840.83797331024425</v>
      </c>
      <c r="BB128" s="915">
        <v>1070.0809870255216</v>
      </c>
      <c r="BC128" s="915">
        <v>632.35033837341484</v>
      </c>
      <c r="BD128" s="915">
        <v>436.84110777724987</v>
      </c>
      <c r="BE128" s="915">
        <v>324.77134784018239</v>
      </c>
      <c r="BF128" s="915">
        <v>38.97070163804846</v>
      </c>
      <c r="BG128" s="915">
        <v>38.97070163804846</v>
      </c>
      <c r="BH128" s="915">
        <v>38.97070163804846</v>
      </c>
      <c r="BI128" s="915">
        <v>38.97070163804846</v>
      </c>
      <c r="BJ128" s="915">
        <v>38.97070163804846</v>
      </c>
      <c r="BK128" s="915">
        <v>38.97070163804846</v>
      </c>
      <c r="BL128" s="915">
        <v>181.67923031640342</v>
      </c>
      <c r="BM128" s="915">
        <v>235.97896003476862</v>
      </c>
      <c r="BN128" s="915">
        <v>233.31403182717006</v>
      </c>
      <c r="BO128" s="915">
        <v>228.11780767243371</v>
      </c>
      <c r="BP128" s="915">
        <v>335.03350380307478</v>
      </c>
      <c r="BQ128" s="915">
        <v>755.61846100276182</v>
      </c>
      <c r="BR128" s="915">
        <v>630.28289303864426</v>
      </c>
      <c r="BS128" s="915">
        <v>710.58955250843928</v>
      </c>
      <c r="BT128" s="915">
        <v>756.3814585417731</v>
      </c>
      <c r="BU128" s="915">
        <v>840.83797331024425</v>
      </c>
      <c r="BV128" s="915">
        <v>1070.0809870255216</v>
      </c>
      <c r="BW128" s="915">
        <v>632.35033837341484</v>
      </c>
      <c r="BX128" s="915">
        <v>436.84110777724987</v>
      </c>
      <c r="BY128" s="915">
        <v>324.77134784018239</v>
      </c>
      <c r="BZ128" s="915">
        <v>38.97070163804846</v>
      </c>
      <c r="CA128" s="915">
        <v>38.97070163804846</v>
      </c>
      <c r="CB128" s="915">
        <v>38.97070163804846</v>
      </c>
      <c r="CC128" s="915">
        <v>38.97070163804846</v>
      </c>
      <c r="CD128" s="915">
        <v>38.97070163804846</v>
      </c>
      <c r="CE128" s="916">
        <v>38.97070163804846</v>
      </c>
      <c r="CF128" s="916">
        <v>181.67923031640342</v>
      </c>
      <c r="CG128" s="916">
        <v>235.97896003476862</v>
      </c>
      <c r="CH128" s="916">
        <v>233.31403182717006</v>
      </c>
      <c r="CI128" s="916">
        <v>228.11780767243371</v>
      </c>
      <c r="CJ128" s="916">
        <v>335.03350380307478</v>
      </c>
      <c r="CK128" s="916">
        <v>755.61846100276182</v>
      </c>
      <c r="CL128" s="916">
        <v>630.28289303864426</v>
      </c>
      <c r="CM128" s="916">
        <v>710.58955250843928</v>
      </c>
      <c r="CN128" s="916">
        <v>756.3814585417731</v>
      </c>
      <c r="CO128" s="916">
        <v>840.83797331024425</v>
      </c>
      <c r="CP128" s="916">
        <v>1070.0809870255216</v>
      </c>
      <c r="CQ128" s="916">
        <v>632.35033837341484</v>
      </c>
      <c r="CR128" s="916">
        <v>436.84110777724987</v>
      </c>
      <c r="CS128" s="916">
        <v>324.77134784018239</v>
      </c>
      <c r="CT128" s="916">
        <v>38.97070163804846</v>
      </c>
      <c r="CU128" s="916">
        <v>38.97070163804846</v>
      </c>
      <c r="CV128" s="916">
        <v>38.97070163804846</v>
      </c>
      <c r="CW128" s="916">
        <v>38.97070163804846</v>
      </c>
      <c r="CX128" s="916">
        <v>38.97070163804846</v>
      </c>
      <c r="CY128" s="917">
        <v>38.97070163804846</v>
      </c>
      <c r="CZ128" s="634">
        <v>0</v>
      </c>
      <c r="DA128" s="635">
        <v>0</v>
      </c>
      <c r="DB128" s="635">
        <v>0</v>
      </c>
      <c r="DC128" s="635">
        <v>0</v>
      </c>
      <c r="DD128" s="635">
        <v>0</v>
      </c>
      <c r="DE128" s="635">
        <v>0</v>
      </c>
      <c r="DF128" s="635">
        <v>0</v>
      </c>
      <c r="DG128" s="635">
        <v>0</v>
      </c>
      <c r="DH128" s="635">
        <v>0</v>
      </c>
      <c r="DI128" s="635">
        <v>0</v>
      </c>
      <c r="DJ128" s="635">
        <v>0</v>
      </c>
      <c r="DK128" s="635">
        <v>0</v>
      </c>
      <c r="DL128" s="635">
        <v>0</v>
      </c>
      <c r="DM128" s="635">
        <v>0</v>
      </c>
      <c r="DN128" s="635">
        <v>0</v>
      </c>
      <c r="DO128" s="635">
        <v>0</v>
      </c>
      <c r="DP128" s="635">
        <v>0</v>
      </c>
      <c r="DQ128" s="635">
        <v>0</v>
      </c>
      <c r="DR128" s="635">
        <v>0</v>
      </c>
      <c r="DS128" s="635">
        <v>0</v>
      </c>
      <c r="DT128" s="635">
        <v>0</v>
      </c>
      <c r="DU128" s="635">
        <v>0</v>
      </c>
      <c r="DV128" s="635">
        <v>0</v>
      </c>
      <c r="DW128" s="636">
        <v>0</v>
      </c>
    </row>
    <row r="129" spans="2:127" x14ac:dyDescent="0.2">
      <c r="B129" s="658"/>
      <c r="C129" s="655"/>
      <c r="D129" s="650"/>
      <c r="E129" s="650"/>
      <c r="F129" s="650"/>
      <c r="G129" s="650"/>
      <c r="H129" s="650"/>
      <c r="I129" s="651"/>
      <c r="J129" s="651"/>
      <c r="K129" s="651"/>
      <c r="L129" s="651"/>
      <c r="M129" s="651"/>
      <c r="N129" s="651"/>
      <c r="O129" s="651"/>
      <c r="P129" s="651"/>
      <c r="Q129" s="651"/>
      <c r="R129" s="652"/>
      <c r="S129" s="651"/>
      <c r="T129" s="651"/>
      <c r="U129" s="642" t="s">
        <v>506</v>
      </c>
      <c r="V129" s="630" t="s">
        <v>124</v>
      </c>
      <c r="W129" s="653" t="s">
        <v>499</v>
      </c>
      <c r="X129" s="915">
        <v>8.6436104675604977</v>
      </c>
      <c r="Y129" s="915">
        <v>11.579207523749332</v>
      </c>
      <c r="Z129" s="915">
        <v>11.828532156619048</v>
      </c>
      <c r="AA129" s="915">
        <v>12.384392670607287</v>
      </c>
      <c r="AB129" s="915">
        <v>20.883602821867182</v>
      </c>
      <c r="AC129" s="915">
        <v>67.813524697592044</v>
      </c>
      <c r="AD129" s="915">
        <v>46.441583907466381</v>
      </c>
      <c r="AE129" s="915">
        <v>51.217351961286923</v>
      </c>
      <c r="AF129" s="915">
        <v>52.435497696026943</v>
      </c>
      <c r="AG129" s="915">
        <v>66.749817207204075</v>
      </c>
      <c r="AH129" s="915">
        <v>63.759849057036668</v>
      </c>
      <c r="AI129" s="915">
        <v>39.208821070567964</v>
      </c>
      <c r="AJ129" s="915">
        <v>25.782280290952595</v>
      </c>
      <c r="AK129" s="915">
        <v>18.197991360434372</v>
      </c>
      <c r="AL129" s="915">
        <v>0.98936121217696371</v>
      </c>
      <c r="AM129" s="915">
        <v>0.95259202632290929</v>
      </c>
      <c r="AN129" s="915">
        <v>0.91728067697197746</v>
      </c>
      <c r="AO129" s="915">
        <v>0.88336421568225498</v>
      </c>
      <c r="AP129" s="915">
        <v>0.85078224306751404</v>
      </c>
      <c r="AQ129" s="915">
        <v>0.81948584839138805</v>
      </c>
      <c r="AR129" s="915">
        <v>1.8687598313853757</v>
      </c>
      <c r="AS129" s="915">
        <v>2.2001532938284503</v>
      </c>
      <c r="AT129" s="915">
        <v>2.2497252009535624</v>
      </c>
      <c r="AU129" s="915">
        <v>2.3692227057110697</v>
      </c>
      <c r="AV129" s="915">
        <v>3.7555289701398689</v>
      </c>
      <c r="AW129" s="915">
        <v>12.367890218497575</v>
      </c>
      <c r="AX129" s="915">
        <v>8.4345875825258769</v>
      </c>
      <c r="AY129" s="915">
        <v>9.2197428439444842</v>
      </c>
      <c r="AZ129" s="915">
        <v>9.3390724085862775</v>
      </c>
      <c r="BA129" s="915">
        <v>12.509616599449208</v>
      </c>
      <c r="BB129" s="915">
        <v>12.297122967088251</v>
      </c>
      <c r="BC129" s="915">
        <v>8.0541761805686516</v>
      </c>
      <c r="BD129" s="915">
        <v>5.4419208118450255</v>
      </c>
      <c r="BE129" s="915">
        <v>3.9601889580277465</v>
      </c>
      <c r="BF129" s="915">
        <v>0.56862671417491328</v>
      </c>
      <c r="BG129" s="915">
        <v>0.55206477104360518</v>
      </c>
      <c r="BH129" s="915">
        <v>0.53598521460544191</v>
      </c>
      <c r="BI129" s="915">
        <v>0.52037399476256496</v>
      </c>
      <c r="BJ129" s="915">
        <v>0.50521747064326705</v>
      </c>
      <c r="BK129" s="915">
        <v>0.49050239868278345</v>
      </c>
      <c r="BL129" s="915">
        <v>1.1346004652746642</v>
      </c>
      <c r="BM129" s="915">
        <v>1.3447687297422686</v>
      </c>
      <c r="BN129" s="915">
        <v>1.383230974329021</v>
      </c>
      <c r="BO129" s="915">
        <v>1.4651820485890827</v>
      </c>
      <c r="BP129" s="915">
        <v>2.3356169829839115</v>
      </c>
      <c r="BQ129" s="915">
        <v>7.7291058454481467</v>
      </c>
      <c r="BR129" s="915">
        <v>5.2966418829150017</v>
      </c>
      <c r="BS129" s="915">
        <v>5.8177987123739614</v>
      </c>
      <c r="BT129" s="915">
        <v>5.9217047616953913</v>
      </c>
      <c r="BU129" s="915">
        <v>7.9705838131058258</v>
      </c>
      <c r="BV129" s="915">
        <v>6.8086188331246902</v>
      </c>
      <c r="BW129" s="915">
        <v>4.4594020711259637</v>
      </c>
      <c r="BX129" s="915">
        <v>3.0130596097206066</v>
      </c>
      <c r="BY129" s="915">
        <v>2.1926606080564093</v>
      </c>
      <c r="BZ129" s="915">
        <v>0.3148348248212926</v>
      </c>
      <c r="CA129" s="915">
        <v>0.30566487846727441</v>
      </c>
      <c r="CB129" s="915">
        <v>0.29676201792939266</v>
      </c>
      <c r="CC129" s="915">
        <v>0.28811846400911911</v>
      </c>
      <c r="CD129" s="915">
        <v>0.27972666408652341</v>
      </c>
      <c r="CE129" s="916">
        <v>0.2715792855208965</v>
      </c>
      <c r="CF129" s="916">
        <v>0.62820076831111615</v>
      </c>
      <c r="CG129" s="916">
        <v>0.74456584064625031</v>
      </c>
      <c r="CH129" s="916">
        <v>0.76586145292552021</v>
      </c>
      <c r="CI129" s="916">
        <v>0.81123577577283945</v>
      </c>
      <c r="CJ129" s="916">
        <v>1.2931744945440296</v>
      </c>
      <c r="CK129" s="916">
        <v>4.2794185081645137</v>
      </c>
      <c r="CL129" s="916">
        <v>2.9326221891778932</v>
      </c>
      <c r="CM129" s="916">
        <v>3.221174089777942</v>
      </c>
      <c r="CN129" s="916">
        <v>3.2787043500005071</v>
      </c>
      <c r="CO129" s="916">
        <v>4.413119004026762</v>
      </c>
      <c r="CP129" s="916">
        <v>3.7697671673975974</v>
      </c>
      <c r="CQ129" s="916">
        <v>2.4690628049507719</v>
      </c>
      <c r="CR129" s="916">
        <v>1.6682580518204415</v>
      </c>
      <c r="CS129" s="916">
        <v>1.2140230158403003</v>
      </c>
      <c r="CT129" s="916">
        <v>0.1743164090770519</v>
      </c>
      <c r="CU129" s="916">
        <v>0.24378276282048145</v>
      </c>
      <c r="CV129" s="916">
        <v>0.23783684177607947</v>
      </c>
      <c r="CW129" s="916">
        <v>0.23203594319617515</v>
      </c>
      <c r="CX129" s="916">
        <v>0.22637652994748797</v>
      </c>
      <c r="CY129" s="917">
        <v>0.22085515116828089</v>
      </c>
      <c r="CZ129" s="634">
        <v>0</v>
      </c>
      <c r="DA129" s="635">
        <v>0</v>
      </c>
      <c r="DB129" s="635">
        <v>0</v>
      </c>
      <c r="DC129" s="635">
        <v>0</v>
      </c>
      <c r="DD129" s="635">
        <v>0</v>
      </c>
      <c r="DE129" s="635">
        <v>0</v>
      </c>
      <c r="DF129" s="635">
        <v>0</v>
      </c>
      <c r="DG129" s="635">
        <v>0</v>
      </c>
      <c r="DH129" s="635">
        <v>0</v>
      </c>
      <c r="DI129" s="635">
        <v>0</v>
      </c>
      <c r="DJ129" s="635">
        <v>0</v>
      </c>
      <c r="DK129" s="635">
        <v>0</v>
      </c>
      <c r="DL129" s="635">
        <v>0</v>
      </c>
      <c r="DM129" s="635">
        <v>0</v>
      </c>
      <c r="DN129" s="635">
        <v>0</v>
      </c>
      <c r="DO129" s="635">
        <v>0</v>
      </c>
      <c r="DP129" s="635">
        <v>0</v>
      </c>
      <c r="DQ129" s="635">
        <v>0</v>
      </c>
      <c r="DR129" s="635">
        <v>0</v>
      </c>
      <c r="DS129" s="635">
        <v>0</v>
      </c>
      <c r="DT129" s="635">
        <v>0</v>
      </c>
      <c r="DU129" s="635">
        <v>0</v>
      </c>
      <c r="DV129" s="635">
        <v>0</v>
      </c>
      <c r="DW129" s="636">
        <v>0</v>
      </c>
    </row>
    <row r="130" spans="2:127" x14ac:dyDescent="0.2">
      <c r="B130" s="658"/>
      <c r="C130" s="655"/>
      <c r="D130" s="650"/>
      <c r="E130" s="650"/>
      <c r="F130" s="650"/>
      <c r="G130" s="650"/>
      <c r="H130" s="650"/>
      <c r="I130" s="651"/>
      <c r="J130" s="651"/>
      <c r="K130" s="651"/>
      <c r="L130" s="651"/>
      <c r="M130" s="651"/>
      <c r="N130" s="651"/>
      <c r="O130" s="651"/>
      <c r="P130" s="651"/>
      <c r="Q130" s="651"/>
      <c r="R130" s="652"/>
      <c r="S130" s="651"/>
      <c r="T130" s="651"/>
      <c r="U130" s="642" t="s">
        <v>507</v>
      </c>
      <c r="V130" s="630" t="s">
        <v>124</v>
      </c>
      <c r="W130" s="653" t="s">
        <v>499</v>
      </c>
      <c r="X130" s="915">
        <v>0</v>
      </c>
      <c r="Y130" s="915">
        <v>0</v>
      </c>
      <c r="Z130" s="915">
        <v>0</v>
      </c>
      <c r="AA130" s="915">
        <v>0</v>
      </c>
      <c r="AB130" s="915">
        <v>0</v>
      </c>
      <c r="AC130" s="915">
        <v>0</v>
      </c>
      <c r="AD130" s="915">
        <v>0</v>
      </c>
      <c r="AE130" s="915">
        <v>0</v>
      </c>
      <c r="AF130" s="915">
        <v>0</v>
      </c>
      <c r="AG130" s="915">
        <v>0</v>
      </c>
      <c r="AH130" s="915">
        <v>0</v>
      </c>
      <c r="AI130" s="915">
        <v>0</v>
      </c>
      <c r="AJ130" s="915">
        <v>0</v>
      </c>
      <c r="AK130" s="915">
        <v>0</v>
      </c>
      <c r="AL130" s="915">
        <v>0</v>
      </c>
      <c r="AM130" s="915">
        <v>0</v>
      </c>
      <c r="AN130" s="915">
        <v>0</v>
      </c>
      <c r="AO130" s="915">
        <v>0</v>
      </c>
      <c r="AP130" s="915">
        <v>0</v>
      </c>
      <c r="AQ130" s="915">
        <v>0</v>
      </c>
      <c r="AR130" s="915">
        <v>0</v>
      </c>
      <c r="AS130" s="915">
        <v>0</v>
      </c>
      <c r="AT130" s="915">
        <v>0</v>
      </c>
      <c r="AU130" s="915">
        <v>0</v>
      </c>
      <c r="AV130" s="915">
        <v>0</v>
      </c>
      <c r="AW130" s="915">
        <v>0</v>
      </c>
      <c r="AX130" s="915">
        <v>0</v>
      </c>
      <c r="AY130" s="915">
        <v>0</v>
      </c>
      <c r="AZ130" s="915">
        <v>0</v>
      </c>
      <c r="BA130" s="915">
        <v>0</v>
      </c>
      <c r="BB130" s="915">
        <v>0</v>
      </c>
      <c r="BC130" s="915">
        <v>0</v>
      </c>
      <c r="BD130" s="915">
        <v>0</v>
      </c>
      <c r="BE130" s="915">
        <v>0</v>
      </c>
      <c r="BF130" s="915">
        <v>0</v>
      </c>
      <c r="BG130" s="915">
        <v>0</v>
      </c>
      <c r="BH130" s="915">
        <v>0</v>
      </c>
      <c r="BI130" s="915">
        <v>0</v>
      </c>
      <c r="BJ130" s="915">
        <v>0</v>
      </c>
      <c r="BK130" s="915">
        <v>0</v>
      </c>
      <c r="BL130" s="915">
        <v>0</v>
      </c>
      <c r="BM130" s="915">
        <v>0</v>
      </c>
      <c r="BN130" s="915">
        <v>0</v>
      </c>
      <c r="BO130" s="915">
        <v>0</v>
      </c>
      <c r="BP130" s="915">
        <v>0</v>
      </c>
      <c r="BQ130" s="915">
        <v>0</v>
      </c>
      <c r="BR130" s="915">
        <v>0</v>
      </c>
      <c r="BS130" s="915">
        <v>0</v>
      </c>
      <c r="BT130" s="915">
        <v>0</v>
      </c>
      <c r="BU130" s="915">
        <v>0</v>
      </c>
      <c r="BV130" s="915">
        <v>0</v>
      </c>
      <c r="BW130" s="915">
        <v>0</v>
      </c>
      <c r="BX130" s="915">
        <v>0</v>
      </c>
      <c r="BY130" s="915">
        <v>0</v>
      </c>
      <c r="BZ130" s="915">
        <v>0</v>
      </c>
      <c r="CA130" s="915">
        <v>0</v>
      </c>
      <c r="CB130" s="915">
        <v>0</v>
      </c>
      <c r="CC130" s="915">
        <v>0</v>
      </c>
      <c r="CD130" s="915">
        <v>0</v>
      </c>
      <c r="CE130" s="916">
        <v>0</v>
      </c>
      <c r="CF130" s="916">
        <v>0</v>
      </c>
      <c r="CG130" s="916">
        <v>0</v>
      </c>
      <c r="CH130" s="916">
        <v>0</v>
      </c>
      <c r="CI130" s="916">
        <v>0</v>
      </c>
      <c r="CJ130" s="916">
        <v>0</v>
      </c>
      <c r="CK130" s="916">
        <v>0</v>
      </c>
      <c r="CL130" s="916">
        <v>0</v>
      </c>
      <c r="CM130" s="916">
        <v>0</v>
      </c>
      <c r="CN130" s="916">
        <v>0</v>
      </c>
      <c r="CO130" s="916">
        <v>0</v>
      </c>
      <c r="CP130" s="916">
        <v>0</v>
      </c>
      <c r="CQ130" s="916">
        <v>0</v>
      </c>
      <c r="CR130" s="916">
        <v>0</v>
      </c>
      <c r="CS130" s="916">
        <v>0</v>
      </c>
      <c r="CT130" s="916">
        <v>0</v>
      </c>
      <c r="CU130" s="916">
        <v>0</v>
      </c>
      <c r="CV130" s="916">
        <v>0</v>
      </c>
      <c r="CW130" s="916">
        <v>0</v>
      </c>
      <c r="CX130" s="916">
        <v>0</v>
      </c>
      <c r="CY130" s="917">
        <v>0</v>
      </c>
      <c r="CZ130" s="634">
        <v>0</v>
      </c>
      <c r="DA130" s="635">
        <v>0</v>
      </c>
      <c r="DB130" s="635">
        <v>0</v>
      </c>
      <c r="DC130" s="635">
        <v>0</v>
      </c>
      <c r="DD130" s="635">
        <v>0</v>
      </c>
      <c r="DE130" s="635">
        <v>0</v>
      </c>
      <c r="DF130" s="635">
        <v>0</v>
      </c>
      <c r="DG130" s="635">
        <v>0</v>
      </c>
      <c r="DH130" s="635">
        <v>0</v>
      </c>
      <c r="DI130" s="635">
        <v>0</v>
      </c>
      <c r="DJ130" s="635">
        <v>0</v>
      </c>
      <c r="DK130" s="635">
        <v>0</v>
      </c>
      <c r="DL130" s="635">
        <v>0</v>
      </c>
      <c r="DM130" s="635">
        <v>0</v>
      </c>
      <c r="DN130" s="635">
        <v>0</v>
      </c>
      <c r="DO130" s="635">
        <v>0</v>
      </c>
      <c r="DP130" s="635">
        <v>0</v>
      </c>
      <c r="DQ130" s="635">
        <v>0</v>
      </c>
      <c r="DR130" s="635">
        <v>0</v>
      </c>
      <c r="DS130" s="635">
        <v>0</v>
      </c>
      <c r="DT130" s="635">
        <v>0</v>
      </c>
      <c r="DU130" s="635">
        <v>0</v>
      </c>
      <c r="DV130" s="635">
        <v>0</v>
      </c>
      <c r="DW130" s="636">
        <v>0</v>
      </c>
    </row>
    <row r="131" spans="2:127" x14ac:dyDescent="0.2">
      <c r="B131" s="658"/>
      <c r="C131" s="655"/>
      <c r="D131" s="650"/>
      <c r="E131" s="650"/>
      <c r="F131" s="650"/>
      <c r="G131" s="650"/>
      <c r="H131" s="650"/>
      <c r="I131" s="651"/>
      <c r="J131" s="651"/>
      <c r="K131" s="651"/>
      <c r="L131" s="651"/>
      <c r="M131" s="651"/>
      <c r="N131" s="651"/>
      <c r="O131" s="651"/>
      <c r="P131" s="651"/>
      <c r="Q131" s="651"/>
      <c r="R131" s="652"/>
      <c r="S131" s="651"/>
      <c r="T131" s="651"/>
      <c r="U131" s="659" t="s">
        <v>508</v>
      </c>
      <c r="V131" s="630" t="s">
        <v>124</v>
      </c>
      <c r="W131" s="653" t="s">
        <v>499</v>
      </c>
      <c r="X131" s="918">
        <v>0</v>
      </c>
      <c r="Y131" s="918">
        <v>0</v>
      </c>
      <c r="Z131" s="918">
        <v>0</v>
      </c>
      <c r="AA131" s="918">
        <v>0</v>
      </c>
      <c r="AB131" s="918">
        <v>0</v>
      </c>
      <c r="AC131" s="918">
        <v>0</v>
      </c>
      <c r="AD131" s="918">
        <v>0</v>
      </c>
      <c r="AE131" s="918">
        <v>0</v>
      </c>
      <c r="AF131" s="918">
        <v>0</v>
      </c>
      <c r="AG131" s="918">
        <v>0</v>
      </c>
      <c r="AH131" s="918">
        <v>0</v>
      </c>
      <c r="AI131" s="918">
        <v>0</v>
      </c>
      <c r="AJ131" s="918">
        <v>0</v>
      </c>
      <c r="AK131" s="918">
        <v>0</v>
      </c>
      <c r="AL131" s="918">
        <v>0</v>
      </c>
      <c r="AM131" s="918">
        <v>0</v>
      </c>
      <c r="AN131" s="918">
        <v>0</v>
      </c>
      <c r="AO131" s="918">
        <v>0</v>
      </c>
      <c r="AP131" s="918">
        <v>0</v>
      </c>
      <c r="AQ131" s="918">
        <v>0</v>
      </c>
      <c r="AR131" s="918">
        <v>0</v>
      </c>
      <c r="AS131" s="918">
        <v>0</v>
      </c>
      <c r="AT131" s="918">
        <v>0</v>
      </c>
      <c r="AU131" s="918">
        <v>0</v>
      </c>
      <c r="AV131" s="918">
        <v>0</v>
      </c>
      <c r="AW131" s="918">
        <v>0</v>
      </c>
      <c r="AX131" s="918">
        <v>0</v>
      </c>
      <c r="AY131" s="918">
        <v>0</v>
      </c>
      <c r="AZ131" s="918">
        <v>0</v>
      </c>
      <c r="BA131" s="918">
        <v>0</v>
      </c>
      <c r="BB131" s="918">
        <v>0</v>
      </c>
      <c r="BC131" s="918">
        <v>0</v>
      </c>
      <c r="BD131" s="918">
        <v>0</v>
      </c>
      <c r="BE131" s="918">
        <v>0</v>
      </c>
      <c r="BF131" s="918">
        <v>0</v>
      </c>
      <c r="BG131" s="918">
        <v>0</v>
      </c>
      <c r="BH131" s="918">
        <v>0</v>
      </c>
      <c r="BI131" s="918">
        <v>0</v>
      </c>
      <c r="BJ131" s="918">
        <v>0</v>
      </c>
      <c r="BK131" s="918">
        <v>0</v>
      </c>
      <c r="BL131" s="918">
        <v>0</v>
      </c>
      <c r="BM131" s="918">
        <v>0</v>
      </c>
      <c r="BN131" s="918">
        <v>0</v>
      </c>
      <c r="BO131" s="918">
        <v>0</v>
      </c>
      <c r="BP131" s="918">
        <v>0</v>
      </c>
      <c r="BQ131" s="918">
        <v>0</v>
      </c>
      <c r="BR131" s="918">
        <v>0</v>
      </c>
      <c r="BS131" s="918">
        <v>0</v>
      </c>
      <c r="BT131" s="918">
        <v>0</v>
      </c>
      <c r="BU131" s="918">
        <v>0</v>
      </c>
      <c r="BV131" s="918">
        <v>0</v>
      </c>
      <c r="BW131" s="918">
        <v>0</v>
      </c>
      <c r="BX131" s="918">
        <v>0</v>
      </c>
      <c r="BY131" s="918">
        <v>0</v>
      </c>
      <c r="BZ131" s="918">
        <v>0</v>
      </c>
      <c r="CA131" s="918">
        <v>0</v>
      </c>
      <c r="CB131" s="918">
        <v>0</v>
      </c>
      <c r="CC131" s="918">
        <v>0</v>
      </c>
      <c r="CD131" s="918">
        <v>0</v>
      </c>
      <c r="CE131" s="919">
        <v>0</v>
      </c>
      <c r="CF131" s="919">
        <v>0</v>
      </c>
      <c r="CG131" s="919">
        <v>0</v>
      </c>
      <c r="CH131" s="919">
        <v>0</v>
      </c>
      <c r="CI131" s="919">
        <v>0</v>
      </c>
      <c r="CJ131" s="919">
        <v>0</v>
      </c>
      <c r="CK131" s="919">
        <v>0</v>
      </c>
      <c r="CL131" s="919">
        <v>0</v>
      </c>
      <c r="CM131" s="919">
        <v>0</v>
      </c>
      <c r="CN131" s="919">
        <v>0</v>
      </c>
      <c r="CO131" s="919">
        <v>0</v>
      </c>
      <c r="CP131" s="919">
        <v>0</v>
      </c>
      <c r="CQ131" s="919">
        <v>0</v>
      </c>
      <c r="CR131" s="919">
        <v>0</v>
      </c>
      <c r="CS131" s="919">
        <v>0</v>
      </c>
      <c r="CT131" s="919">
        <v>0</v>
      </c>
      <c r="CU131" s="919">
        <v>0</v>
      </c>
      <c r="CV131" s="919">
        <v>0</v>
      </c>
      <c r="CW131" s="919">
        <v>0</v>
      </c>
      <c r="CX131" s="919">
        <v>0</v>
      </c>
      <c r="CY131" s="920">
        <v>0</v>
      </c>
      <c r="CZ131" s="634">
        <v>0</v>
      </c>
      <c r="DA131" s="635">
        <v>0</v>
      </c>
      <c r="DB131" s="635">
        <v>0</v>
      </c>
      <c r="DC131" s="635">
        <v>0</v>
      </c>
      <c r="DD131" s="635">
        <v>0</v>
      </c>
      <c r="DE131" s="635">
        <v>0</v>
      </c>
      <c r="DF131" s="635">
        <v>0</v>
      </c>
      <c r="DG131" s="635">
        <v>0</v>
      </c>
      <c r="DH131" s="635">
        <v>0</v>
      </c>
      <c r="DI131" s="635">
        <v>0</v>
      </c>
      <c r="DJ131" s="635">
        <v>0</v>
      </c>
      <c r="DK131" s="635">
        <v>0</v>
      </c>
      <c r="DL131" s="635">
        <v>0</v>
      </c>
      <c r="DM131" s="635">
        <v>0</v>
      </c>
      <c r="DN131" s="635">
        <v>0</v>
      </c>
      <c r="DO131" s="635">
        <v>0</v>
      </c>
      <c r="DP131" s="635">
        <v>0</v>
      </c>
      <c r="DQ131" s="635">
        <v>0</v>
      </c>
      <c r="DR131" s="635">
        <v>0</v>
      </c>
      <c r="DS131" s="635">
        <v>0</v>
      </c>
      <c r="DT131" s="635">
        <v>0</v>
      </c>
      <c r="DU131" s="635">
        <v>0</v>
      </c>
      <c r="DV131" s="635">
        <v>0</v>
      </c>
      <c r="DW131" s="636">
        <v>0</v>
      </c>
    </row>
    <row r="132" spans="2:127" ht="15.75" thickBot="1" x14ac:dyDescent="0.25">
      <c r="B132" s="660"/>
      <c r="C132" s="661"/>
      <c r="D132" s="662"/>
      <c r="E132" s="662"/>
      <c r="F132" s="662"/>
      <c r="G132" s="662"/>
      <c r="H132" s="662"/>
      <c r="I132" s="663"/>
      <c r="J132" s="663"/>
      <c r="K132" s="663"/>
      <c r="L132" s="663"/>
      <c r="M132" s="663"/>
      <c r="N132" s="663"/>
      <c r="O132" s="663"/>
      <c r="P132" s="663"/>
      <c r="Q132" s="663"/>
      <c r="R132" s="664"/>
      <c r="S132" s="663"/>
      <c r="T132" s="663"/>
      <c r="U132" s="665" t="s">
        <v>127</v>
      </c>
      <c r="V132" s="666" t="s">
        <v>509</v>
      </c>
      <c r="W132" s="667" t="s">
        <v>499</v>
      </c>
      <c r="X132" s="668">
        <f>SUM(X121:X131)</f>
        <v>843.77070945163189</v>
      </c>
      <c r="Y132" s="668">
        <f t="shared" ref="Y132:CJ132" si="100">SUM(Y121:Y131)</f>
        <v>1200.0856277386008</v>
      </c>
      <c r="Z132" s="668">
        <f t="shared" si="100"/>
        <v>1254.4552871799451</v>
      </c>
      <c r="AA132" s="668">
        <f t="shared" si="100"/>
        <v>1312.9620217030647</v>
      </c>
      <c r="AB132" s="668">
        <f t="shared" si="100"/>
        <v>2023.5407956554131</v>
      </c>
      <c r="AC132" s="668">
        <f t="shared" si="100"/>
        <v>4584.000285841591</v>
      </c>
      <c r="AD132" s="668">
        <f t="shared" si="100"/>
        <v>3927.8354887875435</v>
      </c>
      <c r="AE132" s="668">
        <f t="shared" si="100"/>
        <v>4546.2599805482487</v>
      </c>
      <c r="AF132" s="668">
        <f t="shared" si="100"/>
        <v>4971.0259951959088</v>
      </c>
      <c r="AG132" s="668">
        <f t="shared" si="100"/>
        <v>5609.1101036847258</v>
      </c>
      <c r="AH132" s="668">
        <f t="shared" si="100"/>
        <v>7187.5030807560379</v>
      </c>
      <c r="AI132" s="668">
        <f t="shared" si="100"/>
        <v>4815.4288444738222</v>
      </c>
      <c r="AJ132" s="668">
        <f t="shared" si="100"/>
        <v>3765.6791770323234</v>
      </c>
      <c r="AK132" s="668">
        <f t="shared" si="100"/>
        <v>3167.6934753459227</v>
      </c>
      <c r="AL132" s="668">
        <f t="shared" si="100"/>
        <v>1511.3133627379157</v>
      </c>
      <c r="AM132" s="668">
        <f t="shared" si="100"/>
        <v>1627.8436864256414</v>
      </c>
      <c r="AN132" s="668">
        <f t="shared" si="100"/>
        <v>1670.776882609347</v>
      </c>
      <c r="AO132" s="668">
        <f t="shared" si="100"/>
        <v>1670.3802349682712</v>
      </c>
      <c r="AP132" s="668">
        <f t="shared" si="100"/>
        <v>1670.648016751215</v>
      </c>
      <c r="AQ132" s="668">
        <f t="shared" si="100"/>
        <v>1763.0149582537929</v>
      </c>
      <c r="AR132" s="668">
        <f t="shared" si="100"/>
        <v>2521.3270009105763</v>
      </c>
      <c r="AS132" s="668">
        <f t="shared" si="100"/>
        <v>2544.804007415978</v>
      </c>
      <c r="AT132" s="668">
        <f t="shared" si="100"/>
        <v>2612.4470819407375</v>
      </c>
      <c r="AU132" s="668">
        <f t="shared" si="100"/>
        <v>2650.8205224639196</v>
      </c>
      <c r="AV132" s="668">
        <f t="shared" si="100"/>
        <v>3018.9169669300227</v>
      </c>
      <c r="AW132" s="668">
        <f t="shared" si="100"/>
        <v>4417.1792314071872</v>
      </c>
      <c r="AX132" s="668">
        <f t="shared" si="100"/>
        <v>3661.3947866457879</v>
      </c>
      <c r="AY132" s="668">
        <f t="shared" si="100"/>
        <v>3714.6320063450144</v>
      </c>
      <c r="AZ132" s="668">
        <f t="shared" si="100"/>
        <v>3746.7596513921935</v>
      </c>
      <c r="BA132" s="668">
        <f t="shared" si="100"/>
        <v>3722.6876437157607</v>
      </c>
      <c r="BB132" s="668">
        <f t="shared" si="100"/>
        <v>4489.3524646488295</v>
      </c>
      <c r="BC132" s="668">
        <f t="shared" si="100"/>
        <v>3322.6237349422013</v>
      </c>
      <c r="BD132" s="668">
        <f t="shared" si="100"/>
        <v>2774.7574694428445</v>
      </c>
      <c r="BE132" s="668">
        <f t="shared" si="100"/>
        <v>2462.1053476201323</v>
      </c>
      <c r="BF132" s="668">
        <f t="shared" si="100"/>
        <v>1753.4096759908459</v>
      </c>
      <c r="BG132" s="668">
        <f t="shared" si="100"/>
        <v>2123.2866804534451</v>
      </c>
      <c r="BH132" s="668">
        <f t="shared" si="100"/>
        <v>2000.1972688030583</v>
      </c>
      <c r="BI132" s="668">
        <f t="shared" si="100"/>
        <v>2068.4830170506029</v>
      </c>
      <c r="BJ132" s="668">
        <f t="shared" si="100"/>
        <v>2108.6721726943574</v>
      </c>
      <c r="BK132" s="668">
        <f t="shared" si="100"/>
        <v>2174.2794928064363</v>
      </c>
      <c r="BL132" s="668">
        <f t="shared" si="100"/>
        <v>2766.1671255657757</v>
      </c>
      <c r="BM132" s="668">
        <f t="shared" si="100"/>
        <v>2543.2760413916735</v>
      </c>
      <c r="BN132" s="668">
        <f t="shared" si="100"/>
        <v>2374.9603127221053</v>
      </c>
      <c r="BO132" s="668">
        <f t="shared" si="100"/>
        <v>2277.731895030458</v>
      </c>
      <c r="BP132" s="668">
        <f t="shared" si="100"/>
        <v>2333.631963357288</v>
      </c>
      <c r="BQ132" s="668">
        <f t="shared" si="100"/>
        <v>3645.72083956699</v>
      </c>
      <c r="BR132" s="668">
        <f t="shared" si="100"/>
        <v>3307.9393750996774</v>
      </c>
      <c r="BS132" s="668">
        <f t="shared" si="100"/>
        <v>3532.2746292756897</v>
      </c>
      <c r="BT132" s="668">
        <f t="shared" si="100"/>
        <v>3663.9949579233321</v>
      </c>
      <c r="BU132" s="668">
        <f t="shared" si="100"/>
        <v>3981.065761383913</v>
      </c>
      <c r="BV132" s="668">
        <f t="shared" si="100"/>
        <v>4997.7509034764616</v>
      </c>
      <c r="BW132" s="668">
        <f t="shared" si="100"/>
        <v>3664.5927969351037</v>
      </c>
      <c r="BX132" s="668">
        <f t="shared" si="100"/>
        <v>3184.3484448290174</v>
      </c>
      <c r="BY132" s="668">
        <f t="shared" si="100"/>
        <v>2910.1241729947105</v>
      </c>
      <c r="BZ132" s="668">
        <f t="shared" si="100"/>
        <v>2174.1038252325752</v>
      </c>
      <c r="CA132" s="668">
        <f t="shared" si="100"/>
        <v>2375.9729450664195</v>
      </c>
      <c r="CB132" s="668">
        <f t="shared" si="100"/>
        <v>2004.7116753505379</v>
      </c>
      <c r="CC132" s="668">
        <f t="shared" si="100"/>
        <v>1835.1863578693067</v>
      </c>
      <c r="CD132" s="668">
        <f t="shared" si="100"/>
        <v>1738.0076539852214</v>
      </c>
      <c r="CE132" s="668">
        <f t="shared" si="100"/>
        <v>1490.1954781076959</v>
      </c>
      <c r="CF132" s="668">
        <f t="shared" si="100"/>
        <v>1998.8411184016643</v>
      </c>
      <c r="CG132" s="668">
        <f t="shared" si="100"/>
        <v>2192.3583726560778</v>
      </c>
      <c r="CH132" s="668">
        <f t="shared" si="100"/>
        <v>2195.3875102629481</v>
      </c>
      <c r="CI132" s="668">
        <f t="shared" si="100"/>
        <v>2197.7306229356709</v>
      </c>
      <c r="CJ132" s="668">
        <f t="shared" si="100"/>
        <v>2595.5066713233441</v>
      </c>
      <c r="CK132" s="668">
        <f t="shared" ref="CK132:DW132" si="101">SUM(CK121:CK131)</f>
        <v>4156.1580951913038</v>
      </c>
      <c r="CL132" s="668">
        <f t="shared" si="101"/>
        <v>3651.1391915082841</v>
      </c>
      <c r="CM132" s="668">
        <f t="shared" si="101"/>
        <v>3941.6978412413905</v>
      </c>
      <c r="CN132" s="668">
        <f t="shared" si="101"/>
        <v>4111.1383112361864</v>
      </c>
      <c r="CO132" s="668">
        <f t="shared" si="101"/>
        <v>4398.4562377059174</v>
      </c>
      <c r="CP132" s="668">
        <f t="shared" si="101"/>
        <v>5247.6447163162866</v>
      </c>
      <c r="CQ132" s="668">
        <f t="shared" si="101"/>
        <v>3667.356087413084</v>
      </c>
      <c r="CR132" s="668">
        <f t="shared" si="101"/>
        <v>2949.939239620574</v>
      </c>
      <c r="CS132" s="668">
        <f t="shared" si="101"/>
        <v>2538.7065074999155</v>
      </c>
      <c r="CT132" s="668">
        <f t="shared" si="101"/>
        <v>1490.0982152312522</v>
      </c>
      <c r="CU132" s="668">
        <f t="shared" si="101"/>
        <v>1609.0914554836247</v>
      </c>
      <c r="CV132" s="668">
        <f t="shared" si="101"/>
        <v>1654.3352843278844</v>
      </c>
      <c r="CW132" s="668">
        <f t="shared" si="101"/>
        <v>1656.17484241074</v>
      </c>
      <c r="CX132" s="668">
        <f t="shared" si="101"/>
        <v>1658.6069780291118</v>
      </c>
      <c r="CY132" s="669">
        <f t="shared" si="101"/>
        <v>1753.0619044278392</v>
      </c>
      <c r="CZ132" s="670">
        <f t="shared" si="101"/>
        <v>0</v>
      </c>
      <c r="DA132" s="671">
        <f t="shared" si="101"/>
        <v>0</v>
      </c>
      <c r="DB132" s="671">
        <f t="shared" si="101"/>
        <v>0</v>
      </c>
      <c r="DC132" s="671">
        <f t="shared" si="101"/>
        <v>0</v>
      </c>
      <c r="DD132" s="671">
        <f t="shared" si="101"/>
        <v>0</v>
      </c>
      <c r="DE132" s="671">
        <f t="shared" si="101"/>
        <v>0</v>
      </c>
      <c r="DF132" s="671">
        <f t="shared" si="101"/>
        <v>0</v>
      </c>
      <c r="DG132" s="671">
        <f t="shared" si="101"/>
        <v>0</v>
      </c>
      <c r="DH132" s="671">
        <f t="shared" si="101"/>
        <v>0</v>
      </c>
      <c r="DI132" s="671">
        <f t="shared" si="101"/>
        <v>0</v>
      </c>
      <c r="DJ132" s="671">
        <f t="shared" si="101"/>
        <v>0</v>
      </c>
      <c r="DK132" s="671">
        <f t="shared" si="101"/>
        <v>0</v>
      </c>
      <c r="DL132" s="671">
        <f t="shared" si="101"/>
        <v>0</v>
      </c>
      <c r="DM132" s="671">
        <f t="shared" si="101"/>
        <v>0</v>
      </c>
      <c r="DN132" s="671">
        <f t="shared" si="101"/>
        <v>0</v>
      </c>
      <c r="DO132" s="671">
        <f t="shared" si="101"/>
        <v>0</v>
      </c>
      <c r="DP132" s="671">
        <f t="shared" si="101"/>
        <v>0</v>
      </c>
      <c r="DQ132" s="671">
        <f t="shared" si="101"/>
        <v>0</v>
      </c>
      <c r="DR132" s="671">
        <f t="shared" si="101"/>
        <v>0</v>
      </c>
      <c r="DS132" s="671">
        <f t="shared" si="101"/>
        <v>0</v>
      </c>
      <c r="DT132" s="671">
        <f t="shared" si="101"/>
        <v>0</v>
      </c>
      <c r="DU132" s="671">
        <f t="shared" si="101"/>
        <v>0</v>
      </c>
      <c r="DV132" s="671">
        <f t="shared" si="101"/>
        <v>0</v>
      </c>
      <c r="DW132" s="672">
        <f t="shared" si="101"/>
        <v>0</v>
      </c>
    </row>
    <row r="133" spans="2:127" x14ac:dyDescent="0.2">
      <c r="B133" s="687" t="s">
        <v>551</v>
      </c>
      <c r="C133" s="688" t="s">
        <v>552</v>
      </c>
      <c r="D133" s="689"/>
      <c r="E133" s="689"/>
      <c r="F133" s="689"/>
      <c r="G133" s="689"/>
      <c r="H133" s="689"/>
      <c r="I133" s="689"/>
      <c r="J133" s="689"/>
      <c r="K133" s="689"/>
      <c r="L133" s="689"/>
      <c r="M133" s="689"/>
      <c r="N133" s="689"/>
      <c r="O133" s="689"/>
      <c r="P133" s="689"/>
      <c r="Q133" s="689"/>
      <c r="R133" s="690"/>
      <c r="S133" s="691"/>
      <c r="T133" s="690"/>
      <c r="U133" s="691"/>
      <c r="V133" s="689"/>
      <c r="W133" s="689"/>
      <c r="X133" s="692">
        <f t="shared" ref="X133:BC133" si="102">SUMIF($C:$C,"61.10x",X:X)</f>
        <v>0</v>
      </c>
      <c r="Y133" s="692">
        <f t="shared" si="102"/>
        <v>0</v>
      </c>
      <c r="Z133" s="692">
        <f t="shared" si="102"/>
        <v>0</v>
      </c>
      <c r="AA133" s="692">
        <f t="shared" si="102"/>
        <v>0</v>
      </c>
      <c r="AB133" s="692">
        <f t="shared" si="102"/>
        <v>0</v>
      </c>
      <c r="AC133" s="692">
        <f t="shared" si="102"/>
        <v>0</v>
      </c>
      <c r="AD133" s="692">
        <f t="shared" si="102"/>
        <v>0</v>
      </c>
      <c r="AE133" s="692">
        <f t="shared" si="102"/>
        <v>0</v>
      </c>
      <c r="AF133" s="692">
        <f t="shared" si="102"/>
        <v>0</v>
      </c>
      <c r="AG133" s="692">
        <f t="shared" si="102"/>
        <v>0</v>
      </c>
      <c r="AH133" s="692">
        <f t="shared" si="102"/>
        <v>0</v>
      </c>
      <c r="AI133" s="692">
        <f t="shared" si="102"/>
        <v>0</v>
      </c>
      <c r="AJ133" s="692">
        <f t="shared" si="102"/>
        <v>0</v>
      </c>
      <c r="AK133" s="692">
        <f t="shared" si="102"/>
        <v>0</v>
      </c>
      <c r="AL133" s="692">
        <f t="shared" si="102"/>
        <v>0</v>
      </c>
      <c r="AM133" s="692">
        <f t="shared" si="102"/>
        <v>0</v>
      </c>
      <c r="AN133" s="692">
        <f t="shared" si="102"/>
        <v>0</v>
      </c>
      <c r="AO133" s="692">
        <f t="shared" si="102"/>
        <v>0</v>
      </c>
      <c r="AP133" s="692">
        <f t="shared" si="102"/>
        <v>0</v>
      </c>
      <c r="AQ133" s="692">
        <f t="shared" si="102"/>
        <v>0</v>
      </c>
      <c r="AR133" s="692">
        <f t="shared" si="102"/>
        <v>0</v>
      </c>
      <c r="AS133" s="692">
        <f t="shared" si="102"/>
        <v>0</v>
      </c>
      <c r="AT133" s="692">
        <f t="shared" si="102"/>
        <v>0</v>
      </c>
      <c r="AU133" s="692">
        <f t="shared" si="102"/>
        <v>0</v>
      </c>
      <c r="AV133" s="692">
        <f t="shared" si="102"/>
        <v>0</v>
      </c>
      <c r="AW133" s="692">
        <f t="shared" si="102"/>
        <v>0</v>
      </c>
      <c r="AX133" s="692">
        <f t="shared" si="102"/>
        <v>0</v>
      </c>
      <c r="AY133" s="692">
        <f t="shared" si="102"/>
        <v>0</v>
      </c>
      <c r="AZ133" s="692">
        <f t="shared" si="102"/>
        <v>0</v>
      </c>
      <c r="BA133" s="692">
        <f t="shared" si="102"/>
        <v>0</v>
      </c>
      <c r="BB133" s="692">
        <f t="shared" si="102"/>
        <v>0</v>
      </c>
      <c r="BC133" s="692">
        <f t="shared" si="102"/>
        <v>0</v>
      </c>
      <c r="BD133" s="692">
        <f t="shared" ref="BD133:CI133" si="103">SUMIF($C:$C,"61.10x",BD:BD)</f>
        <v>0</v>
      </c>
      <c r="BE133" s="692">
        <f t="shared" si="103"/>
        <v>0</v>
      </c>
      <c r="BF133" s="692">
        <f t="shared" si="103"/>
        <v>0</v>
      </c>
      <c r="BG133" s="692">
        <f t="shared" si="103"/>
        <v>0</v>
      </c>
      <c r="BH133" s="692">
        <f t="shared" si="103"/>
        <v>0</v>
      </c>
      <c r="BI133" s="692">
        <f t="shared" si="103"/>
        <v>0</v>
      </c>
      <c r="BJ133" s="692">
        <f t="shared" si="103"/>
        <v>0</v>
      </c>
      <c r="BK133" s="692">
        <f t="shared" si="103"/>
        <v>0</v>
      </c>
      <c r="BL133" s="692">
        <f t="shared" si="103"/>
        <v>0</v>
      </c>
      <c r="BM133" s="692">
        <f t="shared" si="103"/>
        <v>0</v>
      </c>
      <c r="BN133" s="692">
        <f t="shared" si="103"/>
        <v>0</v>
      </c>
      <c r="BO133" s="692">
        <f t="shared" si="103"/>
        <v>0</v>
      </c>
      <c r="BP133" s="692">
        <f t="shared" si="103"/>
        <v>0</v>
      </c>
      <c r="BQ133" s="692">
        <f t="shared" si="103"/>
        <v>0</v>
      </c>
      <c r="BR133" s="692">
        <f t="shared" si="103"/>
        <v>0</v>
      </c>
      <c r="BS133" s="692">
        <f t="shared" si="103"/>
        <v>0</v>
      </c>
      <c r="BT133" s="692">
        <f t="shared" si="103"/>
        <v>0</v>
      </c>
      <c r="BU133" s="692">
        <f t="shared" si="103"/>
        <v>0</v>
      </c>
      <c r="BV133" s="692">
        <f t="shared" si="103"/>
        <v>0</v>
      </c>
      <c r="BW133" s="692">
        <f t="shared" si="103"/>
        <v>0</v>
      </c>
      <c r="BX133" s="692">
        <f t="shared" si="103"/>
        <v>0</v>
      </c>
      <c r="BY133" s="692">
        <f t="shared" si="103"/>
        <v>0</v>
      </c>
      <c r="BZ133" s="692">
        <f t="shared" si="103"/>
        <v>0</v>
      </c>
      <c r="CA133" s="692">
        <f t="shared" si="103"/>
        <v>0</v>
      </c>
      <c r="CB133" s="692">
        <f t="shared" si="103"/>
        <v>0</v>
      </c>
      <c r="CC133" s="692">
        <f t="shared" si="103"/>
        <v>0</v>
      </c>
      <c r="CD133" s="692">
        <f t="shared" si="103"/>
        <v>0</v>
      </c>
      <c r="CE133" s="692">
        <f t="shared" si="103"/>
        <v>0</v>
      </c>
      <c r="CF133" s="692">
        <f t="shared" si="103"/>
        <v>0</v>
      </c>
      <c r="CG133" s="692">
        <f t="shared" si="103"/>
        <v>0</v>
      </c>
      <c r="CH133" s="692">
        <f t="shared" si="103"/>
        <v>0</v>
      </c>
      <c r="CI133" s="692">
        <f t="shared" si="103"/>
        <v>0</v>
      </c>
      <c r="CJ133" s="692">
        <f t="shared" ref="CJ133:DO133" si="104">SUMIF($C:$C,"61.10x",CJ:CJ)</f>
        <v>0</v>
      </c>
      <c r="CK133" s="692">
        <f t="shared" si="104"/>
        <v>0</v>
      </c>
      <c r="CL133" s="692">
        <f t="shared" si="104"/>
        <v>0</v>
      </c>
      <c r="CM133" s="692">
        <f t="shared" si="104"/>
        <v>0</v>
      </c>
      <c r="CN133" s="692">
        <f t="shared" si="104"/>
        <v>0</v>
      </c>
      <c r="CO133" s="692">
        <f t="shared" si="104"/>
        <v>0</v>
      </c>
      <c r="CP133" s="692">
        <f t="shared" si="104"/>
        <v>0</v>
      </c>
      <c r="CQ133" s="692">
        <f t="shared" si="104"/>
        <v>0</v>
      </c>
      <c r="CR133" s="692">
        <f t="shared" si="104"/>
        <v>0</v>
      </c>
      <c r="CS133" s="692">
        <f t="shared" si="104"/>
        <v>0</v>
      </c>
      <c r="CT133" s="692">
        <f t="shared" si="104"/>
        <v>0</v>
      </c>
      <c r="CU133" s="692">
        <f t="shared" si="104"/>
        <v>0</v>
      </c>
      <c r="CV133" s="692">
        <f t="shared" si="104"/>
        <v>0</v>
      </c>
      <c r="CW133" s="692">
        <f t="shared" si="104"/>
        <v>0</v>
      </c>
      <c r="CX133" s="692">
        <f t="shared" si="104"/>
        <v>0</v>
      </c>
      <c r="CY133" s="693">
        <f t="shared" si="104"/>
        <v>0</v>
      </c>
      <c r="CZ133" s="694">
        <f t="shared" si="104"/>
        <v>0</v>
      </c>
      <c r="DA133" s="694">
        <f t="shared" si="104"/>
        <v>0</v>
      </c>
      <c r="DB133" s="694">
        <f t="shared" si="104"/>
        <v>0</v>
      </c>
      <c r="DC133" s="694">
        <f t="shared" si="104"/>
        <v>0</v>
      </c>
      <c r="DD133" s="694">
        <f t="shared" si="104"/>
        <v>0</v>
      </c>
      <c r="DE133" s="694">
        <f t="shared" si="104"/>
        <v>0</v>
      </c>
      <c r="DF133" s="694">
        <f t="shared" si="104"/>
        <v>0</v>
      </c>
      <c r="DG133" s="694">
        <f t="shared" si="104"/>
        <v>0</v>
      </c>
      <c r="DH133" s="694">
        <f t="shared" si="104"/>
        <v>0</v>
      </c>
      <c r="DI133" s="694">
        <f t="shared" si="104"/>
        <v>0</v>
      </c>
      <c r="DJ133" s="694">
        <f t="shared" si="104"/>
        <v>0</v>
      </c>
      <c r="DK133" s="694">
        <f t="shared" si="104"/>
        <v>0</v>
      </c>
      <c r="DL133" s="694">
        <f t="shared" si="104"/>
        <v>0</v>
      </c>
      <c r="DM133" s="694">
        <f t="shared" si="104"/>
        <v>0</v>
      </c>
      <c r="DN133" s="694">
        <f t="shared" si="104"/>
        <v>0</v>
      </c>
      <c r="DO133" s="694">
        <f t="shared" si="104"/>
        <v>0</v>
      </c>
      <c r="DP133" s="694">
        <f t="shared" ref="DP133:DW133" si="105">SUMIF($C:$C,"61.10x",DP:DP)</f>
        <v>0</v>
      </c>
      <c r="DQ133" s="694">
        <f t="shared" si="105"/>
        <v>0</v>
      </c>
      <c r="DR133" s="694">
        <f t="shared" si="105"/>
        <v>0</v>
      </c>
      <c r="DS133" s="694">
        <f t="shared" si="105"/>
        <v>0</v>
      </c>
      <c r="DT133" s="694">
        <f t="shared" si="105"/>
        <v>0</v>
      </c>
      <c r="DU133" s="694">
        <f t="shared" si="105"/>
        <v>0</v>
      </c>
      <c r="DV133" s="694">
        <f t="shared" si="105"/>
        <v>0</v>
      </c>
      <c r="DW133" s="695">
        <f t="shared" si="105"/>
        <v>0</v>
      </c>
    </row>
    <row r="134" spans="2:127" x14ac:dyDescent="0.2">
      <c r="B134" s="696"/>
      <c r="C134" s="555"/>
      <c r="D134" s="555"/>
      <c r="E134" s="555"/>
      <c r="F134" s="555"/>
      <c r="G134" s="555"/>
      <c r="H134" s="555"/>
      <c r="I134" s="555"/>
      <c r="J134" s="555"/>
      <c r="K134" s="555"/>
      <c r="L134" s="555"/>
      <c r="M134" s="555"/>
      <c r="N134" s="555"/>
      <c r="O134" s="555"/>
      <c r="P134" s="555"/>
      <c r="Q134" s="555"/>
      <c r="R134" s="555"/>
      <c r="S134" s="555"/>
      <c r="T134" s="555"/>
      <c r="U134" s="555"/>
      <c r="V134" s="554"/>
      <c r="W134" s="554"/>
      <c r="X134" s="554"/>
      <c r="Y134" s="554"/>
      <c r="Z134" s="554"/>
      <c r="AA134" s="554"/>
      <c r="AB134" s="554"/>
      <c r="AC134" s="554"/>
      <c r="AD134" s="554"/>
      <c r="AE134" s="554"/>
      <c r="AF134" s="554"/>
      <c r="AG134" s="554"/>
      <c r="AH134" s="554"/>
      <c r="AI134" s="554"/>
      <c r="AJ134" s="554"/>
      <c r="AK134" s="554"/>
      <c r="AL134" s="554"/>
      <c r="AM134" s="554"/>
      <c r="AN134" s="554"/>
      <c r="AO134" s="554"/>
      <c r="AP134" s="554"/>
      <c r="AQ134" s="554"/>
      <c r="AR134" s="554"/>
      <c r="AS134" s="554"/>
      <c r="AT134" s="554"/>
      <c r="AU134" s="554"/>
      <c r="AV134" s="554"/>
      <c r="AW134" s="554"/>
      <c r="AX134" s="554"/>
      <c r="AY134" s="554"/>
      <c r="AZ134" s="554"/>
      <c r="BA134" s="554"/>
      <c r="BB134" s="554"/>
      <c r="BC134" s="554"/>
      <c r="BD134" s="554"/>
      <c r="BE134" s="554"/>
      <c r="BF134" s="554"/>
      <c r="BG134" s="554"/>
      <c r="BH134" s="554"/>
      <c r="BI134" s="554"/>
      <c r="BJ134" s="554"/>
      <c r="BK134" s="554"/>
      <c r="BL134" s="554"/>
      <c r="BM134" s="554"/>
      <c r="BN134" s="554"/>
      <c r="BO134" s="554"/>
      <c r="BP134" s="554"/>
      <c r="BQ134" s="554"/>
      <c r="BR134" s="554"/>
      <c r="BS134" s="554"/>
      <c r="BT134" s="554"/>
      <c r="BU134" s="554"/>
      <c r="BV134" s="554"/>
      <c r="BW134" s="554"/>
      <c r="BX134" s="554"/>
      <c r="BY134" s="554"/>
      <c r="BZ134" s="554"/>
      <c r="CA134" s="554"/>
      <c r="CB134" s="554"/>
      <c r="CC134" s="554"/>
      <c r="CD134" s="555"/>
      <c r="CE134" s="555"/>
      <c r="CF134" s="555"/>
      <c r="CG134" s="555"/>
      <c r="CH134" s="555"/>
      <c r="CI134" s="555"/>
      <c r="CJ134" s="555"/>
      <c r="CK134" s="555"/>
      <c r="CL134" s="555"/>
      <c r="CM134" s="555"/>
      <c r="CN134" s="555"/>
      <c r="CO134" s="555"/>
      <c r="CP134" s="555"/>
      <c r="CQ134" s="555"/>
      <c r="CR134" s="555"/>
      <c r="CS134" s="555"/>
      <c r="CT134" s="555"/>
      <c r="CU134" s="555"/>
      <c r="CV134" s="555"/>
      <c r="CW134" s="555"/>
      <c r="CX134" s="555"/>
      <c r="CY134" s="555"/>
      <c r="CZ134" s="555"/>
      <c r="DA134" s="555"/>
      <c r="DB134" s="555"/>
      <c r="DC134" s="555"/>
      <c r="DD134" s="555"/>
      <c r="DE134" s="555"/>
      <c r="DF134" s="555"/>
      <c r="DG134" s="555"/>
      <c r="DH134" s="555"/>
      <c r="DI134" s="555"/>
      <c r="DJ134" s="555"/>
      <c r="DK134" s="555"/>
      <c r="DL134" s="555"/>
      <c r="DM134" s="555"/>
      <c r="DN134" s="555"/>
      <c r="DO134" s="555"/>
      <c r="DP134" s="555"/>
      <c r="DQ134" s="555"/>
      <c r="DR134" s="555"/>
      <c r="DS134" s="555"/>
      <c r="DT134" s="555"/>
      <c r="DU134" s="555"/>
      <c r="DV134" s="555"/>
      <c r="DW134" s="555"/>
    </row>
    <row r="135" spans="2:127" x14ac:dyDescent="0.2">
      <c r="B135" s="696"/>
      <c r="C135" s="555"/>
      <c r="D135" s="555"/>
      <c r="E135" s="555"/>
      <c r="F135" s="697"/>
      <c r="G135" s="555"/>
      <c r="H135" s="555"/>
      <c r="I135" s="555"/>
      <c r="J135" s="555"/>
      <c r="K135" s="555"/>
      <c r="L135" s="555"/>
      <c r="M135" s="555"/>
      <c r="N135" s="555"/>
      <c r="O135" s="555"/>
      <c r="P135" s="555" t="s">
        <v>553</v>
      </c>
      <c r="Q135" s="555"/>
      <c r="R135" s="555"/>
      <c r="S135" s="555"/>
      <c r="T135" s="555"/>
      <c r="U135" s="555"/>
      <c r="V135" s="554"/>
      <c r="W135" s="554"/>
      <c r="X135" s="554"/>
      <c r="Y135" s="554"/>
      <c r="Z135" s="554"/>
      <c r="AA135" s="554"/>
      <c r="AB135" s="554"/>
      <c r="AC135" s="554"/>
      <c r="AD135" s="554"/>
      <c r="AE135" s="554"/>
      <c r="AF135" s="554"/>
      <c r="AG135" s="554"/>
      <c r="AH135" s="554"/>
      <c r="AI135" s="554"/>
      <c r="AJ135" s="554"/>
      <c r="AK135" s="554"/>
      <c r="AL135" s="554"/>
      <c r="AM135" s="554"/>
      <c r="AN135" s="554"/>
      <c r="AO135" s="554"/>
      <c r="AP135" s="554"/>
      <c r="AQ135" s="554"/>
      <c r="AR135" s="554"/>
      <c r="AS135" s="554"/>
      <c r="AT135" s="554"/>
      <c r="AU135" s="554"/>
      <c r="AV135" s="554"/>
      <c r="AW135" s="554"/>
      <c r="AX135" s="554"/>
      <c r="AY135" s="554"/>
      <c r="AZ135" s="554"/>
      <c r="BA135" s="554"/>
      <c r="BB135" s="554"/>
      <c r="BC135" s="554"/>
      <c r="BD135" s="554"/>
      <c r="BE135" s="554"/>
      <c r="BF135" s="554"/>
      <c r="BG135" s="554"/>
      <c r="BH135" s="554"/>
      <c r="BI135" s="554"/>
      <c r="BJ135" s="554"/>
      <c r="BK135" s="554"/>
      <c r="BL135" s="554"/>
      <c r="BM135" s="554"/>
      <c r="BN135" s="554"/>
      <c r="BO135" s="554"/>
      <c r="BP135" s="554"/>
      <c r="BQ135" s="554"/>
      <c r="BR135" s="554"/>
      <c r="BS135" s="554"/>
      <c r="BT135" s="554"/>
      <c r="BU135" s="554"/>
      <c r="BV135" s="554"/>
      <c r="BW135" s="554"/>
      <c r="BX135" s="554"/>
      <c r="BY135" s="554"/>
      <c r="BZ135" s="554"/>
      <c r="CA135" s="554"/>
      <c r="CB135" s="554"/>
      <c r="CC135" s="554"/>
      <c r="CD135" s="555"/>
      <c r="CE135" s="555"/>
      <c r="CF135" s="555"/>
      <c r="CG135" s="555"/>
      <c r="CH135" s="555"/>
      <c r="CI135" s="555"/>
      <c r="CJ135" s="555"/>
      <c r="CK135" s="555"/>
      <c r="CL135" s="555"/>
      <c r="CM135" s="555"/>
      <c r="CN135" s="555"/>
      <c r="CO135" s="555"/>
      <c r="CP135" s="555"/>
      <c r="CQ135" s="555"/>
      <c r="CR135" s="555"/>
      <c r="CS135" s="555"/>
      <c r="CT135" s="555"/>
      <c r="CU135" s="555"/>
      <c r="CV135" s="555"/>
      <c r="CW135" s="555"/>
      <c r="CX135" s="555"/>
      <c r="CY135" s="555"/>
      <c r="CZ135" s="555"/>
      <c r="DA135" s="555"/>
      <c r="DB135" s="555"/>
      <c r="DC135" s="555"/>
      <c r="DD135" s="555"/>
      <c r="DE135" s="555"/>
      <c r="DF135" s="555"/>
      <c r="DG135" s="555"/>
      <c r="DH135" s="555"/>
      <c r="DI135" s="555"/>
      <c r="DJ135" s="555"/>
      <c r="DK135" s="555"/>
      <c r="DL135" s="555"/>
      <c r="DM135" s="555"/>
      <c r="DN135" s="555"/>
      <c r="DO135" s="555"/>
      <c r="DP135" s="555"/>
      <c r="DQ135" s="555"/>
      <c r="DR135" s="555"/>
      <c r="DS135" s="555"/>
      <c r="DT135" s="555"/>
      <c r="DU135" s="555"/>
      <c r="DV135" s="555"/>
      <c r="DW135" s="555"/>
    </row>
    <row r="136" spans="2:127" x14ac:dyDescent="0.2">
      <c r="B136" s="696"/>
      <c r="C136" s="555"/>
      <c r="D136" s="555"/>
      <c r="E136" s="555"/>
      <c r="F136" s="555"/>
      <c r="G136" s="555"/>
      <c r="H136" s="555"/>
      <c r="I136" s="555"/>
      <c r="J136" s="555"/>
      <c r="K136" s="555"/>
      <c r="L136" s="555"/>
      <c r="M136" s="555"/>
      <c r="N136" s="555"/>
      <c r="O136" s="555"/>
      <c r="P136" s="555"/>
      <c r="Q136" s="555"/>
      <c r="R136" s="555"/>
      <c r="S136" s="555"/>
      <c r="T136" s="555"/>
      <c r="U136" s="555"/>
      <c r="V136" s="554"/>
      <c r="W136" s="554"/>
      <c r="X136" s="554"/>
      <c r="Y136" s="554"/>
      <c r="Z136" s="554"/>
      <c r="AA136" s="554"/>
      <c r="AB136" s="554"/>
      <c r="AC136" s="554"/>
      <c r="AD136" s="554"/>
      <c r="AE136" s="554"/>
      <c r="AF136" s="554"/>
      <c r="AG136" s="554"/>
      <c r="AH136" s="554"/>
      <c r="AI136" s="554"/>
      <c r="AJ136" s="554"/>
      <c r="AK136" s="554"/>
      <c r="AL136" s="554"/>
      <c r="AM136" s="554"/>
      <c r="AN136" s="554"/>
      <c r="AO136" s="554"/>
      <c r="AP136" s="554"/>
      <c r="AQ136" s="554"/>
      <c r="AR136" s="554"/>
      <c r="AS136" s="554"/>
      <c r="AT136" s="554"/>
      <c r="AU136" s="554"/>
      <c r="AV136" s="554"/>
      <c r="AW136" s="554"/>
      <c r="AX136" s="554"/>
      <c r="AY136" s="554"/>
      <c r="AZ136" s="554"/>
      <c r="BA136" s="554"/>
      <c r="BB136" s="554"/>
      <c r="BC136" s="554"/>
      <c r="BD136" s="554"/>
      <c r="BE136" s="554"/>
      <c r="BF136" s="554"/>
      <c r="BG136" s="554"/>
      <c r="BH136" s="554"/>
      <c r="BI136" s="554"/>
      <c r="BJ136" s="554"/>
      <c r="BK136" s="554"/>
      <c r="BL136" s="554"/>
      <c r="BM136" s="554"/>
      <c r="BN136" s="554"/>
      <c r="BO136" s="554"/>
      <c r="BP136" s="554"/>
      <c r="BQ136" s="554"/>
      <c r="BR136" s="554"/>
      <c r="BS136" s="554"/>
      <c r="BT136" s="554"/>
      <c r="BU136" s="554"/>
      <c r="BV136" s="554"/>
      <c r="BW136" s="554"/>
      <c r="BX136" s="554"/>
      <c r="BY136" s="554"/>
      <c r="BZ136" s="554"/>
      <c r="CA136" s="554"/>
      <c r="CB136" s="554"/>
      <c r="CC136" s="554"/>
      <c r="CD136" s="555"/>
      <c r="CE136" s="555"/>
      <c r="CF136" s="555"/>
      <c r="CG136" s="555"/>
      <c r="CH136" s="555"/>
      <c r="CI136" s="555"/>
      <c r="CJ136" s="555"/>
      <c r="CK136" s="555"/>
      <c r="CL136" s="555"/>
      <c r="CM136" s="555"/>
      <c r="CN136" s="555"/>
      <c r="CO136" s="555"/>
      <c r="CP136" s="555"/>
      <c r="CQ136" s="555"/>
      <c r="CR136" s="555"/>
      <c r="CS136" s="555"/>
      <c r="CT136" s="555"/>
      <c r="CU136" s="555"/>
      <c r="CV136" s="555"/>
      <c r="CW136" s="555"/>
      <c r="CX136" s="555"/>
      <c r="CY136" s="555"/>
      <c r="CZ136" s="555"/>
      <c r="DA136" s="555"/>
      <c r="DB136" s="555"/>
      <c r="DC136" s="555"/>
      <c r="DD136" s="555"/>
      <c r="DE136" s="555"/>
      <c r="DF136" s="555"/>
      <c r="DG136" s="555"/>
      <c r="DH136" s="555"/>
      <c r="DI136" s="555"/>
      <c r="DJ136" s="555"/>
      <c r="DK136" s="555"/>
      <c r="DL136" s="555"/>
      <c r="DM136" s="555"/>
      <c r="DN136" s="555"/>
      <c r="DO136" s="555"/>
      <c r="DP136" s="555"/>
      <c r="DQ136" s="555"/>
      <c r="DR136" s="555"/>
      <c r="DS136" s="555"/>
      <c r="DT136" s="555"/>
      <c r="DU136" s="555"/>
      <c r="DV136" s="555"/>
      <c r="DW136" s="555"/>
    </row>
    <row r="137" spans="2:127" x14ac:dyDescent="0.2">
      <c r="B137" s="696"/>
      <c r="C137" s="555"/>
      <c r="D137" s="555"/>
      <c r="E137" s="555"/>
      <c r="F137" s="555"/>
      <c r="G137" s="555"/>
      <c r="H137" s="555"/>
      <c r="I137" s="555"/>
      <c r="J137" s="555"/>
      <c r="K137" s="555"/>
      <c r="L137" s="555"/>
      <c r="M137" s="555"/>
      <c r="N137" s="555"/>
      <c r="O137" s="555"/>
      <c r="P137" s="555"/>
      <c r="Q137" s="555"/>
      <c r="R137" s="555"/>
      <c r="S137" s="555"/>
      <c r="T137" s="555"/>
      <c r="U137" s="555"/>
      <c r="V137" s="554"/>
      <c r="W137" s="554"/>
      <c r="X137" s="554"/>
      <c r="Y137" s="554"/>
      <c r="Z137" s="554"/>
      <c r="AA137" s="554"/>
      <c r="AB137" s="554"/>
      <c r="AC137" s="554"/>
      <c r="AD137" s="554"/>
      <c r="AE137" s="554"/>
      <c r="AF137" s="554"/>
      <c r="AG137" s="554"/>
      <c r="AH137" s="554"/>
      <c r="AI137" s="554"/>
      <c r="AJ137" s="554"/>
      <c r="AK137" s="554"/>
      <c r="AL137" s="554"/>
      <c r="AM137" s="554"/>
      <c r="AN137" s="554"/>
      <c r="AO137" s="554"/>
      <c r="AP137" s="554"/>
      <c r="AQ137" s="554"/>
      <c r="AR137" s="554"/>
      <c r="AS137" s="554"/>
      <c r="AT137" s="554"/>
      <c r="AU137" s="554"/>
      <c r="AV137" s="554"/>
      <c r="AW137" s="554"/>
      <c r="AX137" s="554"/>
      <c r="AY137" s="554"/>
      <c r="AZ137" s="554"/>
      <c r="BA137" s="554"/>
      <c r="BB137" s="554"/>
      <c r="BC137" s="554"/>
      <c r="BD137" s="554"/>
      <c r="BE137" s="554"/>
      <c r="BF137" s="554"/>
      <c r="BG137" s="554"/>
      <c r="BH137" s="554"/>
      <c r="BI137" s="554"/>
      <c r="BJ137" s="554"/>
      <c r="BK137" s="554"/>
      <c r="BL137" s="554"/>
      <c r="BM137" s="554"/>
      <c r="BN137" s="554"/>
      <c r="BO137" s="554"/>
      <c r="BP137" s="554"/>
      <c r="BQ137" s="554"/>
      <c r="BR137" s="554"/>
      <c r="BS137" s="554"/>
      <c r="BT137" s="554"/>
      <c r="BU137" s="554"/>
      <c r="BV137" s="554"/>
      <c r="BW137" s="554"/>
      <c r="BX137" s="554"/>
      <c r="BY137" s="554"/>
      <c r="BZ137" s="554"/>
      <c r="CA137" s="554"/>
      <c r="CB137" s="554"/>
      <c r="CC137" s="554"/>
      <c r="CD137" s="555"/>
      <c r="CE137" s="555"/>
      <c r="CF137" s="555"/>
      <c r="CG137" s="555"/>
      <c r="CH137" s="555"/>
      <c r="CI137" s="555"/>
      <c r="CJ137" s="555"/>
      <c r="CK137" s="555"/>
      <c r="CL137" s="555"/>
      <c r="CM137" s="555"/>
      <c r="CN137" s="555"/>
      <c r="CO137" s="555"/>
      <c r="CP137" s="555"/>
      <c r="CQ137" s="555"/>
      <c r="CR137" s="555"/>
      <c r="CS137" s="555"/>
      <c r="CT137" s="555"/>
      <c r="CU137" s="555"/>
      <c r="CV137" s="555"/>
      <c r="CW137" s="555"/>
      <c r="CX137" s="555"/>
      <c r="CY137" s="555"/>
      <c r="CZ137" s="555"/>
      <c r="DA137" s="555"/>
      <c r="DB137" s="555"/>
      <c r="DC137" s="555"/>
      <c r="DD137" s="555"/>
      <c r="DE137" s="555"/>
      <c r="DF137" s="555"/>
      <c r="DG137" s="555"/>
      <c r="DH137" s="555"/>
      <c r="DI137" s="555"/>
      <c r="DJ137" s="555"/>
      <c r="DK137" s="555"/>
      <c r="DL137" s="555"/>
      <c r="DM137" s="555"/>
      <c r="DN137" s="555"/>
      <c r="DO137" s="555"/>
      <c r="DP137" s="555"/>
      <c r="DQ137" s="555"/>
      <c r="DR137" s="555"/>
      <c r="DS137" s="555"/>
      <c r="DT137" s="555"/>
      <c r="DU137" s="555"/>
      <c r="DV137" s="555"/>
      <c r="DW137" s="555"/>
    </row>
    <row r="138" spans="2:127" x14ac:dyDescent="0.2">
      <c r="B138" s="696"/>
      <c r="C138" s="555"/>
      <c r="D138" s="555"/>
      <c r="E138" s="555"/>
      <c r="F138" s="555"/>
      <c r="G138" s="555"/>
      <c r="H138" s="555"/>
      <c r="I138" s="555"/>
      <c r="J138" s="555"/>
      <c r="K138" s="555"/>
      <c r="L138" s="555"/>
      <c r="M138" s="555"/>
      <c r="N138" s="555"/>
      <c r="O138" s="555"/>
      <c r="P138" s="555"/>
      <c r="Q138" s="555"/>
      <c r="R138" s="555"/>
      <c r="S138" s="555"/>
      <c r="T138" s="555"/>
      <c r="U138" s="555"/>
      <c r="V138" s="554"/>
      <c r="W138" s="554"/>
      <c r="X138" s="554"/>
      <c r="Y138" s="554"/>
      <c r="Z138" s="554"/>
      <c r="AA138" s="554"/>
      <c r="AB138" s="554"/>
      <c r="AC138" s="554"/>
      <c r="AD138" s="554"/>
      <c r="AE138" s="554"/>
      <c r="AF138" s="554"/>
      <c r="AG138" s="554"/>
      <c r="AH138" s="554"/>
      <c r="AI138" s="554"/>
      <c r="AJ138" s="554"/>
      <c r="AK138" s="554"/>
      <c r="AL138" s="554"/>
      <c r="AM138" s="554"/>
      <c r="AN138" s="554"/>
      <c r="AO138" s="554"/>
      <c r="AP138" s="554"/>
      <c r="AQ138" s="554"/>
      <c r="AR138" s="554"/>
      <c r="AS138" s="554"/>
      <c r="AT138" s="554"/>
      <c r="AU138" s="554"/>
      <c r="AV138" s="554"/>
      <c r="AW138" s="554"/>
      <c r="AX138" s="554"/>
      <c r="AY138" s="554"/>
      <c r="AZ138" s="554"/>
      <c r="BA138" s="554"/>
      <c r="BB138" s="554"/>
      <c r="BC138" s="554"/>
      <c r="BD138" s="554"/>
      <c r="BE138" s="554"/>
      <c r="BF138" s="554"/>
      <c r="BG138" s="554"/>
      <c r="BH138" s="554"/>
      <c r="BI138" s="554"/>
      <c r="BJ138" s="554"/>
      <c r="BK138" s="554"/>
      <c r="BL138" s="554"/>
      <c r="BM138" s="554"/>
      <c r="BN138" s="554"/>
      <c r="BO138" s="554"/>
      <c r="BP138" s="554"/>
      <c r="BQ138" s="554"/>
      <c r="BR138" s="554"/>
      <c r="BS138" s="554"/>
      <c r="BT138" s="554"/>
      <c r="BU138" s="554"/>
      <c r="BV138" s="554"/>
      <c r="BW138" s="554"/>
      <c r="BX138" s="554"/>
      <c r="BY138" s="554"/>
      <c r="BZ138" s="554"/>
      <c r="CA138" s="554"/>
      <c r="CB138" s="554"/>
      <c r="CC138" s="554"/>
      <c r="CD138" s="555"/>
      <c r="CE138" s="555"/>
      <c r="CF138" s="555"/>
      <c r="CG138" s="555"/>
      <c r="CH138" s="555"/>
      <c r="CI138" s="555"/>
      <c r="CJ138" s="555"/>
      <c r="CK138" s="555"/>
      <c r="CL138" s="555"/>
      <c r="CM138" s="555"/>
      <c r="CN138" s="555"/>
      <c r="CO138" s="555"/>
      <c r="CP138" s="555"/>
      <c r="CQ138" s="555"/>
      <c r="CR138" s="555"/>
      <c r="CS138" s="555"/>
      <c r="CT138" s="555"/>
      <c r="CU138" s="555"/>
      <c r="CV138" s="555"/>
      <c r="CW138" s="555"/>
      <c r="CX138" s="555"/>
      <c r="CY138" s="555"/>
      <c r="CZ138" s="555"/>
      <c r="DA138" s="555"/>
      <c r="DB138" s="555"/>
      <c r="DC138" s="555"/>
      <c r="DD138" s="555"/>
      <c r="DE138" s="555"/>
      <c r="DF138" s="555"/>
      <c r="DG138" s="555"/>
      <c r="DH138" s="555"/>
      <c r="DI138" s="555"/>
      <c r="DJ138" s="555"/>
      <c r="DK138" s="555"/>
      <c r="DL138" s="555"/>
      <c r="DM138" s="555"/>
      <c r="DN138" s="555"/>
      <c r="DO138" s="555"/>
      <c r="DP138" s="555"/>
      <c r="DQ138" s="555"/>
      <c r="DR138" s="555"/>
      <c r="DS138" s="555"/>
      <c r="DT138" s="555"/>
      <c r="DU138" s="555"/>
      <c r="DV138" s="555"/>
      <c r="DW138" s="555"/>
    </row>
    <row r="139" spans="2:127" x14ac:dyDescent="0.2">
      <c r="B139" s="696"/>
      <c r="C139" s="555"/>
      <c r="D139" s="555"/>
      <c r="E139" s="555"/>
      <c r="F139" s="555"/>
      <c r="G139" s="555"/>
      <c r="H139" s="555"/>
      <c r="I139" s="555"/>
      <c r="J139" s="555"/>
      <c r="K139" s="555"/>
      <c r="L139" s="555"/>
      <c r="M139" s="555"/>
      <c r="N139" s="555"/>
      <c r="O139" s="555"/>
      <c r="P139" s="555"/>
      <c r="Q139" s="555"/>
      <c r="R139" s="555"/>
      <c r="S139" s="555"/>
      <c r="T139" s="555"/>
      <c r="U139" s="555"/>
      <c r="V139" s="554"/>
      <c r="W139" s="554"/>
      <c r="X139" s="554"/>
      <c r="Y139" s="554"/>
      <c r="Z139" s="554"/>
      <c r="AA139" s="554"/>
      <c r="AB139" s="554"/>
      <c r="AC139" s="554"/>
      <c r="AD139" s="554"/>
      <c r="AE139" s="554"/>
      <c r="AF139" s="554"/>
      <c r="AG139" s="554"/>
      <c r="AH139" s="554"/>
      <c r="AI139" s="554"/>
      <c r="AJ139" s="554"/>
      <c r="AK139" s="554"/>
      <c r="AL139" s="554"/>
      <c r="AM139" s="554"/>
      <c r="AN139" s="554"/>
      <c r="AO139" s="554"/>
      <c r="AP139" s="554"/>
      <c r="AQ139" s="554"/>
      <c r="AR139" s="554"/>
      <c r="AS139" s="554"/>
      <c r="AT139" s="554"/>
      <c r="AU139" s="554"/>
      <c r="AV139" s="554"/>
      <c r="AW139" s="554"/>
      <c r="AX139" s="554"/>
      <c r="AY139" s="554"/>
      <c r="AZ139" s="554"/>
      <c r="BA139" s="554"/>
      <c r="BB139" s="554"/>
      <c r="BC139" s="554"/>
      <c r="BD139" s="554"/>
      <c r="BE139" s="554"/>
      <c r="BF139" s="554"/>
      <c r="BG139" s="554"/>
      <c r="BH139" s="554"/>
      <c r="BI139" s="554"/>
      <c r="BJ139" s="554"/>
      <c r="BK139" s="554"/>
      <c r="BL139" s="554"/>
      <c r="BM139" s="554"/>
      <c r="BN139" s="554"/>
      <c r="BO139" s="554"/>
      <c r="BP139" s="554"/>
      <c r="BQ139" s="554"/>
      <c r="BR139" s="554"/>
      <c r="BS139" s="554"/>
      <c r="BT139" s="554"/>
      <c r="BU139" s="554"/>
      <c r="BV139" s="554"/>
      <c r="BW139" s="554"/>
      <c r="BX139" s="554"/>
      <c r="BY139" s="554"/>
      <c r="BZ139" s="554"/>
      <c r="CA139" s="554"/>
      <c r="CB139" s="554"/>
      <c r="CC139" s="554"/>
      <c r="CD139" s="555"/>
      <c r="CE139" s="555"/>
      <c r="CF139" s="555"/>
      <c r="CG139" s="555"/>
      <c r="CH139" s="555"/>
      <c r="CI139" s="555"/>
      <c r="CJ139" s="555"/>
      <c r="CK139" s="555"/>
      <c r="CL139" s="555"/>
      <c r="CM139" s="555"/>
      <c r="CN139" s="555"/>
      <c r="CO139" s="555"/>
      <c r="CP139" s="555"/>
      <c r="CQ139" s="555"/>
      <c r="CR139" s="555"/>
      <c r="CS139" s="555"/>
      <c r="CT139" s="555"/>
      <c r="CU139" s="555"/>
      <c r="CV139" s="555"/>
      <c r="CW139" s="555"/>
      <c r="CX139" s="555"/>
      <c r="CY139" s="555"/>
      <c r="CZ139" s="555"/>
      <c r="DA139" s="555"/>
      <c r="DB139" s="555"/>
      <c r="DC139" s="555"/>
      <c r="DD139" s="555"/>
      <c r="DE139" s="555"/>
      <c r="DF139" s="555"/>
      <c r="DG139" s="555"/>
      <c r="DH139" s="555"/>
      <c r="DI139" s="555"/>
      <c r="DJ139" s="555"/>
      <c r="DK139" s="555"/>
      <c r="DL139" s="555"/>
      <c r="DM139" s="555"/>
      <c r="DN139" s="555"/>
      <c r="DO139" s="555"/>
      <c r="DP139" s="555"/>
      <c r="DQ139" s="555"/>
      <c r="DR139" s="555"/>
      <c r="DS139" s="555"/>
      <c r="DT139" s="555"/>
      <c r="DU139" s="555"/>
      <c r="DV139" s="555"/>
      <c r="DW139" s="555"/>
    </row>
    <row r="140" spans="2:127" x14ac:dyDescent="0.2">
      <c r="B140" s="696"/>
      <c r="C140" s="555"/>
      <c r="D140" s="555"/>
      <c r="E140" s="555"/>
      <c r="F140" s="555"/>
      <c r="G140" s="555"/>
      <c r="H140" s="555"/>
      <c r="I140" s="555"/>
      <c r="J140" s="555"/>
      <c r="K140" s="555"/>
      <c r="L140" s="555"/>
      <c r="M140" s="555"/>
      <c r="N140" s="555"/>
      <c r="O140" s="555"/>
      <c r="P140" s="555"/>
      <c r="Q140" s="555"/>
      <c r="R140" s="555"/>
      <c r="S140" s="555"/>
      <c r="T140" s="555"/>
      <c r="U140" s="555"/>
      <c r="V140" s="554"/>
      <c r="W140" s="554"/>
      <c r="X140" s="554"/>
      <c r="Y140" s="554"/>
      <c r="Z140" s="554"/>
      <c r="AA140" s="554"/>
      <c r="AB140" s="554"/>
      <c r="AC140" s="554"/>
      <c r="AD140" s="554"/>
      <c r="AE140" s="554"/>
      <c r="AF140" s="554"/>
      <c r="AG140" s="554"/>
      <c r="AH140" s="554"/>
      <c r="AI140" s="554"/>
      <c r="AJ140" s="554"/>
      <c r="AK140" s="554"/>
      <c r="AL140" s="554"/>
      <c r="AM140" s="554"/>
      <c r="AN140" s="554"/>
      <c r="AO140" s="554"/>
      <c r="AP140" s="554"/>
      <c r="AQ140" s="554"/>
      <c r="AR140" s="554"/>
      <c r="AS140" s="554"/>
      <c r="AT140" s="554"/>
      <c r="AU140" s="554"/>
      <c r="AV140" s="554"/>
      <c r="AW140" s="554"/>
      <c r="AX140" s="554"/>
      <c r="AY140" s="554"/>
      <c r="AZ140" s="554"/>
      <c r="BA140" s="554"/>
      <c r="BB140" s="554"/>
      <c r="BC140" s="554"/>
      <c r="BD140" s="554"/>
      <c r="BE140" s="554"/>
      <c r="BF140" s="554"/>
      <c r="BG140" s="554"/>
      <c r="BH140" s="554"/>
      <c r="BI140" s="554"/>
      <c r="BJ140" s="554"/>
      <c r="BK140" s="554"/>
      <c r="BL140" s="554"/>
      <c r="BM140" s="554"/>
      <c r="BN140" s="554"/>
      <c r="BO140" s="554"/>
      <c r="BP140" s="554"/>
      <c r="BQ140" s="554"/>
      <c r="BR140" s="554"/>
      <c r="BS140" s="554"/>
      <c r="BT140" s="554"/>
      <c r="BU140" s="554"/>
      <c r="BV140" s="554"/>
      <c r="BW140" s="554"/>
      <c r="BX140" s="554"/>
      <c r="BY140" s="554"/>
      <c r="BZ140" s="554"/>
      <c r="CA140" s="554"/>
      <c r="CB140" s="554"/>
      <c r="CC140" s="554"/>
      <c r="CD140" s="555"/>
      <c r="CE140" s="555"/>
      <c r="CF140" s="555"/>
      <c r="CG140" s="555"/>
      <c r="CH140" s="555"/>
      <c r="CI140" s="555"/>
      <c r="CJ140" s="555"/>
      <c r="CK140" s="555"/>
      <c r="CL140" s="555"/>
      <c r="CM140" s="555"/>
      <c r="CN140" s="555"/>
      <c r="CO140" s="555"/>
      <c r="CP140" s="555"/>
      <c r="CQ140" s="555"/>
      <c r="CR140" s="555"/>
      <c r="CS140" s="555"/>
      <c r="CT140" s="555"/>
      <c r="CU140" s="555"/>
      <c r="CV140" s="555"/>
      <c r="CW140" s="555"/>
      <c r="CX140" s="555"/>
      <c r="CY140" s="555"/>
      <c r="CZ140" s="555"/>
      <c r="DA140" s="555"/>
      <c r="DB140" s="555"/>
      <c r="DC140" s="555"/>
      <c r="DD140" s="555"/>
      <c r="DE140" s="555"/>
      <c r="DF140" s="555"/>
      <c r="DG140" s="555"/>
      <c r="DH140" s="555"/>
      <c r="DI140" s="555"/>
      <c r="DJ140" s="555"/>
      <c r="DK140" s="555"/>
      <c r="DL140" s="555"/>
      <c r="DM140" s="555"/>
      <c r="DN140" s="555"/>
      <c r="DO140" s="555"/>
      <c r="DP140" s="555"/>
      <c r="DQ140" s="555"/>
      <c r="DR140" s="555"/>
      <c r="DS140" s="555"/>
      <c r="DT140" s="555"/>
      <c r="DU140" s="555"/>
      <c r="DV140" s="555"/>
      <c r="DW140" s="555"/>
    </row>
    <row r="141" spans="2:127" x14ac:dyDescent="0.2">
      <c r="B141" s="696"/>
      <c r="C141" s="555"/>
      <c r="D141" s="555"/>
      <c r="E141" s="555"/>
      <c r="F141" s="555"/>
      <c r="G141" s="555"/>
      <c r="H141" s="555"/>
      <c r="I141" s="555"/>
      <c r="J141" s="555"/>
      <c r="K141" s="555"/>
      <c r="L141" s="555"/>
      <c r="M141" s="555"/>
      <c r="N141" s="555"/>
      <c r="O141" s="555"/>
      <c r="P141" s="555"/>
      <c r="Q141" s="555"/>
      <c r="R141" s="555"/>
      <c r="S141" s="555"/>
      <c r="T141" s="555"/>
      <c r="U141" s="555"/>
      <c r="V141" s="554"/>
      <c r="W141" s="554"/>
      <c r="X141" s="554"/>
      <c r="Y141" s="554"/>
      <c r="Z141" s="554"/>
      <c r="AA141" s="554"/>
      <c r="AB141" s="554"/>
      <c r="AC141" s="554"/>
      <c r="AD141" s="554"/>
      <c r="AE141" s="554"/>
      <c r="AF141" s="554"/>
      <c r="AG141" s="554"/>
      <c r="AH141" s="554"/>
      <c r="AI141" s="554"/>
      <c r="AJ141" s="554"/>
      <c r="AK141" s="554"/>
      <c r="AL141" s="554"/>
      <c r="AM141" s="554"/>
      <c r="AN141" s="554"/>
      <c r="AO141" s="554"/>
      <c r="AP141" s="554"/>
      <c r="AQ141" s="554"/>
      <c r="AR141" s="554"/>
      <c r="AS141" s="554"/>
      <c r="AT141" s="554"/>
      <c r="AU141" s="554"/>
      <c r="AV141" s="554"/>
      <c r="AW141" s="554"/>
      <c r="AX141" s="554"/>
      <c r="AY141" s="554"/>
      <c r="AZ141" s="554"/>
      <c r="BA141" s="554"/>
      <c r="BB141" s="554"/>
      <c r="BC141" s="554"/>
      <c r="BD141" s="554"/>
      <c r="BE141" s="554"/>
      <c r="BF141" s="554"/>
      <c r="BG141" s="554"/>
      <c r="BH141" s="554"/>
      <c r="BI141" s="554"/>
      <c r="BJ141" s="554"/>
      <c r="BK141" s="554"/>
      <c r="BL141" s="554"/>
      <c r="BM141" s="554"/>
      <c r="BN141" s="554"/>
      <c r="BO141" s="554"/>
      <c r="BP141" s="554"/>
      <c r="BQ141" s="554"/>
      <c r="BR141" s="554"/>
      <c r="BS141" s="554"/>
      <c r="BT141" s="554"/>
      <c r="BU141" s="554"/>
      <c r="BV141" s="554"/>
      <c r="BW141" s="554"/>
      <c r="BX141" s="554"/>
      <c r="BY141" s="554"/>
      <c r="BZ141" s="554"/>
      <c r="CA141" s="554"/>
      <c r="CB141" s="554"/>
      <c r="CC141" s="554"/>
      <c r="CD141" s="555"/>
      <c r="CE141" s="555"/>
      <c r="CF141" s="555"/>
      <c r="CG141" s="555"/>
      <c r="CH141" s="555"/>
      <c r="CI141" s="555"/>
      <c r="CJ141" s="555"/>
      <c r="CK141" s="555"/>
      <c r="CL141" s="555"/>
      <c r="CM141" s="555"/>
      <c r="CN141" s="555"/>
      <c r="CO141" s="555"/>
      <c r="CP141" s="555"/>
      <c r="CQ141" s="555"/>
      <c r="CR141" s="555"/>
      <c r="CS141" s="555"/>
      <c r="CT141" s="555"/>
      <c r="CU141" s="555"/>
      <c r="CV141" s="555"/>
      <c r="CW141" s="555"/>
      <c r="CX141" s="555"/>
      <c r="CY141" s="555"/>
      <c r="CZ141" s="555"/>
      <c r="DA141" s="555"/>
      <c r="DB141" s="555"/>
      <c r="DC141" s="555"/>
      <c r="DD141" s="555"/>
      <c r="DE141" s="555"/>
      <c r="DF141" s="555"/>
      <c r="DG141" s="555"/>
      <c r="DH141" s="555"/>
      <c r="DI141" s="555"/>
      <c r="DJ141" s="555"/>
      <c r="DK141" s="555"/>
      <c r="DL141" s="555"/>
      <c r="DM141" s="555"/>
      <c r="DN141" s="555"/>
      <c r="DO141" s="555"/>
      <c r="DP141" s="555"/>
      <c r="DQ141" s="555"/>
      <c r="DR141" s="555"/>
      <c r="DS141" s="555"/>
      <c r="DT141" s="555"/>
      <c r="DU141" s="555"/>
      <c r="DV141" s="555"/>
      <c r="DW141" s="555"/>
    </row>
    <row r="142" spans="2:127" x14ac:dyDescent="0.2">
      <c r="B142" s="696"/>
      <c r="C142" s="708" t="str">
        <f>'TITLE PAGE'!B9</f>
        <v>Company:</v>
      </c>
      <c r="D142" s="708" t="str">
        <f>'TITLE PAGE'!D9</f>
        <v>Severn Trent Water</v>
      </c>
      <c r="E142" s="555"/>
      <c r="F142" s="555"/>
      <c r="G142" s="555"/>
      <c r="H142" s="555"/>
      <c r="I142" s="555"/>
      <c r="J142" s="555"/>
      <c r="K142" s="555"/>
      <c r="L142" s="555"/>
      <c r="M142" s="555"/>
      <c r="N142" s="555"/>
      <c r="O142" s="555"/>
      <c r="P142" s="555"/>
      <c r="Q142" s="555"/>
      <c r="R142" s="555"/>
      <c r="S142" s="555"/>
      <c r="T142" s="555"/>
      <c r="U142" s="555"/>
      <c r="V142" s="555"/>
      <c r="W142" s="555"/>
      <c r="X142" s="555"/>
      <c r="Y142" s="555"/>
      <c r="Z142" s="555"/>
      <c r="AA142" s="555"/>
      <c r="AB142" s="555"/>
      <c r="AC142" s="555"/>
      <c r="AD142" s="555"/>
      <c r="AE142" s="555"/>
      <c r="AF142" s="555"/>
      <c r="AG142" s="555"/>
      <c r="AH142" s="555"/>
      <c r="AI142" s="555"/>
      <c r="AJ142" s="555"/>
      <c r="AK142" s="555"/>
      <c r="AL142" s="555"/>
      <c r="AM142" s="555"/>
      <c r="AN142" s="555"/>
      <c r="AO142" s="555"/>
      <c r="AP142" s="555"/>
      <c r="AQ142" s="555"/>
      <c r="AR142" s="555"/>
      <c r="AS142" s="555"/>
      <c r="AT142" s="555"/>
      <c r="AU142" s="555"/>
      <c r="AV142" s="555"/>
      <c r="AW142" s="555"/>
      <c r="AX142" s="555"/>
      <c r="AY142" s="555"/>
      <c r="AZ142" s="555"/>
      <c r="BA142" s="555"/>
      <c r="BB142" s="555"/>
      <c r="BC142" s="555"/>
      <c r="BD142" s="555"/>
      <c r="BE142" s="555"/>
      <c r="BF142" s="555"/>
      <c r="BG142" s="555"/>
      <c r="BH142" s="555"/>
      <c r="BI142" s="555"/>
      <c r="BJ142" s="555"/>
      <c r="BK142" s="555"/>
      <c r="BL142" s="555"/>
      <c r="BM142" s="555"/>
      <c r="BN142" s="555"/>
      <c r="BO142" s="555"/>
      <c r="BP142" s="555"/>
      <c r="BQ142" s="555"/>
      <c r="BR142" s="555"/>
      <c r="BS142" s="555"/>
      <c r="BT142" s="555"/>
      <c r="BU142" s="555"/>
      <c r="BV142" s="555"/>
      <c r="BW142" s="555"/>
      <c r="BX142" s="555"/>
      <c r="BY142" s="555"/>
      <c r="BZ142" s="555"/>
      <c r="CA142" s="555"/>
      <c r="CB142" s="555"/>
      <c r="CC142" s="555"/>
      <c r="CD142" s="555"/>
      <c r="CE142" s="555"/>
      <c r="CF142" s="555"/>
      <c r="CG142" s="555"/>
      <c r="CH142" s="555"/>
      <c r="CI142" s="555"/>
      <c r="CJ142" s="555"/>
      <c r="CK142" s="555"/>
      <c r="CL142" s="555"/>
      <c r="CM142" s="555"/>
      <c r="CN142" s="555"/>
      <c r="CO142" s="555"/>
      <c r="CP142" s="555"/>
      <c r="CQ142" s="555"/>
      <c r="CR142" s="555"/>
      <c r="CS142" s="555"/>
      <c r="CT142" s="555"/>
      <c r="CU142" s="555"/>
      <c r="CV142" s="555"/>
      <c r="CW142" s="555"/>
      <c r="CX142" s="555"/>
      <c r="CY142" s="555"/>
      <c r="CZ142" s="555"/>
      <c r="DA142" s="555"/>
      <c r="DB142" s="555"/>
      <c r="DC142" s="555"/>
      <c r="DD142" s="555"/>
      <c r="DE142" s="555"/>
      <c r="DF142" s="555"/>
      <c r="DG142" s="555"/>
      <c r="DH142" s="555"/>
      <c r="DI142" s="555"/>
      <c r="DJ142" s="555"/>
      <c r="DK142" s="555"/>
      <c r="DL142" s="555"/>
      <c r="DM142" s="555"/>
      <c r="DN142" s="555"/>
      <c r="DO142" s="555"/>
      <c r="DP142" s="555"/>
      <c r="DQ142" s="555"/>
      <c r="DR142" s="555"/>
      <c r="DS142" s="555"/>
      <c r="DT142" s="555"/>
      <c r="DU142" s="555"/>
      <c r="DV142" s="555"/>
      <c r="DW142" s="555"/>
    </row>
    <row r="143" spans="2:127" x14ac:dyDescent="0.2">
      <c r="B143" s="698"/>
      <c r="C143" s="708" t="str">
        <f>'TITLE PAGE'!B10</f>
        <v>Resource Zone Name:</v>
      </c>
      <c r="D143" s="708" t="str">
        <f>'TITLE PAGE'!D10</f>
        <v>Mardy</v>
      </c>
      <c r="E143" s="554"/>
      <c r="F143" s="554"/>
      <c r="G143" s="554"/>
      <c r="H143" s="554"/>
      <c r="I143" s="554"/>
      <c r="J143" s="554"/>
      <c r="K143" s="554"/>
      <c r="L143" s="554"/>
      <c r="M143" s="554"/>
      <c r="N143" s="554"/>
      <c r="O143" s="554"/>
      <c r="P143" s="554"/>
      <c r="Q143" s="554"/>
      <c r="R143" s="554"/>
      <c r="S143" s="555"/>
      <c r="T143" s="555"/>
      <c r="U143" s="554"/>
      <c r="V143" s="554"/>
      <c r="W143" s="554"/>
      <c r="X143" s="554"/>
      <c r="Y143" s="554"/>
      <c r="Z143" s="554"/>
      <c r="AA143" s="554"/>
      <c r="AB143" s="554"/>
      <c r="AC143" s="554"/>
      <c r="AD143" s="554"/>
      <c r="AE143" s="554"/>
      <c r="AF143" s="554"/>
      <c r="AG143" s="554"/>
      <c r="AH143" s="554"/>
      <c r="AI143" s="554"/>
      <c r="AJ143" s="554"/>
      <c r="AK143" s="554"/>
      <c r="AL143" s="554"/>
      <c r="AM143" s="554"/>
      <c r="AN143" s="554"/>
      <c r="AO143" s="554"/>
      <c r="AP143" s="554"/>
      <c r="AQ143" s="554"/>
      <c r="AR143" s="554"/>
      <c r="AS143" s="554"/>
      <c r="AT143" s="554"/>
      <c r="AU143" s="554"/>
      <c r="AV143" s="554"/>
      <c r="AW143" s="554"/>
      <c r="AX143" s="554"/>
      <c r="AY143" s="554"/>
      <c r="AZ143" s="554"/>
      <c r="BA143" s="554"/>
      <c r="BB143" s="554"/>
      <c r="BC143" s="554"/>
      <c r="BD143" s="554"/>
      <c r="BE143" s="554"/>
      <c r="BF143" s="554"/>
      <c r="BG143" s="554"/>
      <c r="BH143" s="554"/>
      <c r="BI143" s="554"/>
      <c r="BJ143" s="554"/>
      <c r="BK143" s="554"/>
      <c r="BL143" s="554"/>
      <c r="BM143" s="554"/>
      <c r="BN143" s="554"/>
      <c r="BO143" s="554"/>
      <c r="BP143" s="554"/>
      <c r="BQ143" s="554"/>
      <c r="BR143" s="554"/>
      <c r="BS143" s="554"/>
      <c r="BT143" s="554"/>
      <c r="BU143" s="554"/>
      <c r="BV143" s="554"/>
      <c r="BW143" s="554"/>
      <c r="BX143" s="554"/>
      <c r="BY143" s="554"/>
      <c r="BZ143" s="554"/>
      <c r="CA143" s="554"/>
      <c r="CB143" s="554"/>
      <c r="CC143" s="554"/>
      <c r="CD143" s="555"/>
      <c r="CE143" s="555"/>
      <c r="CF143" s="555"/>
      <c r="CG143" s="555"/>
      <c r="CH143" s="555"/>
      <c r="CI143" s="555"/>
      <c r="CJ143" s="555"/>
      <c r="CK143" s="555"/>
      <c r="CL143" s="555"/>
      <c r="CM143" s="555"/>
      <c r="CN143" s="555"/>
      <c r="CO143" s="555"/>
      <c r="CP143" s="555"/>
      <c r="CQ143" s="555"/>
      <c r="CR143" s="555"/>
      <c r="CS143" s="555"/>
      <c r="CT143" s="555"/>
      <c r="CU143" s="555"/>
      <c r="CV143" s="555"/>
      <c r="CW143" s="555"/>
      <c r="CX143" s="555"/>
      <c r="CY143" s="555"/>
      <c r="CZ143" s="555"/>
      <c r="DA143" s="555"/>
      <c r="DB143" s="555"/>
      <c r="DC143" s="555"/>
      <c r="DD143" s="555"/>
      <c r="DE143" s="555"/>
      <c r="DF143" s="555"/>
      <c r="DG143" s="555"/>
      <c r="DH143" s="555"/>
      <c r="DI143" s="555"/>
      <c r="DJ143" s="555"/>
      <c r="DK143" s="555"/>
      <c r="DL143" s="555"/>
      <c r="DM143" s="555"/>
      <c r="DN143" s="555"/>
      <c r="DO143" s="555"/>
      <c r="DP143" s="555"/>
      <c r="DQ143" s="555"/>
      <c r="DR143" s="555"/>
      <c r="DS143" s="555"/>
      <c r="DT143" s="555"/>
      <c r="DU143" s="555"/>
      <c r="DV143" s="555"/>
      <c r="DW143" s="555"/>
    </row>
    <row r="144" spans="2:127" x14ac:dyDescent="0.2">
      <c r="B144" s="698"/>
      <c r="C144" s="708" t="str">
        <f>'TITLE PAGE'!B11</f>
        <v>Resource Zone Number:</v>
      </c>
      <c r="D144" s="709">
        <f>'TITLE PAGE'!D11</f>
        <v>5</v>
      </c>
      <c r="E144" s="554"/>
      <c r="F144" s="554"/>
      <c r="G144" s="554"/>
      <c r="H144" s="554"/>
      <c r="I144" s="554"/>
      <c r="J144" s="554"/>
      <c r="K144" s="554"/>
      <c r="L144" s="554"/>
      <c r="M144" s="554"/>
      <c r="N144" s="554"/>
      <c r="O144" s="554"/>
      <c r="P144" s="554"/>
      <c r="Q144" s="554"/>
      <c r="R144" s="554"/>
      <c r="S144" s="555"/>
      <c r="T144" s="555"/>
      <c r="U144" s="554"/>
      <c r="V144" s="554"/>
      <c r="W144" s="554"/>
      <c r="X144" s="554"/>
      <c r="Y144" s="554"/>
      <c r="Z144" s="554"/>
      <c r="AA144" s="554"/>
      <c r="AB144" s="554"/>
      <c r="AC144" s="554"/>
      <c r="AD144" s="554"/>
      <c r="AE144" s="554"/>
      <c r="AF144" s="554"/>
      <c r="AG144" s="554"/>
      <c r="AH144" s="554"/>
      <c r="AI144" s="554"/>
      <c r="AJ144" s="554"/>
      <c r="AK144" s="554"/>
      <c r="AL144" s="554"/>
      <c r="AM144" s="554"/>
      <c r="AN144" s="554"/>
      <c r="AO144" s="554"/>
      <c r="AP144" s="554"/>
      <c r="AQ144" s="554"/>
      <c r="AR144" s="554"/>
      <c r="AS144" s="554"/>
      <c r="AT144" s="554"/>
      <c r="AU144" s="554"/>
      <c r="AV144" s="554"/>
      <c r="AW144" s="554"/>
      <c r="AX144" s="554"/>
      <c r="AY144" s="554"/>
      <c r="AZ144" s="554"/>
      <c r="BA144" s="554"/>
      <c r="BB144" s="554"/>
      <c r="BC144" s="554"/>
      <c r="BD144" s="554"/>
      <c r="BE144" s="554"/>
      <c r="BF144" s="554"/>
      <c r="BG144" s="554"/>
      <c r="BH144" s="554"/>
      <c r="BI144" s="554"/>
      <c r="BJ144" s="554"/>
      <c r="BK144" s="554"/>
      <c r="BL144" s="554"/>
      <c r="BM144" s="554"/>
      <c r="BN144" s="554"/>
      <c r="BO144" s="554"/>
      <c r="BP144" s="554"/>
      <c r="BQ144" s="554"/>
      <c r="BR144" s="554"/>
      <c r="BS144" s="554"/>
      <c r="BT144" s="554"/>
      <c r="BU144" s="554"/>
      <c r="BV144" s="554"/>
      <c r="BW144" s="554"/>
      <c r="BX144" s="554"/>
      <c r="BY144" s="554"/>
      <c r="BZ144" s="554"/>
      <c r="CA144" s="554"/>
      <c r="CB144" s="554"/>
      <c r="CC144" s="554"/>
      <c r="CD144" s="555"/>
      <c r="CE144" s="555"/>
      <c r="CF144" s="555"/>
      <c r="CG144" s="555"/>
      <c r="CH144" s="555"/>
      <c r="CI144" s="555"/>
      <c r="CJ144" s="555"/>
      <c r="CK144" s="555"/>
      <c r="CL144" s="555"/>
      <c r="CM144" s="555"/>
      <c r="CN144" s="555"/>
      <c r="CO144" s="555"/>
      <c r="CP144" s="555"/>
      <c r="CQ144" s="555"/>
      <c r="CR144" s="555"/>
      <c r="CS144" s="555"/>
      <c r="CT144" s="555"/>
      <c r="CU144" s="555"/>
      <c r="CV144" s="555"/>
      <c r="CW144" s="555"/>
      <c r="CX144" s="555"/>
      <c r="CY144" s="555"/>
      <c r="CZ144" s="555"/>
      <c r="DA144" s="555"/>
      <c r="DB144" s="555"/>
      <c r="DC144" s="555"/>
      <c r="DD144" s="555"/>
      <c r="DE144" s="555"/>
      <c r="DF144" s="555"/>
      <c r="DG144" s="555"/>
      <c r="DH144" s="555"/>
      <c r="DI144" s="555"/>
      <c r="DJ144" s="555"/>
      <c r="DK144" s="555"/>
      <c r="DL144" s="555"/>
      <c r="DM144" s="555"/>
      <c r="DN144" s="555"/>
      <c r="DO144" s="555"/>
      <c r="DP144" s="555"/>
      <c r="DQ144" s="555"/>
      <c r="DR144" s="555"/>
      <c r="DS144" s="555"/>
      <c r="DT144" s="555"/>
      <c r="DU144" s="555"/>
      <c r="DV144" s="555"/>
      <c r="DW144" s="555"/>
    </row>
    <row r="145" spans="2:127" x14ac:dyDescent="0.2">
      <c r="B145" s="698"/>
      <c r="C145" s="708" t="str">
        <f>'TITLE PAGE'!B12</f>
        <v xml:space="preserve">Planning Scenario Name:                                                                     </v>
      </c>
      <c r="D145" s="708" t="str">
        <f>'TITLE PAGE'!D12</f>
        <v>Dry Year Annual Average</v>
      </c>
      <c r="E145" s="554"/>
      <c r="F145" s="554"/>
      <c r="G145" s="554"/>
      <c r="H145" s="554"/>
      <c r="I145" s="554"/>
      <c r="J145" s="554"/>
      <c r="K145" s="554"/>
      <c r="L145" s="554"/>
      <c r="M145" s="554"/>
      <c r="N145" s="554"/>
      <c r="O145" s="554"/>
      <c r="P145" s="554"/>
      <c r="Q145" s="554"/>
      <c r="R145" s="554"/>
      <c r="S145" s="555"/>
      <c r="T145" s="555"/>
      <c r="U145" s="554"/>
      <c r="V145" s="554"/>
      <c r="W145" s="554"/>
      <c r="X145" s="554"/>
      <c r="Y145" s="554"/>
      <c r="Z145" s="554"/>
      <c r="AA145" s="554"/>
      <c r="AB145" s="554"/>
      <c r="AC145" s="554"/>
      <c r="AD145" s="554"/>
      <c r="AE145" s="554"/>
      <c r="AF145" s="554"/>
      <c r="AG145" s="554"/>
      <c r="AH145" s="554"/>
      <c r="AI145" s="554"/>
      <c r="AJ145" s="554"/>
      <c r="AK145" s="554"/>
      <c r="AL145" s="554"/>
      <c r="AM145" s="554"/>
      <c r="AN145" s="554"/>
      <c r="AO145" s="554"/>
      <c r="AP145" s="554"/>
      <c r="AQ145" s="554"/>
      <c r="AR145" s="554"/>
      <c r="AS145" s="554"/>
      <c r="AT145" s="554"/>
      <c r="AU145" s="554"/>
      <c r="AV145" s="554"/>
      <c r="AW145" s="554"/>
      <c r="AX145" s="554"/>
      <c r="AY145" s="554"/>
      <c r="AZ145" s="554"/>
      <c r="BA145" s="554"/>
      <c r="BB145" s="554"/>
      <c r="BC145" s="554"/>
      <c r="BD145" s="554"/>
      <c r="BE145" s="554"/>
      <c r="BF145" s="554"/>
      <c r="BG145" s="554"/>
      <c r="BH145" s="554"/>
      <c r="BI145" s="554"/>
      <c r="BJ145" s="554"/>
      <c r="BK145" s="554"/>
      <c r="BL145" s="554"/>
      <c r="BM145" s="554"/>
      <c r="BN145" s="554"/>
      <c r="BO145" s="554"/>
      <c r="BP145" s="554"/>
      <c r="BQ145" s="554"/>
      <c r="BR145" s="554"/>
      <c r="BS145" s="554"/>
      <c r="BT145" s="554"/>
      <c r="BU145" s="554"/>
      <c r="BV145" s="554"/>
      <c r="BW145" s="554"/>
      <c r="BX145" s="554"/>
      <c r="BY145" s="554"/>
      <c r="BZ145" s="554"/>
      <c r="CA145" s="554"/>
      <c r="CB145" s="554"/>
      <c r="CC145" s="554"/>
      <c r="CD145" s="555"/>
      <c r="CE145" s="555"/>
      <c r="CF145" s="555"/>
      <c r="CG145" s="555"/>
      <c r="CH145" s="555"/>
      <c r="CI145" s="555"/>
      <c r="CJ145" s="555"/>
      <c r="CK145" s="555"/>
      <c r="CL145" s="555"/>
      <c r="CM145" s="555"/>
      <c r="CN145" s="555"/>
      <c r="CO145" s="555"/>
      <c r="CP145" s="555"/>
      <c r="CQ145" s="555"/>
      <c r="CR145" s="555"/>
      <c r="CS145" s="555"/>
      <c r="CT145" s="555"/>
      <c r="CU145" s="555"/>
      <c r="CV145" s="555"/>
      <c r="CW145" s="555"/>
      <c r="CX145" s="555"/>
      <c r="CY145" s="555"/>
      <c r="CZ145" s="555"/>
      <c r="DA145" s="555"/>
      <c r="DB145" s="555"/>
      <c r="DC145" s="555"/>
      <c r="DD145" s="555"/>
      <c r="DE145" s="555"/>
      <c r="DF145" s="555"/>
      <c r="DG145" s="555"/>
      <c r="DH145" s="555"/>
      <c r="DI145" s="555"/>
      <c r="DJ145" s="555"/>
      <c r="DK145" s="555"/>
      <c r="DL145" s="555"/>
      <c r="DM145" s="555"/>
      <c r="DN145" s="555"/>
      <c r="DO145" s="555"/>
      <c r="DP145" s="555"/>
      <c r="DQ145" s="555"/>
      <c r="DR145" s="555"/>
      <c r="DS145" s="555"/>
      <c r="DT145" s="555"/>
      <c r="DU145" s="555"/>
      <c r="DV145" s="555"/>
      <c r="DW145" s="555"/>
    </row>
    <row r="146" spans="2:127" x14ac:dyDescent="0.2">
      <c r="B146" s="698"/>
      <c r="C146" s="708" t="str">
        <f>'TITLE PAGE'!B13</f>
        <v xml:space="preserve">Chosen Level of Service:  </v>
      </c>
      <c r="D146" s="708" t="str">
        <f>'TITLE PAGE'!D13</f>
        <v>No more than 3 in 100 Temporary Use Bans</v>
      </c>
      <c r="E146" s="554"/>
      <c r="F146" s="554"/>
      <c r="G146" s="554"/>
      <c r="H146" s="554"/>
      <c r="I146" s="554"/>
      <c r="J146" s="554"/>
      <c r="K146" s="554"/>
      <c r="L146" s="554"/>
      <c r="M146" s="554"/>
      <c r="N146" s="554"/>
      <c r="O146" s="554"/>
      <c r="P146" s="554"/>
      <c r="Q146" s="554"/>
      <c r="R146" s="554"/>
      <c r="S146" s="555"/>
      <c r="T146" s="555"/>
      <c r="U146" s="554"/>
      <c r="V146" s="554"/>
      <c r="W146" s="554"/>
      <c r="X146" s="554"/>
      <c r="Y146" s="554"/>
      <c r="Z146" s="554"/>
      <c r="AA146" s="554"/>
      <c r="AB146" s="554"/>
      <c r="AC146" s="554"/>
      <c r="AD146" s="554"/>
      <c r="AE146" s="554"/>
      <c r="AF146" s="554"/>
      <c r="AG146" s="554"/>
      <c r="AH146" s="554"/>
      <c r="AI146" s="554"/>
      <c r="AJ146" s="554"/>
      <c r="AK146" s="554"/>
      <c r="AL146" s="554"/>
      <c r="AM146" s="554"/>
      <c r="AN146" s="554"/>
      <c r="AO146" s="554"/>
      <c r="AP146" s="554"/>
      <c r="AQ146" s="554"/>
      <c r="AR146" s="554"/>
      <c r="AS146" s="554"/>
      <c r="AT146" s="554"/>
      <c r="AU146" s="554"/>
      <c r="AV146" s="554"/>
      <c r="AW146" s="554"/>
      <c r="AX146" s="554"/>
      <c r="AY146" s="554"/>
      <c r="AZ146" s="554"/>
      <c r="BA146" s="554"/>
      <c r="BB146" s="554"/>
      <c r="BC146" s="554"/>
      <c r="BD146" s="554"/>
      <c r="BE146" s="554"/>
      <c r="BF146" s="554"/>
      <c r="BG146" s="554"/>
      <c r="BH146" s="554"/>
      <c r="BI146" s="554"/>
      <c r="BJ146" s="554"/>
      <c r="BK146" s="554"/>
      <c r="BL146" s="554"/>
      <c r="BM146" s="554"/>
      <c r="BN146" s="554"/>
      <c r="BO146" s="554"/>
      <c r="BP146" s="554"/>
      <c r="BQ146" s="554"/>
      <c r="BR146" s="554"/>
      <c r="BS146" s="554"/>
      <c r="BT146" s="554"/>
      <c r="BU146" s="554"/>
      <c r="BV146" s="554"/>
      <c r="BW146" s="554"/>
      <c r="BX146" s="554"/>
      <c r="BY146" s="554"/>
      <c r="BZ146" s="554"/>
      <c r="CA146" s="554"/>
      <c r="CB146" s="554"/>
      <c r="CC146" s="554"/>
      <c r="CD146" s="555"/>
      <c r="CE146" s="555"/>
      <c r="CF146" s="555"/>
      <c r="CG146" s="555"/>
      <c r="CH146" s="555"/>
      <c r="CI146" s="555"/>
      <c r="CJ146" s="555"/>
      <c r="CK146" s="555"/>
      <c r="CL146" s="555"/>
      <c r="CM146" s="555"/>
      <c r="CN146" s="555"/>
      <c r="CO146" s="555"/>
      <c r="CP146" s="555"/>
      <c r="CQ146" s="555"/>
      <c r="CR146" s="555"/>
      <c r="CS146" s="555"/>
      <c r="CT146" s="555"/>
      <c r="CU146" s="555"/>
      <c r="CV146" s="555"/>
      <c r="CW146" s="555"/>
      <c r="CX146" s="555"/>
      <c r="CY146" s="555"/>
      <c r="CZ146" s="555"/>
      <c r="DA146" s="555"/>
      <c r="DB146" s="555"/>
      <c r="DC146" s="555"/>
      <c r="DD146" s="555"/>
      <c r="DE146" s="555"/>
      <c r="DF146" s="555"/>
      <c r="DG146" s="555"/>
      <c r="DH146" s="555"/>
      <c r="DI146" s="555"/>
      <c r="DJ146" s="555"/>
      <c r="DK146" s="555"/>
      <c r="DL146" s="555"/>
      <c r="DM146" s="555"/>
      <c r="DN146" s="555"/>
      <c r="DO146" s="555"/>
      <c r="DP146" s="555"/>
      <c r="DQ146" s="555"/>
      <c r="DR146" s="555"/>
      <c r="DS146" s="555"/>
      <c r="DT146" s="555"/>
      <c r="DU146" s="555"/>
      <c r="DV146" s="555"/>
      <c r="DW146" s="555"/>
    </row>
    <row r="147" spans="2:127" x14ac:dyDescent="0.2">
      <c r="B147" s="698"/>
      <c r="C147" s="699"/>
      <c r="D147" s="700"/>
      <c r="E147" s="555"/>
      <c r="F147" s="555"/>
      <c r="G147" s="555"/>
      <c r="H147" s="555"/>
      <c r="I147" s="555"/>
      <c r="J147" s="555"/>
      <c r="K147" s="555"/>
      <c r="L147" s="555"/>
      <c r="M147" s="555"/>
      <c r="N147" s="555"/>
      <c r="O147" s="555"/>
      <c r="P147" s="555"/>
      <c r="Q147" s="555"/>
      <c r="R147" s="555"/>
      <c r="S147" s="555"/>
      <c r="T147" s="555"/>
      <c r="U147" s="555"/>
      <c r="V147" s="555"/>
      <c r="W147" s="555"/>
      <c r="X147" s="555"/>
      <c r="Y147" s="555"/>
      <c r="Z147" s="555"/>
      <c r="AA147" s="555"/>
      <c r="AB147" s="555"/>
      <c r="AC147" s="555"/>
      <c r="AD147" s="555"/>
      <c r="AE147" s="555"/>
      <c r="AF147" s="555"/>
      <c r="AG147" s="555"/>
      <c r="AH147" s="555"/>
      <c r="AI147" s="555"/>
      <c r="AJ147" s="555"/>
      <c r="AK147" s="555"/>
      <c r="AL147" s="555"/>
      <c r="AM147" s="555"/>
      <c r="AN147" s="555"/>
      <c r="AO147" s="555"/>
      <c r="AP147" s="555"/>
      <c r="AQ147" s="555"/>
      <c r="AR147" s="555"/>
      <c r="AS147" s="555"/>
      <c r="AT147" s="555"/>
      <c r="AU147" s="555"/>
      <c r="AV147" s="555"/>
      <c r="AW147" s="555"/>
      <c r="AX147" s="555"/>
      <c r="AY147" s="555"/>
      <c r="AZ147" s="555"/>
      <c r="BA147" s="555"/>
      <c r="BB147" s="555"/>
      <c r="BC147" s="555"/>
      <c r="BD147" s="555"/>
      <c r="BE147" s="555"/>
      <c r="BF147" s="555"/>
      <c r="BG147" s="555"/>
      <c r="BH147" s="555"/>
      <c r="BI147" s="555"/>
      <c r="BJ147" s="555"/>
      <c r="BK147" s="555"/>
      <c r="BL147" s="555"/>
      <c r="BM147" s="555"/>
      <c r="BN147" s="555"/>
      <c r="BO147" s="555"/>
      <c r="BP147" s="555"/>
      <c r="BQ147" s="555"/>
      <c r="BR147" s="555"/>
      <c r="BS147" s="555"/>
      <c r="BT147" s="555"/>
      <c r="BU147" s="555"/>
      <c r="BV147" s="555"/>
      <c r="BW147" s="555"/>
      <c r="BX147" s="555"/>
      <c r="BY147" s="555"/>
      <c r="BZ147" s="555"/>
      <c r="CA147" s="555"/>
      <c r="CB147" s="555"/>
      <c r="CC147" s="555"/>
      <c r="CD147" s="555"/>
      <c r="CE147" s="555"/>
      <c r="CF147" s="555"/>
      <c r="CG147" s="555"/>
      <c r="CH147" s="555"/>
      <c r="CI147" s="555"/>
      <c r="CJ147" s="555"/>
      <c r="CK147" s="555"/>
      <c r="CL147" s="555"/>
      <c r="CM147" s="555"/>
      <c r="CN147" s="555"/>
      <c r="CO147" s="555"/>
      <c r="CP147" s="555"/>
      <c r="CQ147" s="555"/>
      <c r="CR147" s="555"/>
      <c r="CS147" s="555"/>
      <c r="CT147" s="555"/>
      <c r="CU147" s="555"/>
      <c r="CV147" s="555"/>
      <c r="CW147" s="555"/>
      <c r="CX147" s="555"/>
      <c r="CY147" s="555"/>
      <c r="CZ147" s="555"/>
      <c r="DA147" s="555"/>
      <c r="DB147" s="555"/>
      <c r="DC147" s="555"/>
      <c r="DD147" s="555"/>
      <c r="DE147" s="555"/>
      <c r="DF147" s="555"/>
      <c r="DG147" s="555"/>
      <c r="DH147" s="555"/>
      <c r="DI147" s="555"/>
      <c r="DJ147" s="555"/>
      <c r="DK147" s="555"/>
      <c r="DL147" s="555"/>
      <c r="DM147" s="555"/>
      <c r="DN147" s="555"/>
      <c r="DO147" s="555"/>
      <c r="DP147" s="555"/>
      <c r="DQ147" s="555"/>
      <c r="DR147" s="555"/>
      <c r="DS147" s="555"/>
      <c r="DT147" s="555"/>
      <c r="DU147" s="555"/>
      <c r="DV147" s="555"/>
      <c r="DW147" s="555"/>
    </row>
    <row r="148" spans="2:127" x14ac:dyDescent="0.2">
      <c r="B148" s="698"/>
      <c r="C148" s="699"/>
      <c r="D148" s="700"/>
      <c r="E148" s="554"/>
      <c r="F148" s="554"/>
      <c r="G148" s="554"/>
      <c r="H148" s="554"/>
      <c r="I148" s="554"/>
      <c r="J148" s="554"/>
      <c r="K148" s="554"/>
      <c r="L148" s="554"/>
      <c r="M148" s="554"/>
      <c r="N148" s="554"/>
      <c r="O148" s="554"/>
      <c r="P148" s="554"/>
      <c r="Q148" s="554"/>
      <c r="R148" s="554"/>
      <c r="S148" s="555"/>
      <c r="T148" s="555"/>
      <c r="U148" s="554"/>
      <c r="V148" s="554"/>
      <c r="W148" s="554"/>
      <c r="X148" s="554"/>
      <c r="Y148" s="554"/>
      <c r="Z148" s="554"/>
      <c r="AA148" s="554"/>
      <c r="AB148" s="554"/>
      <c r="AC148" s="554"/>
      <c r="AD148" s="554"/>
      <c r="AE148" s="554"/>
      <c r="AF148" s="554"/>
      <c r="AG148" s="554"/>
      <c r="AH148" s="554"/>
      <c r="AI148" s="554"/>
      <c r="AJ148" s="554"/>
      <c r="AK148" s="554"/>
      <c r="AL148" s="554"/>
      <c r="AM148" s="554"/>
      <c r="AN148" s="554"/>
      <c r="AO148" s="554"/>
      <c r="AP148" s="554"/>
      <c r="AQ148" s="554"/>
      <c r="AR148" s="554"/>
      <c r="AS148" s="554"/>
      <c r="AT148" s="554"/>
      <c r="AU148" s="554"/>
      <c r="AV148" s="554"/>
      <c r="AW148" s="554"/>
      <c r="AX148" s="554"/>
      <c r="AY148" s="554"/>
      <c r="AZ148" s="554"/>
      <c r="BA148" s="554"/>
      <c r="BB148" s="554"/>
      <c r="BC148" s="554"/>
      <c r="BD148" s="554"/>
      <c r="BE148" s="554"/>
      <c r="BF148" s="554"/>
      <c r="BG148" s="554"/>
      <c r="BH148" s="554"/>
      <c r="BI148" s="554"/>
      <c r="BJ148" s="554"/>
      <c r="BK148" s="554"/>
      <c r="BL148" s="554"/>
      <c r="BM148" s="554"/>
      <c r="BN148" s="554"/>
      <c r="BO148" s="554"/>
      <c r="BP148" s="554"/>
      <c r="BQ148" s="554"/>
      <c r="BR148" s="554"/>
      <c r="BS148" s="554"/>
      <c r="BT148" s="554"/>
      <c r="BU148" s="554"/>
      <c r="BV148" s="554"/>
      <c r="BW148" s="554"/>
      <c r="BX148" s="554"/>
      <c r="BY148" s="554"/>
      <c r="BZ148" s="554"/>
      <c r="CA148" s="554"/>
      <c r="CB148" s="554"/>
      <c r="CC148" s="554"/>
      <c r="CD148" s="555"/>
      <c r="CE148" s="555"/>
      <c r="CF148" s="555"/>
      <c r="CG148" s="555"/>
      <c r="CH148" s="555"/>
      <c r="CI148" s="555"/>
      <c r="CJ148" s="555"/>
      <c r="CK148" s="555"/>
      <c r="CL148" s="555"/>
      <c r="CM148" s="555"/>
      <c r="CN148" s="555"/>
      <c r="CO148" s="555"/>
      <c r="CP148" s="555"/>
      <c r="CQ148" s="555"/>
      <c r="CR148" s="555"/>
      <c r="CS148" s="555"/>
      <c r="CT148" s="555"/>
      <c r="CU148" s="555"/>
      <c r="CV148" s="555"/>
      <c r="CW148" s="555"/>
      <c r="CX148" s="555"/>
      <c r="CY148" s="555"/>
      <c r="CZ148" s="555"/>
      <c r="DA148" s="555"/>
      <c r="DB148" s="555"/>
      <c r="DC148" s="555"/>
      <c r="DD148" s="555"/>
      <c r="DE148" s="555"/>
      <c r="DF148" s="555"/>
      <c r="DG148" s="555"/>
      <c r="DH148" s="555"/>
      <c r="DI148" s="555"/>
      <c r="DJ148" s="555"/>
      <c r="DK148" s="555"/>
      <c r="DL148" s="555"/>
      <c r="DM148" s="555"/>
      <c r="DN148" s="555"/>
      <c r="DO148" s="555"/>
      <c r="DP148" s="555"/>
      <c r="DQ148" s="555"/>
      <c r="DR148" s="555"/>
      <c r="DS148" s="555"/>
      <c r="DT148" s="555"/>
      <c r="DU148" s="555"/>
      <c r="DV148" s="555"/>
      <c r="DW148" s="555"/>
    </row>
    <row r="149" spans="2:127" x14ac:dyDescent="0.2">
      <c r="B149" s="701"/>
      <c r="C149" s="673"/>
      <c r="D149" s="673"/>
      <c r="E149" s="673"/>
      <c r="F149" s="673"/>
      <c r="G149" s="673"/>
      <c r="H149" s="673"/>
      <c r="I149" s="673"/>
      <c r="J149" s="673"/>
      <c r="K149" s="673"/>
      <c r="L149" s="673"/>
      <c r="M149" s="673"/>
      <c r="N149" s="673"/>
      <c r="O149" s="673"/>
      <c r="P149" s="673"/>
      <c r="Q149" s="673"/>
      <c r="R149" s="673"/>
      <c r="S149" s="673"/>
      <c r="T149" s="673"/>
      <c r="U149" s="673"/>
      <c r="V149" s="673"/>
      <c r="W149" s="673"/>
      <c r="X149" s="673"/>
      <c r="Y149" s="673"/>
      <c r="Z149" s="673"/>
      <c r="AA149" s="673"/>
      <c r="AB149" s="673"/>
      <c r="AC149" s="673"/>
      <c r="AD149" s="673"/>
      <c r="AE149" s="673"/>
      <c r="AF149" s="673"/>
      <c r="AG149" s="673"/>
      <c r="AH149" s="673"/>
      <c r="AI149" s="673"/>
      <c r="AJ149" s="673"/>
      <c r="AK149" s="673"/>
      <c r="AL149" s="673"/>
      <c r="AM149" s="673"/>
      <c r="AN149" s="673"/>
      <c r="AO149" s="673"/>
      <c r="AP149" s="673"/>
      <c r="AQ149" s="673"/>
      <c r="AR149" s="673"/>
      <c r="AS149" s="673"/>
      <c r="AT149" s="673"/>
      <c r="AU149" s="673"/>
      <c r="AV149" s="673"/>
      <c r="AW149" s="673"/>
      <c r="AX149" s="673"/>
      <c r="AY149" s="673"/>
      <c r="AZ149" s="673"/>
      <c r="BA149" s="673"/>
      <c r="BB149" s="673"/>
      <c r="BC149" s="673"/>
      <c r="BD149" s="673"/>
      <c r="BE149" s="673"/>
      <c r="BF149" s="673"/>
      <c r="BG149" s="673"/>
      <c r="BH149" s="673"/>
      <c r="BI149" s="673"/>
      <c r="BJ149" s="673"/>
      <c r="BK149" s="673"/>
      <c r="BL149" s="673"/>
      <c r="BM149" s="673"/>
      <c r="BN149" s="673"/>
      <c r="BO149" s="673"/>
      <c r="BP149" s="673"/>
      <c r="BQ149" s="673"/>
      <c r="BR149" s="673"/>
      <c r="BS149" s="673"/>
      <c r="BT149" s="673"/>
      <c r="BU149" s="673"/>
      <c r="BV149" s="673"/>
      <c r="BW149" s="673"/>
      <c r="BX149" s="673"/>
      <c r="BY149" s="673"/>
      <c r="BZ149" s="673"/>
      <c r="CA149" s="673"/>
      <c r="CB149" s="673"/>
      <c r="CC149" s="673"/>
      <c r="CD149" s="673"/>
      <c r="CE149" s="673"/>
      <c r="CF149" s="673"/>
      <c r="CG149" s="673"/>
      <c r="CH149" s="673"/>
      <c r="CI149" s="673"/>
      <c r="CJ149" s="673"/>
      <c r="CK149" s="673"/>
      <c r="CL149" s="673"/>
      <c r="CM149" s="673"/>
      <c r="CN149" s="673"/>
      <c r="CO149" s="673"/>
      <c r="CP149" s="673"/>
      <c r="CQ149" s="673"/>
      <c r="CR149" s="673"/>
      <c r="CS149" s="673"/>
      <c r="CT149" s="673"/>
      <c r="CU149" s="673"/>
      <c r="CV149" s="673"/>
      <c r="CW149" s="673"/>
      <c r="CX149" s="673"/>
      <c r="CY149" s="673"/>
      <c r="CZ149" s="673"/>
      <c r="DA149" s="673"/>
      <c r="DB149" s="673"/>
      <c r="DC149" s="673"/>
      <c r="DD149" s="673"/>
      <c r="DE149" s="673"/>
      <c r="DF149" s="673"/>
      <c r="DG149" s="673"/>
      <c r="DH149" s="673"/>
      <c r="DI149" s="673"/>
      <c r="DJ149" s="673"/>
      <c r="DK149" s="673"/>
      <c r="DL149" s="673"/>
      <c r="DM149" s="673"/>
      <c r="DN149" s="673"/>
      <c r="DO149" s="673"/>
      <c r="DP149" s="673"/>
      <c r="DQ149" s="673"/>
      <c r="DR149" s="673"/>
      <c r="DS149" s="673"/>
      <c r="DT149" s="673"/>
      <c r="DU149" s="673"/>
      <c r="DV149" s="673"/>
      <c r="DW149" s="673"/>
    </row>
    <row r="150" spans="2:127" x14ac:dyDescent="0.2">
      <c r="B150" s="701"/>
      <c r="C150" s="673"/>
      <c r="D150" s="673"/>
      <c r="E150" s="673"/>
      <c r="F150" s="673"/>
      <c r="G150" s="673"/>
      <c r="H150" s="673"/>
      <c r="I150" s="673"/>
      <c r="J150" s="673"/>
      <c r="K150" s="673"/>
      <c r="L150" s="673"/>
      <c r="M150" s="673"/>
      <c r="N150" s="673"/>
      <c r="O150" s="673"/>
      <c r="P150" s="673"/>
      <c r="Q150" s="673"/>
      <c r="R150" s="673"/>
      <c r="S150" s="673"/>
      <c r="T150" s="673"/>
      <c r="U150" s="673"/>
      <c r="V150" s="673"/>
      <c r="W150" s="673"/>
      <c r="X150" s="673"/>
      <c r="Y150" s="673"/>
      <c r="Z150" s="673"/>
      <c r="AA150" s="673"/>
      <c r="AB150" s="673"/>
      <c r="AC150" s="673"/>
      <c r="AD150" s="673"/>
      <c r="AE150" s="673"/>
      <c r="AF150" s="673"/>
      <c r="AG150" s="673"/>
      <c r="AH150" s="673"/>
      <c r="AI150" s="673"/>
      <c r="AJ150" s="673"/>
      <c r="AK150" s="673"/>
      <c r="AL150" s="673"/>
      <c r="AM150" s="673"/>
      <c r="AN150" s="673"/>
      <c r="AO150" s="673"/>
      <c r="AP150" s="673"/>
      <c r="AQ150" s="673"/>
      <c r="AR150" s="673"/>
      <c r="AS150" s="673"/>
      <c r="AT150" s="673"/>
      <c r="AU150" s="673"/>
      <c r="AV150" s="673"/>
      <c r="AW150" s="673"/>
      <c r="AX150" s="673"/>
      <c r="AY150" s="673"/>
      <c r="AZ150" s="673"/>
      <c r="BA150" s="673"/>
      <c r="BB150" s="673"/>
      <c r="BC150" s="673"/>
      <c r="BD150" s="673"/>
      <c r="BE150" s="673"/>
      <c r="BF150" s="673"/>
      <c r="BG150" s="673"/>
      <c r="BH150" s="673"/>
      <c r="BI150" s="673"/>
      <c r="BJ150" s="673"/>
      <c r="BK150" s="673"/>
      <c r="BL150" s="673"/>
      <c r="BM150" s="673"/>
      <c r="BN150" s="673"/>
      <c r="BO150" s="673"/>
      <c r="BP150" s="673"/>
      <c r="BQ150" s="673"/>
      <c r="BR150" s="673"/>
      <c r="BS150" s="673"/>
      <c r="BT150" s="673"/>
      <c r="BU150" s="673"/>
      <c r="BV150" s="673"/>
      <c r="BW150" s="673"/>
      <c r="BX150" s="673"/>
      <c r="BY150" s="673"/>
      <c r="BZ150" s="673"/>
      <c r="CA150" s="673"/>
      <c r="CB150" s="673"/>
      <c r="CC150" s="673"/>
      <c r="CD150" s="673"/>
      <c r="CE150" s="673"/>
      <c r="CF150" s="673"/>
      <c r="CG150" s="673"/>
      <c r="CH150" s="673"/>
      <c r="CI150" s="673"/>
      <c r="CJ150" s="673"/>
      <c r="CK150" s="673"/>
      <c r="CL150" s="673"/>
      <c r="CM150" s="673"/>
      <c r="CN150" s="673"/>
      <c r="CO150" s="673"/>
      <c r="CP150" s="673"/>
      <c r="CQ150" s="673"/>
      <c r="CR150" s="673"/>
      <c r="CS150" s="673"/>
      <c r="CT150" s="673"/>
      <c r="CU150" s="673"/>
      <c r="CV150" s="673"/>
      <c r="CW150" s="673"/>
      <c r="CX150" s="673"/>
      <c r="CY150" s="673"/>
      <c r="CZ150" s="673"/>
      <c r="DA150" s="673"/>
      <c r="DB150" s="673"/>
      <c r="DC150" s="673"/>
      <c r="DD150" s="673"/>
      <c r="DE150" s="673"/>
      <c r="DF150" s="673"/>
      <c r="DG150" s="673"/>
      <c r="DH150" s="673"/>
      <c r="DI150" s="673"/>
      <c r="DJ150" s="673"/>
      <c r="DK150" s="673"/>
      <c r="DL150" s="673"/>
      <c r="DM150" s="673"/>
      <c r="DN150" s="673"/>
      <c r="DO150" s="673"/>
      <c r="DP150" s="673"/>
      <c r="DQ150" s="673"/>
      <c r="DR150" s="673"/>
      <c r="DS150" s="673"/>
      <c r="DT150" s="673"/>
      <c r="DU150" s="673"/>
      <c r="DV150" s="673"/>
      <c r="DW150" s="673"/>
    </row>
    <row r="151" spans="2:127" x14ac:dyDescent="0.2">
      <c r="B151" s="701" t="s">
        <v>554</v>
      </c>
      <c r="C151" s="702" t="s">
        <v>555</v>
      </c>
      <c r="D151" s="673"/>
      <c r="E151" s="673"/>
      <c r="F151" s="673"/>
      <c r="G151" s="673"/>
      <c r="H151" s="673"/>
      <c r="I151" s="673"/>
      <c r="J151" s="673"/>
      <c r="K151" s="673"/>
      <c r="L151" s="673"/>
      <c r="M151" s="673"/>
      <c r="N151" s="673"/>
      <c r="O151" s="673"/>
      <c r="P151" s="673"/>
      <c r="Q151" s="673"/>
      <c r="R151" s="673"/>
      <c r="S151" s="673"/>
      <c r="T151" s="673"/>
      <c r="U151" s="673"/>
      <c r="V151" s="673"/>
      <c r="W151" s="673"/>
      <c r="X151" s="673"/>
      <c r="Y151" s="673"/>
      <c r="Z151" s="673"/>
      <c r="AA151" s="673"/>
      <c r="AB151" s="673"/>
      <c r="AC151" s="673"/>
      <c r="AD151" s="673"/>
      <c r="AE151" s="673"/>
      <c r="AF151" s="673"/>
      <c r="AG151" s="673"/>
      <c r="AH151" s="673"/>
      <c r="AI151" s="673"/>
      <c r="AJ151" s="673"/>
      <c r="AK151" s="673"/>
      <c r="AL151" s="673"/>
      <c r="AM151" s="673"/>
      <c r="AN151" s="673"/>
      <c r="AO151" s="673"/>
      <c r="AP151" s="673"/>
      <c r="AQ151" s="673"/>
      <c r="AR151" s="673"/>
      <c r="AS151" s="673"/>
      <c r="AT151" s="673"/>
      <c r="AU151" s="673"/>
      <c r="AV151" s="673"/>
      <c r="AW151" s="673"/>
      <c r="AX151" s="673"/>
      <c r="AY151" s="673"/>
      <c r="AZ151" s="673"/>
      <c r="BA151" s="673"/>
      <c r="BB151" s="673"/>
      <c r="BC151" s="673"/>
      <c r="BD151" s="673"/>
      <c r="BE151" s="673"/>
      <c r="BF151" s="673"/>
      <c r="BG151" s="673"/>
      <c r="BH151" s="673"/>
      <c r="BI151" s="673"/>
      <c r="BJ151" s="673"/>
      <c r="BK151" s="673"/>
      <c r="BL151" s="673"/>
      <c r="BM151" s="673"/>
      <c r="BN151" s="673"/>
      <c r="BO151" s="673"/>
      <c r="BP151" s="673"/>
      <c r="BQ151" s="673"/>
      <c r="BR151" s="673"/>
      <c r="BS151" s="673"/>
      <c r="BT151" s="673"/>
      <c r="BU151" s="673"/>
      <c r="BV151" s="673"/>
      <c r="BW151" s="673"/>
      <c r="BX151" s="673"/>
      <c r="BY151" s="673"/>
      <c r="BZ151" s="673"/>
      <c r="CA151" s="673"/>
      <c r="CB151" s="673"/>
      <c r="CC151" s="673"/>
      <c r="CD151" s="673"/>
      <c r="CE151" s="673"/>
      <c r="CF151" s="673"/>
      <c r="CG151" s="673"/>
      <c r="CH151" s="673"/>
      <c r="CI151" s="673"/>
      <c r="CJ151" s="673"/>
      <c r="CK151" s="673"/>
      <c r="CL151" s="673"/>
      <c r="CM151" s="673"/>
      <c r="CN151" s="673"/>
      <c r="CO151" s="673"/>
      <c r="CP151" s="673"/>
      <c r="CQ151" s="673"/>
      <c r="CR151" s="673"/>
      <c r="CS151" s="673"/>
      <c r="CT151" s="673"/>
      <c r="CU151" s="673"/>
      <c r="CV151" s="673"/>
      <c r="CW151" s="673"/>
      <c r="CX151" s="673"/>
      <c r="CY151" s="673"/>
      <c r="CZ151" s="673"/>
      <c r="DA151" s="673"/>
      <c r="DB151" s="673"/>
      <c r="DC151" s="673"/>
      <c r="DD151" s="673"/>
      <c r="DE151" s="673"/>
      <c r="DF151" s="673"/>
      <c r="DG151" s="673"/>
      <c r="DH151" s="673"/>
      <c r="DI151" s="673"/>
      <c r="DJ151" s="673"/>
      <c r="DK151" s="673"/>
      <c r="DL151" s="673"/>
      <c r="DM151" s="673"/>
      <c r="DN151" s="673"/>
      <c r="DO151" s="673"/>
      <c r="DP151" s="673"/>
      <c r="DQ151" s="673"/>
      <c r="DR151" s="673"/>
      <c r="DS151" s="673"/>
      <c r="DT151" s="673"/>
      <c r="DU151" s="673"/>
      <c r="DV151" s="673"/>
      <c r="DW151" s="673"/>
    </row>
    <row r="152" spans="2:127" x14ac:dyDescent="0.2">
      <c r="B152" s="703" t="s">
        <v>54</v>
      </c>
      <c r="C152" s="673" t="s">
        <v>556</v>
      </c>
      <c r="D152" s="673"/>
      <c r="E152" s="673"/>
      <c r="F152" s="673"/>
      <c r="G152" s="673"/>
      <c r="H152" s="673"/>
      <c r="I152" s="673"/>
      <c r="J152" s="673"/>
      <c r="K152" s="673"/>
      <c r="L152" s="673"/>
      <c r="M152" s="673"/>
      <c r="N152" s="673"/>
      <c r="O152" s="673"/>
      <c r="P152" s="673"/>
      <c r="Q152" s="673"/>
      <c r="R152" s="673"/>
      <c r="S152" s="673"/>
      <c r="T152" s="673"/>
      <c r="U152" s="673"/>
      <c r="V152" s="673"/>
      <c r="W152" s="673"/>
      <c r="X152" s="673"/>
      <c r="Y152" s="673"/>
      <c r="Z152" s="673"/>
      <c r="AA152" s="673"/>
      <c r="AB152" s="673"/>
      <c r="AC152" s="673"/>
      <c r="AD152" s="673"/>
      <c r="AE152" s="673"/>
      <c r="AF152" s="673"/>
      <c r="AG152" s="673"/>
      <c r="AH152" s="673"/>
      <c r="AI152" s="673"/>
      <c r="AJ152" s="673"/>
      <c r="AK152" s="673"/>
      <c r="AL152" s="673"/>
      <c r="AM152" s="673"/>
      <c r="AN152" s="673"/>
      <c r="AO152" s="673"/>
      <c r="AP152" s="673"/>
      <c r="AQ152" s="673"/>
      <c r="AR152" s="673"/>
      <c r="AS152" s="673"/>
      <c r="AT152" s="673"/>
      <c r="AU152" s="673"/>
      <c r="AV152" s="673"/>
      <c r="AW152" s="673"/>
      <c r="AX152" s="673"/>
      <c r="AY152" s="673"/>
      <c r="AZ152" s="673"/>
      <c r="BA152" s="673"/>
      <c r="BB152" s="673"/>
      <c r="BC152" s="673"/>
      <c r="BD152" s="673"/>
      <c r="BE152" s="673"/>
      <c r="BF152" s="673"/>
      <c r="BG152" s="673"/>
      <c r="BH152" s="673"/>
      <c r="BI152" s="673"/>
      <c r="BJ152" s="673"/>
      <c r="BK152" s="673"/>
      <c r="BL152" s="673"/>
      <c r="BM152" s="673"/>
      <c r="BN152" s="673"/>
      <c r="BO152" s="673"/>
      <c r="BP152" s="673"/>
      <c r="BQ152" s="673"/>
      <c r="BR152" s="673"/>
      <c r="BS152" s="673"/>
      <c r="BT152" s="673"/>
      <c r="BU152" s="673"/>
      <c r="BV152" s="673"/>
      <c r="BW152" s="673"/>
      <c r="BX152" s="673"/>
      <c r="BY152" s="673"/>
      <c r="BZ152" s="673"/>
      <c r="CA152" s="673"/>
      <c r="CB152" s="673"/>
      <c r="CC152" s="673"/>
      <c r="CD152" s="673"/>
      <c r="CE152" s="673"/>
      <c r="CF152" s="673"/>
      <c r="CG152" s="673"/>
      <c r="CH152" s="673"/>
      <c r="CI152" s="673"/>
      <c r="CJ152" s="673"/>
      <c r="CK152" s="673"/>
      <c r="CL152" s="673"/>
      <c r="CM152" s="673"/>
      <c r="CN152" s="673"/>
      <c r="CO152" s="673"/>
      <c r="CP152" s="673"/>
      <c r="CQ152" s="673"/>
      <c r="CR152" s="673"/>
      <c r="CS152" s="673"/>
      <c r="CT152" s="673"/>
      <c r="CU152" s="673"/>
      <c r="CV152" s="673"/>
      <c r="CW152" s="673"/>
      <c r="CX152" s="673"/>
      <c r="CY152" s="673"/>
      <c r="CZ152" s="673"/>
      <c r="DA152" s="673"/>
      <c r="DB152" s="673"/>
      <c r="DC152" s="673"/>
      <c r="DD152" s="673"/>
      <c r="DE152" s="673"/>
      <c r="DF152" s="673"/>
      <c r="DG152" s="673"/>
      <c r="DH152" s="673"/>
      <c r="DI152" s="673"/>
      <c r="DJ152" s="673"/>
      <c r="DK152" s="673"/>
      <c r="DL152" s="673"/>
      <c r="DM152" s="673"/>
      <c r="DN152" s="673"/>
      <c r="DO152" s="673"/>
      <c r="DP152" s="673"/>
      <c r="DQ152" s="673"/>
      <c r="DR152" s="673"/>
      <c r="DS152" s="673"/>
      <c r="DT152" s="673"/>
      <c r="DU152" s="673"/>
      <c r="DV152" s="673"/>
      <c r="DW152" s="673"/>
    </row>
    <row r="153" spans="2:127" x14ac:dyDescent="0.2">
      <c r="B153" s="703" t="s">
        <v>55</v>
      </c>
      <c r="C153" s="673" t="s">
        <v>557</v>
      </c>
      <c r="D153" s="673"/>
      <c r="E153" s="673"/>
      <c r="F153" s="673"/>
      <c r="G153" s="673"/>
      <c r="H153" s="673"/>
      <c r="I153" s="673"/>
      <c r="J153" s="673"/>
      <c r="K153" s="673"/>
      <c r="L153" s="673"/>
      <c r="M153" s="673"/>
      <c r="N153" s="673"/>
      <c r="O153" s="673"/>
      <c r="P153" s="673"/>
      <c r="Q153" s="673"/>
      <c r="R153" s="673"/>
      <c r="S153" s="673"/>
      <c r="T153" s="673"/>
      <c r="U153" s="673"/>
      <c r="V153" s="673"/>
      <c r="W153" s="673"/>
      <c r="X153" s="673"/>
      <c r="Y153" s="673"/>
      <c r="Z153" s="673"/>
      <c r="AA153" s="673"/>
      <c r="AB153" s="673"/>
      <c r="AC153" s="673"/>
      <c r="AD153" s="673"/>
      <c r="AE153" s="673"/>
      <c r="AF153" s="673"/>
      <c r="AG153" s="673"/>
      <c r="AH153" s="673"/>
      <c r="AI153" s="673"/>
      <c r="AJ153" s="673"/>
      <c r="AK153" s="673"/>
      <c r="AL153" s="673"/>
      <c r="AM153" s="673"/>
      <c r="AN153" s="673"/>
      <c r="AO153" s="673"/>
      <c r="AP153" s="673"/>
      <c r="AQ153" s="673"/>
      <c r="AR153" s="673"/>
      <c r="AS153" s="673"/>
      <c r="AT153" s="673"/>
      <c r="AU153" s="673"/>
      <c r="AV153" s="673"/>
      <c r="AW153" s="673"/>
      <c r="AX153" s="673"/>
      <c r="AY153" s="673"/>
      <c r="AZ153" s="673"/>
      <c r="BA153" s="673"/>
      <c r="BB153" s="673"/>
      <c r="BC153" s="673"/>
      <c r="BD153" s="673"/>
      <c r="BE153" s="673"/>
      <c r="BF153" s="673"/>
      <c r="BG153" s="673"/>
      <c r="BH153" s="673"/>
      <c r="BI153" s="673"/>
      <c r="BJ153" s="673"/>
      <c r="BK153" s="673"/>
      <c r="BL153" s="673"/>
      <c r="BM153" s="673"/>
      <c r="BN153" s="673"/>
      <c r="BO153" s="673"/>
      <c r="BP153" s="673"/>
      <c r="BQ153" s="673"/>
      <c r="BR153" s="673"/>
      <c r="BS153" s="673"/>
      <c r="BT153" s="673"/>
      <c r="BU153" s="673"/>
      <c r="BV153" s="673"/>
      <c r="BW153" s="673"/>
      <c r="BX153" s="673"/>
      <c r="BY153" s="673"/>
      <c r="BZ153" s="673"/>
      <c r="CA153" s="673"/>
      <c r="CB153" s="673"/>
      <c r="CC153" s="673"/>
      <c r="CD153" s="673"/>
      <c r="CE153" s="673"/>
      <c r="CF153" s="673"/>
      <c r="CG153" s="673"/>
      <c r="CH153" s="673"/>
      <c r="CI153" s="673"/>
      <c r="CJ153" s="673"/>
      <c r="CK153" s="673"/>
      <c r="CL153" s="673"/>
      <c r="CM153" s="673"/>
      <c r="CN153" s="673"/>
      <c r="CO153" s="673"/>
      <c r="CP153" s="673"/>
      <c r="CQ153" s="673"/>
      <c r="CR153" s="673"/>
      <c r="CS153" s="673"/>
      <c r="CT153" s="673"/>
      <c r="CU153" s="673"/>
      <c r="CV153" s="673"/>
      <c r="CW153" s="673"/>
      <c r="CX153" s="673"/>
      <c r="CY153" s="673"/>
      <c r="CZ153" s="673"/>
      <c r="DA153" s="673"/>
      <c r="DB153" s="673"/>
      <c r="DC153" s="673"/>
      <c r="DD153" s="673"/>
      <c r="DE153" s="673"/>
      <c r="DF153" s="673"/>
      <c r="DG153" s="673"/>
      <c r="DH153" s="673"/>
      <c r="DI153" s="673"/>
      <c r="DJ153" s="673"/>
      <c r="DK153" s="673"/>
      <c r="DL153" s="673"/>
      <c r="DM153" s="673"/>
      <c r="DN153" s="673"/>
      <c r="DO153" s="673"/>
      <c r="DP153" s="673"/>
      <c r="DQ153" s="673"/>
      <c r="DR153" s="673"/>
      <c r="DS153" s="673"/>
      <c r="DT153" s="673"/>
      <c r="DU153" s="673"/>
      <c r="DV153" s="673"/>
      <c r="DW153" s="673"/>
    </row>
    <row r="154" spans="2:127" x14ac:dyDescent="0.2">
      <c r="B154" s="703" t="s">
        <v>56</v>
      </c>
      <c r="C154" s="673" t="s">
        <v>558</v>
      </c>
      <c r="D154" s="673"/>
      <c r="E154" s="673"/>
      <c r="F154" s="673"/>
      <c r="G154" s="673"/>
      <c r="H154" s="673"/>
      <c r="I154" s="673"/>
      <c r="J154" s="673"/>
      <c r="K154" s="673"/>
      <c r="L154" s="673"/>
      <c r="M154" s="673"/>
      <c r="N154" s="673"/>
      <c r="O154" s="673"/>
      <c r="P154" s="673"/>
      <c r="Q154" s="673"/>
      <c r="R154" s="673"/>
      <c r="S154" s="673"/>
      <c r="T154" s="673"/>
      <c r="U154" s="673"/>
      <c r="V154" s="673"/>
      <c r="W154" s="673"/>
      <c r="X154" s="673"/>
      <c r="Y154" s="673"/>
      <c r="Z154" s="673"/>
      <c r="AA154" s="673"/>
      <c r="AB154" s="673"/>
      <c r="AC154" s="673"/>
      <c r="AD154" s="673"/>
      <c r="AE154" s="673"/>
      <c r="AF154" s="673"/>
      <c r="AG154" s="673"/>
      <c r="AH154" s="673"/>
      <c r="AI154" s="673"/>
      <c r="AJ154" s="673"/>
      <c r="AK154" s="673"/>
      <c r="AL154" s="673"/>
      <c r="AM154" s="673"/>
      <c r="AN154" s="673"/>
      <c r="AO154" s="673"/>
      <c r="AP154" s="673"/>
      <c r="AQ154" s="673"/>
      <c r="AR154" s="673"/>
      <c r="AS154" s="673"/>
      <c r="AT154" s="673"/>
      <c r="AU154" s="673"/>
      <c r="AV154" s="673"/>
      <c r="AW154" s="673"/>
      <c r="AX154" s="673"/>
      <c r="AY154" s="673"/>
      <c r="AZ154" s="673"/>
      <c r="BA154" s="673"/>
      <c r="BB154" s="673"/>
      <c r="BC154" s="673"/>
      <c r="BD154" s="673"/>
      <c r="BE154" s="673"/>
      <c r="BF154" s="673"/>
      <c r="BG154" s="673"/>
      <c r="BH154" s="673"/>
      <c r="BI154" s="673"/>
      <c r="BJ154" s="673"/>
      <c r="BK154" s="673"/>
      <c r="BL154" s="673"/>
      <c r="BM154" s="673"/>
      <c r="BN154" s="673"/>
      <c r="BO154" s="673"/>
      <c r="BP154" s="673"/>
      <c r="BQ154" s="673"/>
      <c r="BR154" s="673"/>
      <c r="BS154" s="673"/>
      <c r="BT154" s="673"/>
      <c r="BU154" s="673"/>
      <c r="BV154" s="673"/>
      <c r="BW154" s="673"/>
      <c r="BX154" s="673"/>
      <c r="BY154" s="673"/>
      <c r="BZ154" s="673"/>
      <c r="CA154" s="673"/>
      <c r="CB154" s="673"/>
      <c r="CC154" s="673"/>
      <c r="CD154" s="673"/>
      <c r="CE154" s="673"/>
      <c r="CF154" s="673"/>
      <c r="CG154" s="673"/>
      <c r="CH154" s="673"/>
      <c r="CI154" s="673"/>
      <c r="CJ154" s="673"/>
      <c r="CK154" s="673"/>
      <c r="CL154" s="673"/>
      <c r="CM154" s="673"/>
      <c r="CN154" s="673"/>
      <c r="CO154" s="673"/>
      <c r="CP154" s="673"/>
      <c r="CQ154" s="673"/>
      <c r="CR154" s="673"/>
      <c r="CS154" s="673"/>
      <c r="CT154" s="673"/>
      <c r="CU154" s="673"/>
      <c r="CV154" s="673"/>
      <c r="CW154" s="673"/>
      <c r="CX154" s="673"/>
      <c r="CY154" s="673"/>
      <c r="CZ154" s="673"/>
      <c r="DA154" s="673"/>
      <c r="DB154" s="673"/>
      <c r="DC154" s="673"/>
      <c r="DD154" s="673"/>
      <c r="DE154" s="673"/>
      <c r="DF154" s="673"/>
      <c r="DG154" s="673"/>
      <c r="DH154" s="673"/>
      <c r="DI154" s="673"/>
      <c r="DJ154" s="673"/>
      <c r="DK154" s="673"/>
      <c r="DL154" s="673"/>
      <c r="DM154" s="673"/>
      <c r="DN154" s="673"/>
      <c r="DO154" s="673"/>
      <c r="DP154" s="673"/>
      <c r="DQ154" s="673"/>
      <c r="DR154" s="673"/>
      <c r="DS154" s="673"/>
      <c r="DT154" s="673"/>
      <c r="DU154" s="673"/>
      <c r="DV154" s="673"/>
      <c r="DW154" s="673"/>
    </row>
    <row r="155" spans="2:127" x14ac:dyDescent="0.2">
      <c r="B155" s="703" t="s">
        <v>57</v>
      </c>
      <c r="C155" s="673" t="s">
        <v>559</v>
      </c>
      <c r="D155" s="673"/>
      <c r="E155" s="673"/>
      <c r="F155" s="673"/>
      <c r="G155" s="673"/>
      <c r="H155" s="673"/>
      <c r="I155" s="673"/>
      <c r="J155" s="673"/>
      <c r="K155" s="673"/>
      <c r="L155" s="673"/>
      <c r="M155" s="673"/>
      <c r="N155" s="673"/>
      <c r="O155" s="673"/>
      <c r="P155" s="673"/>
      <c r="Q155" s="673"/>
      <c r="R155" s="673"/>
      <c r="S155" s="673"/>
      <c r="T155" s="673"/>
      <c r="U155" s="673"/>
      <c r="V155" s="673"/>
      <c r="W155" s="673"/>
      <c r="X155" s="673"/>
      <c r="Y155" s="673"/>
      <c r="Z155" s="673"/>
      <c r="AA155" s="673"/>
      <c r="AB155" s="673"/>
      <c r="AC155" s="673"/>
      <c r="AD155" s="673"/>
      <c r="AE155" s="673"/>
      <c r="AF155" s="673"/>
      <c r="AG155" s="673"/>
      <c r="AH155" s="673"/>
      <c r="AI155" s="673"/>
      <c r="AJ155" s="673"/>
      <c r="AK155" s="673"/>
      <c r="AL155" s="673"/>
      <c r="AM155" s="673"/>
      <c r="AN155" s="673"/>
      <c r="AO155" s="673"/>
      <c r="AP155" s="673"/>
      <c r="AQ155" s="673"/>
      <c r="AR155" s="673"/>
      <c r="AS155" s="673"/>
      <c r="AT155" s="673"/>
      <c r="AU155" s="673"/>
      <c r="AV155" s="673"/>
      <c r="AW155" s="673"/>
      <c r="AX155" s="673"/>
      <c r="AY155" s="673"/>
      <c r="AZ155" s="673"/>
      <c r="BA155" s="673"/>
      <c r="BB155" s="673"/>
      <c r="BC155" s="673"/>
      <c r="BD155" s="673"/>
      <c r="BE155" s="673"/>
      <c r="BF155" s="673"/>
      <c r="BG155" s="673"/>
      <c r="BH155" s="673"/>
      <c r="BI155" s="673"/>
      <c r="BJ155" s="673"/>
      <c r="BK155" s="673"/>
      <c r="BL155" s="673"/>
      <c r="BM155" s="673"/>
      <c r="BN155" s="673"/>
      <c r="BO155" s="673"/>
      <c r="BP155" s="673"/>
      <c r="BQ155" s="673"/>
      <c r="BR155" s="673"/>
      <c r="BS155" s="673"/>
      <c r="BT155" s="673"/>
      <c r="BU155" s="673"/>
      <c r="BV155" s="673"/>
      <c r="BW155" s="673"/>
      <c r="BX155" s="673"/>
      <c r="BY155" s="673"/>
      <c r="BZ155" s="673"/>
      <c r="CA155" s="673"/>
      <c r="CB155" s="673"/>
      <c r="CC155" s="673"/>
      <c r="CD155" s="673"/>
      <c r="CE155" s="673"/>
      <c r="CF155" s="673"/>
      <c r="CG155" s="673"/>
      <c r="CH155" s="673"/>
      <c r="CI155" s="673"/>
      <c r="CJ155" s="673"/>
      <c r="CK155" s="673"/>
      <c r="CL155" s="673"/>
      <c r="CM155" s="673"/>
      <c r="CN155" s="673"/>
      <c r="CO155" s="673"/>
      <c r="CP155" s="673"/>
      <c r="CQ155" s="673"/>
      <c r="CR155" s="673"/>
      <c r="CS155" s="673"/>
      <c r="CT155" s="673"/>
      <c r="CU155" s="673"/>
      <c r="CV155" s="673"/>
      <c r="CW155" s="673"/>
      <c r="CX155" s="673"/>
      <c r="CY155" s="673"/>
      <c r="CZ155" s="673"/>
      <c r="DA155" s="673"/>
      <c r="DB155" s="673"/>
      <c r="DC155" s="673"/>
      <c r="DD155" s="673"/>
      <c r="DE155" s="673"/>
      <c r="DF155" s="673"/>
      <c r="DG155" s="673"/>
      <c r="DH155" s="673"/>
      <c r="DI155" s="673"/>
      <c r="DJ155" s="673"/>
      <c r="DK155" s="673"/>
      <c r="DL155" s="673"/>
      <c r="DM155" s="673"/>
      <c r="DN155" s="673"/>
      <c r="DO155" s="673"/>
      <c r="DP155" s="673"/>
      <c r="DQ155" s="673"/>
      <c r="DR155" s="673"/>
      <c r="DS155" s="673"/>
      <c r="DT155" s="673"/>
      <c r="DU155" s="673"/>
      <c r="DV155" s="673"/>
      <c r="DW155" s="673"/>
    </row>
    <row r="156" spans="2:127" x14ac:dyDescent="0.2">
      <c r="B156" s="703" t="s">
        <v>58</v>
      </c>
      <c r="C156" s="673" t="s">
        <v>560</v>
      </c>
      <c r="D156" s="673"/>
      <c r="E156" s="673"/>
      <c r="F156" s="673"/>
      <c r="G156" s="673"/>
      <c r="H156" s="673"/>
      <c r="I156" s="673"/>
      <c r="J156" s="673"/>
      <c r="K156" s="673"/>
      <c r="L156" s="673"/>
      <c r="M156" s="673"/>
      <c r="N156" s="673"/>
      <c r="O156" s="673"/>
      <c r="P156" s="673"/>
      <c r="Q156" s="673"/>
      <c r="R156" s="673"/>
      <c r="S156" s="673"/>
      <c r="T156" s="673"/>
      <c r="U156" s="673"/>
      <c r="V156" s="673"/>
      <c r="W156" s="673"/>
      <c r="X156" s="673"/>
      <c r="Y156" s="673"/>
      <c r="Z156" s="673"/>
      <c r="AA156" s="673"/>
      <c r="AB156" s="673"/>
      <c r="AC156" s="673"/>
      <c r="AD156" s="673"/>
      <c r="AE156" s="673"/>
      <c r="AF156" s="673"/>
      <c r="AG156" s="673"/>
      <c r="AH156" s="673"/>
      <c r="AI156" s="673"/>
      <c r="AJ156" s="673"/>
      <c r="AK156" s="673"/>
      <c r="AL156" s="673"/>
      <c r="AM156" s="673"/>
      <c r="AN156" s="673"/>
      <c r="AO156" s="673"/>
      <c r="AP156" s="673"/>
      <c r="AQ156" s="673"/>
      <c r="AR156" s="673"/>
      <c r="AS156" s="673"/>
      <c r="AT156" s="673"/>
      <c r="AU156" s="673"/>
      <c r="AV156" s="673"/>
      <c r="AW156" s="673"/>
      <c r="AX156" s="673"/>
      <c r="AY156" s="673"/>
      <c r="AZ156" s="673"/>
      <c r="BA156" s="673"/>
      <c r="BB156" s="673"/>
      <c r="BC156" s="673"/>
      <c r="BD156" s="673"/>
      <c r="BE156" s="673"/>
      <c r="BF156" s="673"/>
      <c r="BG156" s="673"/>
      <c r="BH156" s="673"/>
      <c r="BI156" s="673"/>
      <c r="BJ156" s="673"/>
      <c r="BK156" s="673"/>
      <c r="BL156" s="673"/>
      <c r="BM156" s="673"/>
      <c r="BN156" s="673"/>
      <c r="BO156" s="673"/>
      <c r="BP156" s="673"/>
      <c r="BQ156" s="673"/>
      <c r="BR156" s="673"/>
      <c r="BS156" s="673"/>
      <c r="BT156" s="673"/>
      <c r="BU156" s="673"/>
      <c r="BV156" s="673"/>
      <c r="BW156" s="673"/>
      <c r="BX156" s="673"/>
      <c r="BY156" s="673"/>
      <c r="BZ156" s="673"/>
      <c r="CA156" s="673"/>
      <c r="CB156" s="673"/>
      <c r="CC156" s="673"/>
      <c r="CD156" s="673"/>
      <c r="CE156" s="673"/>
      <c r="CF156" s="673"/>
      <c r="CG156" s="673"/>
      <c r="CH156" s="673"/>
      <c r="CI156" s="673"/>
      <c r="CJ156" s="673"/>
      <c r="CK156" s="673"/>
      <c r="CL156" s="673"/>
      <c r="CM156" s="673"/>
      <c r="CN156" s="673"/>
      <c r="CO156" s="673"/>
      <c r="CP156" s="673"/>
      <c r="CQ156" s="673"/>
      <c r="CR156" s="673"/>
      <c r="CS156" s="673"/>
      <c r="CT156" s="673"/>
      <c r="CU156" s="673"/>
      <c r="CV156" s="673"/>
      <c r="CW156" s="673"/>
      <c r="CX156" s="673"/>
      <c r="CY156" s="673"/>
      <c r="CZ156" s="673"/>
      <c r="DA156" s="673"/>
      <c r="DB156" s="673"/>
      <c r="DC156" s="673"/>
      <c r="DD156" s="673"/>
      <c r="DE156" s="673"/>
      <c r="DF156" s="673"/>
      <c r="DG156" s="673"/>
      <c r="DH156" s="673"/>
      <c r="DI156" s="673"/>
      <c r="DJ156" s="673"/>
      <c r="DK156" s="673"/>
      <c r="DL156" s="673"/>
      <c r="DM156" s="673"/>
      <c r="DN156" s="673"/>
      <c r="DO156" s="673"/>
      <c r="DP156" s="673"/>
      <c r="DQ156" s="673"/>
      <c r="DR156" s="673"/>
      <c r="DS156" s="673"/>
      <c r="DT156" s="673"/>
      <c r="DU156" s="673"/>
      <c r="DV156" s="673"/>
      <c r="DW156" s="673"/>
    </row>
    <row r="157" spans="2:127" x14ac:dyDescent="0.2">
      <c r="B157" s="703" t="s">
        <v>59</v>
      </c>
      <c r="C157" s="673" t="s">
        <v>561</v>
      </c>
      <c r="D157" s="673"/>
      <c r="E157" s="673"/>
      <c r="F157" s="673"/>
      <c r="G157" s="673"/>
      <c r="H157" s="673"/>
      <c r="I157" s="673"/>
      <c r="J157" s="673"/>
      <c r="K157" s="673"/>
      <c r="L157" s="673"/>
      <c r="M157" s="673"/>
      <c r="N157" s="673"/>
      <c r="O157" s="673"/>
      <c r="P157" s="673"/>
      <c r="Q157" s="673"/>
      <c r="R157" s="673"/>
      <c r="S157" s="673"/>
      <c r="T157" s="673"/>
      <c r="U157" s="673"/>
      <c r="V157" s="673"/>
      <c r="W157" s="673"/>
      <c r="X157" s="673"/>
      <c r="Y157" s="673"/>
      <c r="Z157" s="673"/>
      <c r="AA157" s="673"/>
      <c r="AB157" s="673"/>
      <c r="AC157" s="673"/>
      <c r="AD157" s="673"/>
      <c r="AE157" s="673"/>
      <c r="AF157" s="673"/>
      <c r="AG157" s="673"/>
      <c r="AH157" s="673"/>
      <c r="AI157" s="673"/>
      <c r="AJ157" s="673"/>
      <c r="AK157" s="673"/>
      <c r="AL157" s="673"/>
      <c r="AM157" s="673"/>
      <c r="AN157" s="673"/>
      <c r="AO157" s="673"/>
      <c r="AP157" s="673"/>
      <c r="AQ157" s="673"/>
      <c r="AR157" s="673"/>
      <c r="AS157" s="673"/>
      <c r="AT157" s="673"/>
      <c r="AU157" s="673"/>
      <c r="AV157" s="673"/>
      <c r="AW157" s="673"/>
      <c r="AX157" s="673"/>
      <c r="AY157" s="673"/>
      <c r="AZ157" s="673"/>
      <c r="BA157" s="673"/>
      <c r="BB157" s="673"/>
      <c r="BC157" s="673"/>
      <c r="BD157" s="673"/>
      <c r="BE157" s="673"/>
      <c r="BF157" s="673"/>
      <c r="BG157" s="673"/>
      <c r="BH157" s="673"/>
      <c r="BI157" s="673"/>
      <c r="BJ157" s="673"/>
      <c r="BK157" s="673"/>
      <c r="BL157" s="673"/>
      <c r="BM157" s="673"/>
      <c r="BN157" s="673"/>
      <c r="BO157" s="673"/>
      <c r="BP157" s="673"/>
      <c r="BQ157" s="673"/>
      <c r="BR157" s="673"/>
      <c r="BS157" s="673"/>
      <c r="BT157" s="673"/>
      <c r="BU157" s="673"/>
      <c r="BV157" s="673"/>
      <c r="BW157" s="673"/>
      <c r="BX157" s="673"/>
      <c r="BY157" s="673"/>
      <c r="BZ157" s="673"/>
      <c r="CA157" s="673"/>
      <c r="CB157" s="673"/>
      <c r="CC157" s="673"/>
      <c r="CD157" s="673"/>
      <c r="CE157" s="673"/>
      <c r="CF157" s="673"/>
      <c r="CG157" s="673"/>
      <c r="CH157" s="673"/>
      <c r="CI157" s="673"/>
      <c r="CJ157" s="673"/>
      <c r="CK157" s="673"/>
      <c r="CL157" s="673"/>
      <c r="CM157" s="673"/>
      <c r="CN157" s="673"/>
      <c r="CO157" s="673"/>
      <c r="CP157" s="673"/>
      <c r="CQ157" s="673"/>
      <c r="CR157" s="673"/>
      <c r="CS157" s="673"/>
      <c r="CT157" s="673"/>
      <c r="CU157" s="673"/>
      <c r="CV157" s="673"/>
      <c r="CW157" s="673"/>
      <c r="CX157" s="673"/>
      <c r="CY157" s="673"/>
      <c r="CZ157" s="673"/>
      <c r="DA157" s="673"/>
      <c r="DB157" s="673"/>
      <c r="DC157" s="673"/>
      <c r="DD157" s="673"/>
      <c r="DE157" s="673"/>
      <c r="DF157" s="673"/>
      <c r="DG157" s="673"/>
      <c r="DH157" s="673"/>
      <c r="DI157" s="673"/>
      <c r="DJ157" s="673"/>
      <c r="DK157" s="673"/>
      <c r="DL157" s="673"/>
      <c r="DM157" s="673"/>
      <c r="DN157" s="673"/>
      <c r="DO157" s="673"/>
      <c r="DP157" s="673"/>
      <c r="DQ157" s="673"/>
      <c r="DR157" s="673"/>
      <c r="DS157" s="673"/>
      <c r="DT157" s="673"/>
      <c r="DU157" s="673"/>
      <c r="DV157" s="673"/>
      <c r="DW157" s="673"/>
    </row>
    <row r="158" spans="2:127" x14ac:dyDescent="0.2">
      <c r="B158" s="703" t="s">
        <v>60</v>
      </c>
      <c r="C158" s="673" t="s">
        <v>562</v>
      </c>
      <c r="D158" s="673"/>
      <c r="E158" s="673"/>
      <c r="F158" s="673"/>
      <c r="G158" s="673"/>
      <c r="H158" s="673"/>
      <c r="I158" s="673"/>
      <c r="J158" s="673"/>
      <c r="K158" s="673"/>
      <c r="L158" s="673"/>
      <c r="M158" s="673"/>
      <c r="N158" s="673"/>
      <c r="O158" s="673"/>
      <c r="P158" s="673"/>
      <c r="Q158" s="673"/>
      <c r="R158" s="673"/>
      <c r="S158" s="673"/>
      <c r="T158" s="673"/>
      <c r="U158" s="673"/>
      <c r="V158" s="673"/>
      <c r="W158" s="673"/>
      <c r="X158" s="673"/>
      <c r="Y158" s="673"/>
      <c r="Z158" s="673"/>
      <c r="AA158" s="673"/>
      <c r="AB158" s="673"/>
      <c r="AC158" s="673"/>
      <c r="AD158" s="673"/>
      <c r="AE158" s="673"/>
      <c r="AF158" s="673"/>
      <c r="AG158" s="673"/>
      <c r="AH158" s="673"/>
      <c r="AI158" s="673"/>
      <c r="AJ158" s="673"/>
      <c r="AK158" s="673"/>
      <c r="AL158" s="673"/>
      <c r="AM158" s="673"/>
      <c r="AN158" s="673"/>
      <c r="AO158" s="673"/>
      <c r="AP158" s="673"/>
      <c r="AQ158" s="673"/>
      <c r="AR158" s="673"/>
      <c r="AS158" s="673"/>
      <c r="AT158" s="673"/>
      <c r="AU158" s="673"/>
      <c r="AV158" s="673"/>
      <c r="AW158" s="673"/>
      <c r="AX158" s="673"/>
      <c r="AY158" s="673"/>
      <c r="AZ158" s="673"/>
      <c r="BA158" s="673"/>
      <c r="BB158" s="673"/>
      <c r="BC158" s="673"/>
      <c r="BD158" s="673"/>
      <c r="BE158" s="673"/>
      <c r="BF158" s="673"/>
      <c r="BG158" s="673"/>
      <c r="BH158" s="673"/>
      <c r="BI158" s="673"/>
      <c r="BJ158" s="673"/>
      <c r="BK158" s="673"/>
      <c r="BL158" s="673"/>
      <c r="BM158" s="673"/>
      <c r="BN158" s="673"/>
      <c r="BO158" s="673"/>
      <c r="BP158" s="673"/>
      <c r="BQ158" s="673"/>
      <c r="BR158" s="673"/>
      <c r="BS158" s="673"/>
      <c r="BT158" s="673"/>
      <c r="BU158" s="673"/>
      <c r="BV158" s="673"/>
      <c r="BW158" s="673"/>
      <c r="BX158" s="673"/>
      <c r="BY158" s="673"/>
      <c r="BZ158" s="673"/>
      <c r="CA158" s="673"/>
      <c r="CB158" s="673"/>
      <c r="CC158" s="673"/>
      <c r="CD158" s="673"/>
      <c r="CE158" s="673"/>
      <c r="CF158" s="673"/>
      <c r="CG158" s="673"/>
      <c r="CH158" s="673"/>
      <c r="CI158" s="673"/>
      <c r="CJ158" s="673"/>
      <c r="CK158" s="673"/>
      <c r="CL158" s="673"/>
      <c r="CM158" s="673"/>
      <c r="CN158" s="673"/>
      <c r="CO158" s="673"/>
      <c r="CP158" s="673"/>
      <c r="CQ158" s="673"/>
      <c r="CR158" s="673"/>
      <c r="CS158" s="673"/>
      <c r="CT158" s="673"/>
      <c r="CU158" s="673"/>
      <c r="CV158" s="673"/>
      <c r="CW158" s="673"/>
      <c r="CX158" s="673"/>
      <c r="CY158" s="673"/>
      <c r="CZ158" s="673"/>
      <c r="DA158" s="673"/>
      <c r="DB158" s="673"/>
      <c r="DC158" s="673"/>
      <c r="DD158" s="673"/>
      <c r="DE158" s="673"/>
      <c r="DF158" s="673"/>
      <c r="DG158" s="673"/>
      <c r="DH158" s="673"/>
      <c r="DI158" s="673"/>
      <c r="DJ158" s="673"/>
      <c r="DK158" s="673"/>
      <c r="DL158" s="673"/>
      <c r="DM158" s="673"/>
      <c r="DN158" s="673"/>
      <c r="DO158" s="673"/>
      <c r="DP158" s="673"/>
      <c r="DQ158" s="673"/>
      <c r="DR158" s="673"/>
      <c r="DS158" s="673"/>
      <c r="DT158" s="673"/>
      <c r="DU158" s="673"/>
      <c r="DV158" s="673"/>
      <c r="DW158" s="673"/>
    </row>
    <row r="159" spans="2:127" x14ac:dyDescent="0.2">
      <c r="B159" s="703" t="s">
        <v>61</v>
      </c>
      <c r="C159" s="673" t="s">
        <v>563</v>
      </c>
      <c r="D159" s="673"/>
      <c r="E159" s="673"/>
      <c r="F159" s="673"/>
      <c r="G159" s="673"/>
      <c r="H159" s="673"/>
      <c r="I159" s="673"/>
      <c r="J159" s="673"/>
      <c r="K159" s="673"/>
      <c r="L159" s="673"/>
      <c r="M159" s="673"/>
      <c r="N159" s="673"/>
      <c r="O159" s="673"/>
      <c r="P159" s="673"/>
      <c r="Q159" s="673"/>
      <c r="R159" s="673"/>
      <c r="S159" s="673"/>
      <c r="T159" s="673"/>
      <c r="U159" s="673"/>
      <c r="V159" s="673"/>
      <c r="W159" s="673"/>
      <c r="X159" s="673"/>
      <c r="Y159" s="673"/>
      <c r="Z159" s="673"/>
      <c r="AA159" s="673"/>
      <c r="AB159" s="673"/>
      <c r="AC159" s="673"/>
      <c r="AD159" s="673"/>
      <c r="AE159" s="673"/>
      <c r="AF159" s="673"/>
      <c r="AG159" s="673"/>
      <c r="AH159" s="673"/>
      <c r="AI159" s="673"/>
      <c r="AJ159" s="673"/>
      <c r="AK159" s="673"/>
      <c r="AL159" s="673"/>
      <c r="AM159" s="673"/>
      <c r="AN159" s="673"/>
      <c r="AO159" s="673"/>
      <c r="AP159" s="673"/>
      <c r="AQ159" s="673"/>
      <c r="AR159" s="673"/>
      <c r="AS159" s="673"/>
      <c r="AT159" s="673"/>
      <c r="AU159" s="673"/>
      <c r="AV159" s="673"/>
      <c r="AW159" s="673"/>
      <c r="AX159" s="673"/>
      <c r="AY159" s="673"/>
      <c r="AZ159" s="673"/>
      <c r="BA159" s="673"/>
      <c r="BB159" s="673"/>
      <c r="BC159" s="673"/>
      <c r="BD159" s="673"/>
      <c r="BE159" s="673"/>
      <c r="BF159" s="673"/>
      <c r="BG159" s="673"/>
      <c r="BH159" s="673"/>
      <c r="BI159" s="673"/>
      <c r="BJ159" s="673"/>
      <c r="BK159" s="673"/>
      <c r="BL159" s="673"/>
      <c r="BM159" s="673"/>
      <c r="BN159" s="673"/>
      <c r="BO159" s="673"/>
      <c r="BP159" s="673"/>
      <c r="BQ159" s="673"/>
      <c r="BR159" s="673"/>
      <c r="BS159" s="673"/>
      <c r="BT159" s="673"/>
      <c r="BU159" s="673"/>
      <c r="BV159" s="673"/>
      <c r="BW159" s="673"/>
      <c r="BX159" s="673"/>
      <c r="BY159" s="673"/>
      <c r="BZ159" s="673"/>
      <c r="CA159" s="673"/>
      <c r="CB159" s="673"/>
      <c r="CC159" s="673"/>
      <c r="CD159" s="673"/>
      <c r="CE159" s="673"/>
      <c r="CF159" s="673"/>
      <c r="CG159" s="673"/>
      <c r="CH159" s="673"/>
      <c r="CI159" s="673"/>
      <c r="CJ159" s="673"/>
      <c r="CK159" s="673"/>
      <c r="CL159" s="673"/>
      <c r="CM159" s="673"/>
      <c r="CN159" s="673"/>
      <c r="CO159" s="673"/>
      <c r="CP159" s="673"/>
      <c r="CQ159" s="673"/>
      <c r="CR159" s="673"/>
      <c r="CS159" s="673"/>
      <c r="CT159" s="673"/>
      <c r="CU159" s="673"/>
      <c r="CV159" s="673"/>
      <c r="CW159" s="673"/>
      <c r="CX159" s="673"/>
      <c r="CY159" s="673"/>
      <c r="CZ159" s="673"/>
      <c r="DA159" s="673"/>
      <c r="DB159" s="673"/>
      <c r="DC159" s="673"/>
      <c r="DD159" s="673"/>
      <c r="DE159" s="673"/>
      <c r="DF159" s="673"/>
      <c r="DG159" s="673"/>
      <c r="DH159" s="673"/>
      <c r="DI159" s="673"/>
      <c r="DJ159" s="673"/>
      <c r="DK159" s="673"/>
      <c r="DL159" s="673"/>
      <c r="DM159" s="673"/>
      <c r="DN159" s="673"/>
      <c r="DO159" s="673"/>
      <c r="DP159" s="673"/>
      <c r="DQ159" s="673"/>
      <c r="DR159" s="673"/>
      <c r="DS159" s="673"/>
      <c r="DT159" s="673"/>
      <c r="DU159" s="673"/>
      <c r="DV159" s="673"/>
      <c r="DW159" s="673"/>
    </row>
    <row r="160" spans="2:127" x14ac:dyDescent="0.2">
      <c r="B160" s="703" t="s">
        <v>62</v>
      </c>
      <c r="C160" s="673" t="s">
        <v>564</v>
      </c>
      <c r="D160" s="673"/>
      <c r="E160" s="673"/>
      <c r="F160" s="673"/>
      <c r="G160" s="673"/>
      <c r="H160" s="673"/>
      <c r="I160" s="673"/>
      <c r="J160" s="673"/>
      <c r="K160" s="673"/>
      <c r="L160" s="673"/>
      <c r="M160" s="673"/>
      <c r="N160" s="673"/>
      <c r="O160" s="673"/>
      <c r="P160" s="673"/>
      <c r="Q160" s="673"/>
      <c r="R160" s="673"/>
      <c r="S160" s="673"/>
      <c r="T160" s="673"/>
      <c r="U160" s="673"/>
      <c r="V160" s="673"/>
      <c r="W160" s="673"/>
      <c r="X160" s="673"/>
      <c r="Y160" s="673"/>
      <c r="Z160" s="673"/>
      <c r="AA160" s="673"/>
      <c r="AB160" s="673"/>
      <c r="AC160" s="673"/>
      <c r="AD160" s="673"/>
      <c r="AE160" s="673"/>
      <c r="AF160" s="673"/>
      <c r="AG160" s="673"/>
      <c r="AH160" s="673"/>
      <c r="AI160" s="673"/>
      <c r="AJ160" s="673"/>
      <c r="AK160" s="673"/>
      <c r="AL160" s="673"/>
      <c r="AM160" s="673"/>
      <c r="AN160" s="673"/>
      <c r="AO160" s="673"/>
      <c r="AP160" s="673"/>
      <c r="AQ160" s="673"/>
      <c r="AR160" s="673"/>
      <c r="AS160" s="673"/>
      <c r="AT160" s="673"/>
      <c r="AU160" s="673"/>
      <c r="AV160" s="673"/>
      <c r="AW160" s="673"/>
      <c r="AX160" s="673"/>
      <c r="AY160" s="673"/>
      <c r="AZ160" s="673"/>
      <c r="BA160" s="673"/>
      <c r="BB160" s="673"/>
      <c r="BC160" s="673"/>
      <c r="BD160" s="673"/>
      <c r="BE160" s="673"/>
      <c r="BF160" s="673"/>
      <c r="BG160" s="673"/>
      <c r="BH160" s="673"/>
      <c r="BI160" s="673"/>
      <c r="BJ160" s="673"/>
      <c r="BK160" s="673"/>
      <c r="BL160" s="673"/>
      <c r="BM160" s="673"/>
      <c r="BN160" s="673"/>
      <c r="BO160" s="673"/>
      <c r="BP160" s="673"/>
      <c r="BQ160" s="673"/>
      <c r="BR160" s="673"/>
      <c r="BS160" s="673"/>
      <c r="BT160" s="673"/>
      <c r="BU160" s="673"/>
      <c r="BV160" s="673"/>
      <c r="BW160" s="673"/>
      <c r="BX160" s="673"/>
      <c r="BY160" s="673"/>
      <c r="BZ160" s="673"/>
      <c r="CA160" s="673"/>
      <c r="CB160" s="673"/>
      <c r="CC160" s="673"/>
      <c r="CD160" s="673"/>
      <c r="CE160" s="673"/>
      <c r="CF160" s="673"/>
      <c r="CG160" s="673"/>
      <c r="CH160" s="673"/>
      <c r="CI160" s="673"/>
      <c r="CJ160" s="673"/>
      <c r="CK160" s="673"/>
      <c r="CL160" s="673"/>
      <c r="CM160" s="673"/>
      <c r="CN160" s="673"/>
      <c r="CO160" s="673"/>
      <c r="CP160" s="673"/>
      <c r="CQ160" s="673"/>
      <c r="CR160" s="673"/>
      <c r="CS160" s="673"/>
      <c r="CT160" s="673"/>
      <c r="CU160" s="673"/>
      <c r="CV160" s="673"/>
      <c r="CW160" s="673"/>
      <c r="CX160" s="673"/>
      <c r="CY160" s="673"/>
      <c r="CZ160" s="673"/>
      <c r="DA160" s="673"/>
      <c r="DB160" s="673"/>
      <c r="DC160" s="673"/>
      <c r="DD160" s="673"/>
      <c r="DE160" s="673"/>
      <c r="DF160" s="673"/>
      <c r="DG160" s="673"/>
      <c r="DH160" s="673"/>
      <c r="DI160" s="673"/>
      <c r="DJ160" s="673"/>
      <c r="DK160" s="673"/>
      <c r="DL160" s="673"/>
      <c r="DM160" s="673"/>
      <c r="DN160" s="673"/>
      <c r="DO160" s="673"/>
      <c r="DP160" s="673"/>
      <c r="DQ160" s="673"/>
      <c r="DR160" s="673"/>
      <c r="DS160" s="673"/>
      <c r="DT160" s="673"/>
      <c r="DU160" s="673"/>
      <c r="DV160" s="673"/>
      <c r="DW160" s="673"/>
    </row>
    <row r="161" spans="2:127" x14ac:dyDescent="0.2">
      <c r="B161" s="703" t="s">
        <v>565</v>
      </c>
      <c r="C161" s="673" t="s">
        <v>566</v>
      </c>
      <c r="D161" s="673"/>
      <c r="E161" s="673"/>
      <c r="F161" s="673"/>
      <c r="G161" s="673"/>
      <c r="H161" s="673"/>
      <c r="I161" s="673"/>
      <c r="J161" s="673"/>
      <c r="K161" s="673"/>
      <c r="L161" s="673"/>
      <c r="M161" s="673"/>
      <c r="N161" s="673"/>
      <c r="O161" s="673"/>
      <c r="P161" s="673"/>
      <c r="Q161" s="673"/>
      <c r="R161" s="673"/>
      <c r="S161" s="673"/>
      <c r="T161" s="673"/>
      <c r="U161" s="673"/>
      <c r="V161" s="673"/>
      <c r="W161" s="673"/>
      <c r="X161" s="673"/>
      <c r="Y161" s="673"/>
      <c r="Z161" s="673"/>
      <c r="AA161" s="673"/>
      <c r="AB161" s="673"/>
      <c r="AC161" s="673"/>
      <c r="AD161" s="673"/>
      <c r="AE161" s="673"/>
      <c r="AF161" s="673"/>
      <c r="AG161" s="673"/>
      <c r="AH161" s="673"/>
      <c r="AI161" s="673"/>
      <c r="AJ161" s="673"/>
      <c r="AK161" s="673"/>
      <c r="AL161" s="673"/>
      <c r="AM161" s="673"/>
      <c r="AN161" s="673"/>
      <c r="AO161" s="673"/>
      <c r="AP161" s="673"/>
      <c r="AQ161" s="673"/>
      <c r="AR161" s="673"/>
      <c r="AS161" s="673"/>
      <c r="AT161" s="673"/>
      <c r="AU161" s="673"/>
      <c r="AV161" s="673"/>
      <c r="AW161" s="673"/>
      <c r="AX161" s="673"/>
      <c r="AY161" s="673"/>
      <c r="AZ161" s="673"/>
      <c r="BA161" s="673"/>
      <c r="BB161" s="673"/>
      <c r="BC161" s="673"/>
      <c r="BD161" s="673"/>
      <c r="BE161" s="673"/>
      <c r="BF161" s="673"/>
      <c r="BG161" s="673"/>
      <c r="BH161" s="673"/>
      <c r="BI161" s="673"/>
      <c r="BJ161" s="673"/>
      <c r="BK161" s="673"/>
      <c r="BL161" s="673"/>
      <c r="BM161" s="673"/>
      <c r="BN161" s="673"/>
      <c r="BO161" s="673"/>
      <c r="BP161" s="673"/>
      <c r="BQ161" s="673"/>
      <c r="BR161" s="673"/>
      <c r="BS161" s="673"/>
      <c r="BT161" s="673"/>
      <c r="BU161" s="673"/>
      <c r="BV161" s="673"/>
      <c r="BW161" s="673"/>
      <c r="BX161" s="673"/>
      <c r="BY161" s="673"/>
      <c r="BZ161" s="673"/>
      <c r="CA161" s="673"/>
      <c r="CB161" s="673"/>
      <c r="CC161" s="673"/>
      <c r="CD161" s="673"/>
      <c r="CE161" s="673"/>
      <c r="CF161" s="673"/>
      <c r="CG161" s="673"/>
      <c r="CH161" s="673"/>
      <c r="CI161" s="673"/>
      <c r="CJ161" s="673"/>
      <c r="CK161" s="673"/>
      <c r="CL161" s="673"/>
      <c r="CM161" s="673"/>
      <c r="CN161" s="673"/>
      <c r="CO161" s="673"/>
      <c r="CP161" s="673"/>
      <c r="CQ161" s="673"/>
      <c r="CR161" s="673"/>
      <c r="CS161" s="673"/>
      <c r="CT161" s="673"/>
      <c r="CU161" s="673"/>
      <c r="CV161" s="673"/>
      <c r="CW161" s="673"/>
      <c r="CX161" s="673"/>
      <c r="CY161" s="673"/>
      <c r="CZ161" s="673"/>
      <c r="DA161" s="673"/>
      <c r="DB161" s="673"/>
      <c r="DC161" s="673"/>
      <c r="DD161" s="673"/>
      <c r="DE161" s="673"/>
      <c r="DF161" s="673"/>
      <c r="DG161" s="673"/>
      <c r="DH161" s="673"/>
      <c r="DI161" s="673"/>
      <c r="DJ161" s="673"/>
      <c r="DK161" s="673"/>
      <c r="DL161" s="673"/>
      <c r="DM161" s="673"/>
      <c r="DN161" s="673"/>
      <c r="DO161" s="673"/>
      <c r="DP161" s="673"/>
      <c r="DQ161" s="673"/>
      <c r="DR161" s="673"/>
      <c r="DS161" s="673"/>
      <c r="DT161" s="673"/>
      <c r="DU161" s="673"/>
      <c r="DV161" s="673"/>
      <c r="DW161" s="673"/>
    </row>
    <row r="162" spans="2:127" x14ac:dyDescent="0.2">
      <c r="B162" s="703" t="s">
        <v>567</v>
      </c>
      <c r="C162" s="673" t="s">
        <v>568</v>
      </c>
      <c r="D162" s="673"/>
      <c r="E162" s="673"/>
      <c r="F162" s="673"/>
      <c r="G162" s="673"/>
      <c r="H162" s="673"/>
      <c r="I162" s="673"/>
      <c r="J162" s="673"/>
      <c r="K162" s="673"/>
      <c r="L162" s="673"/>
      <c r="M162" s="673"/>
      <c r="N162" s="673"/>
      <c r="O162" s="673"/>
      <c r="P162" s="673"/>
      <c r="Q162" s="673"/>
      <c r="R162" s="673"/>
      <c r="S162" s="673"/>
      <c r="T162" s="673"/>
      <c r="U162" s="673"/>
      <c r="V162" s="673"/>
      <c r="W162" s="673"/>
      <c r="X162" s="673"/>
      <c r="Y162" s="673"/>
      <c r="Z162" s="673"/>
      <c r="AA162" s="673"/>
      <c r="AB162" s="673"/>
      <c r="AC162" s="673"/>
      <c r="AD162" s="673"/>
      <c r="AE162" s="673"/>
      <c r="AF162" s="673"/>
      <c r="AG162" s="673"/>
      <c r="AH162" s="673"/>
      <c r="AI162" s="673"/>
      <c r="AJ162" s="673"/>
      <c r="AK162" s="673"/>
      <c r="AL162" s="673"/>
      <c r="AM162" s="673"/>
      <c r="AN162" s="673"/>
      <c r="AO162" s="673"/>
      <c r="AP162" s="673"/>
      <c r="AQ162" s="673"/>
      <c r="AR162" s="673"/>
      <c r="AS162" s="673"/>
      <c r="AT162" s="673"/>
      <c r="AU162" s="673"/>
      <c r="AV162" s="673"/>
      <c r="AW162" s="673"/>
      <c r="AX162" s="673"/>
      <c r="AY162" s="673"/>
      <c r="AZ162" s="673"/>
      <c r="BA162" s="673"/>
      <c r="BB162" s="673"/>
      <c r="BC162" s="673"/>
      <c r="BD162" s="673"/>
      <c r="BE162" s="673"/>
      <c r="BF162" s="673"/>
      <c r="BG162" s="673"/>
      <c r="BH162" s="673"/>
      <c r="BI162" s="673"/>
      <c r="BJ162" s="673"/>
      <c r="BK162" s="673"/>
      <c r="BL162" s="673"/>
      <c r="BM162" s="673"/>
      <c r="BN162" s="673"/>
      <c r="BO162" s="673"/>
      <c r="BP162" s="673"/>
      <c r="BQ162" s="673"/>
      <c r="BR162" s="673"/>
      <c r="BS162" s="673"/>
      <c r="BT162" s="673"/>
      <c r="BU162" s="673"/>
      <c r="BV162" s="673"/>
      <c r="BW162" s="673"/>
      <c r="BX162" s="673"/>
      <c r="BY162" s="673"/>
      <c r="BZ162" s="673"/>
      <c r="CA162" s="673"/>
      <c r="CB162" s="673"/>
      <c r="CC162" s="673"/>
      <c r="CD162" s="673"/>
      <c r="CE162" s="673"/>
      <c r="CF162" s="673"/>
      <c r="CG162" s="673"/>
      <c r="CH162" s="673"/>
      <c r="CI162" s="673"/>
      <c r="CJ162" s="673"/>
      <c r="CK162" s="673"/>
      <c r="CL162" s="673"/>
      <c r="CM162" s="673"/>
      <c r="CN162" s="673"/>
      <c r="CO162" s="673"/>
      <c r="CP162" s="673"/>
      <c r="CQ162" s="673"/>
      <c r="CR162" s="673"/>
      <c r="CS162" s="673"/>
      <c r="CT162" s="673"/>
      <c r="CU162" s="673"/>
      <c r="CV162" s="673"/>
      <c r="CW162" s="673"/>
      <c r="CX162" s="673"/>
      <c r="CY162" s="673"/>
      <c r="CZ162" s="673"/>
      <c r="DA162" s="673"/>
      <c r="DB162" s="673"/>
      <c r="DC162" s="673"/>
      <c r="DD162" s="673"/>
      <c r="DE162" s="673"/>
      <c r="DF162" s="673"/>
      <c r="DG162" s="673"/>
      <c r="DH162" s="673"/>
      <c r="DI162" s="673"/>
      <c r="DJ162" s="673"/>
      <c r="DK162" s="673"/>
      <c r="DL162" s="673"/>
      <c r="DM162" s="673"/>
      <c r="DN162" s="673"/>
      <c r="DO162" s="673"/>
      <c r="DP162" s="673"/>
      <c r="DQ162" s="673"/>
      <c r="DR162" s="673"/>
      <c r="DS162" s="673"/>
      <c r="DT162" s="673"/>
      <c r="DU162" s="673"/>
      <c r="DV162" s="673"/>
      <c r="DW162" s="673"/>
    </row>
    <row r="163" spans="2:127" x14ac:dyDescent="0.2">
      <c r="B163" s="703" t="s">
        <v>569</v>
      </c>
      <c r="C163" s="673"/>
      <c r="D163" s="673"/>
      <c r="E163" s="673"/>
      <c r="F163" s="673"/>
      <c r="G163" s="673"/>
      <c r="H163" s="673"/>
      <c r="I163" s="673"/>
      <c r="J163" s="673"/>
      <c r="K163" s="673"/>
      <c r="L163" s="673"/>
      <c r="M163" s="673"/>
      <c r="N163" s="673"/>
      <c r="O163" s="673"/>
      <c r="P163" s="673"/>
      <c r="Q163" s="673"/>
      <c r="R163" s="673"/>
      <c r="S163" s="673"/>
      <c r="T163" s="673"/>
      <c r="U163" s="673"/>
      <c r="V163" s="673"/>
      <c r="W163" s="673"/>
      <c r="X163" s="673"/>
      <c r="Y163" s="673"/>
      <c r="Z163" s="673"/>
      <c r="AA163" s="673"/>
      <c r="AB163" s="673"/>
      <c r="AC163" s="673"/>
      <c r="AD163" s="673"/>
      <c r="AE163" s="673"/>
      <c r="AF163" s="673"/>
      <c r="AG163" s="673"/>
      <c r="AH163" s="673"/>
      <c r="AI163" s="673"/>
      <c r="AJ163" s="673"/>
      <c r="AK163" s="673"/>
      <c r="AL163" s="673"/>
      <c r="AM163" s="673"/>
      <c r="AN163" s="673"/>
      <c r="AO163" s="673"/>
      <c r="AP163" s="673"/>
      <c r="AQ163" s="673"/>
      <c r="AR163" s="673"/>
      <c r="AS163" s="673"/>
      <c r="AT163" s="673"/>
      <c r="AU163" s="673"/>
      <c r="AV163" s="673"/>
      <c r="AW163" s="673"/>
      <c r="AX163" s="673"/>
      <c r="AY163" s="673"/>
      <c r="AZ163" s="673"/>
      <c r="BA163" s="673"/>
      <c r="BB163" s="673"/>
      <c r="BC163" s="673"/>
      <c r="BD163" s="673"/>
      <c r="BE163" s="673"/>
      <c r="BF163" s="673"/>
      <c r="BG163" s="673"/>
      <c r="BH163" s="673"/>
      <c r="BI163" s="673"/>
      <c r="BJ163" s="673"/>
      <c r="BK163" s="673"/>
      <c r="BL163" s="673"/>
      <c r="BM163" s="673"/>
      <c r="BN163" s="673"/>
      <c r="BO163" s="673"/>
      <c r="BP163" s="673"/>
      <c r="BQ163" s="673"/>
      <c r="BR163" s="673"/>
      <c r="BS163" s="673"/>
      <c r="BT163" s="673"/>
      <c r="BU163" s="673"/>
      <c r="BV163" s="673"/>
      <c r="BW163" s="673"/>
      <c r="BX163" s="673"/>
      <c r="BY163" s="673"/>
      <c r="BZ163" s="673"/>
      <c r="CA163" s="673"/>
      <c r="CB163" s="673"/>
      <c r="CC163" s="673"/>
      <c r="CD163" s="673"/>
      <c r="CE163" s="673"/>
      <c r="CF163" s="673"/>
      <c r="CG163" s="673"/>
      <c r="CH163" s="673"/>
      <c r="CI163" s="673"/>
      <c r="CJ163" s="673"/>
      <c r="CK163" s="673"/>
      <c r="CL163" s="673"/>
      <c r="CM163" s="673"/>
      <c r="CN163" s="673"/>
      <c r="CO163" s="673"/>
      <c r="CP163" s="673"/>
      <c r="CQ163" s="673"/>
      <c r="CR163" s="673"/>
      <c r="CS163" s="673"/>
      <c r="CT163" s="673"/>
      <c r="CU163" s="673"/>
      <c r="CV163" s="673"/>
      <c r="CW163" s="673"/>
      <c r="CX163" s="673"/>
      <c r="CY163" s="673"/>
      <c r="CZ163" s="673"/>
      <c r="DA163" s="673"/>
      <c r="DB163" s="673"/>
      <c r="DC163" s="673"/>
      <c r="DD163" s="673"/>
      <c r="DE163" s="673"/>
      <c r="DF163" s="673"/>
      <c r="DG163" s="673"/>
      <c r="DH163" s="673"/>
      <c r="DI163" s="673"/>
      <c r="DJ163" s="673"/>
      <c r="DK163" s="673"/>
      <c r="DL163" s="673"/>
      <c r="DM163" s="673"/>
      <c r="DN163" s="673"/>
      <c r="DO163" s="673"/>
      <c r="DP163" s="673"/>
      <c r="DQ163" s="673"/>
      <c r="DR163" s="673"/>
      <c r="DS163" s="673"/>
      <c r="DT163" s="673"/>
      <c r="DU163" s="673"/>
      <c r="DV163" s="673"/>
      <c r="DW163" s="673"/>
    </row>
    <row r="164" spans="2:127" x14ac:dyDescent="0.2">
      <c r="B164" s="703" t="s">
        <v>63</v>
      </c>
      <c r="C164" s="673"/>
      <c r="D164" s="673"/>
      <c r="E164" s="673"/>
      <c r="F164" s="673"/>
      <c r="G164" s="673"/>
      <c r="H164" s="673"/>
      <c r="I164" s="673"/>
      <c r="J164" s="673"/>
      <c r="K164" s="673"/>
      <c r="L164" s="673"/>
      <c r="M164" s="673"/>
      <c r="N164" s="673"/>
      <c r="O164" s="673"/>
      <c r="P164" s="673"/>
      <c r="Q164" s="673"/>
      <c r="R164" s="673"/>
      <c r="S164" s="673"/>
      <c r="T164" s="673"/>
      <c r="U164" s="673"/>
      <c r="V164" s="673"/>
      <c r="W164" s="673"/>
      <c r="X164" s="673"/>
      <c r="Y164" s="673"/>
      <c r="Z164" s="673"/>
      <c r="AA164" s="673"/>
      <c r="AB164" s="673"/>
      <c r="AC164" s="673"/>
      <c r="AD164" s="673"/>
      <c r="AE164" s="673"/>
      <c r="AF164" s="673"/>
      <c r="AG164" s="673"/>
      <c r="AH164" s="673"/>
      <c r="AI164" s="673"/>
      <c r="AJ164" s="673"/>
      <c r="AK164" s="673"/>
      <c r="AL164" s="673"/>
      <c r="AM164" s="673"/>
      <c r="AN164" s="673"/>
      <c r="AO164" s="673"/>
      <c r="AP164" s="673"/>
      <c r="AQ164" s="673"/>
      <c r="AR164" s="673"/>
      <c r="AS164" s="673"/>
      <c r="AT164" s="673"/>
      <c r="AU164" s="673"/>
      <c r="AV164" s="673"/>
      <c r="AW164" s="673"/>
      <c r="AX164" s="673"/>
      <c r="AY164" s="673"/>
      <c r="AZ164" s="673"/>
      <c r="BA164" s="673"/>
      <c r="BB164" s="673"/>
      <c r="BC164" s="673"/>
      <c r="BD164" s="673"/>
      <c r="BE164" s="673"/>
      <c r="BF164" s="673"/>
      <c r="BG164" s="673"/>
      <c r="BH164" s="673"/>
      <c r="BI164" s="673"/>
      <c r="BJ164" s="673"/>
      <c r="BK164" s="673"/>
      <c r="BL164" s="673"/>
      <c r="BM164" s="673"/>
      <c r="BN164" s="673"/>
      <c r="BO164" s="673"/>
      <c r="BP164" s="673"/>
      <c r="BQ164" s="673"/>
      <c r="BR164" s="673"/>
      <c r="BS164" s="673"/>
      <c r="BT164" s="673"/>
      <c r="BU164" s="673"/>
      <c r="BV164" s="673"/>
      <c r="BW164" s="673"/>
      <c r="BX164" s="673"/>
      <c r="BY164" s="673"/>
      <c r="BZ164" s="673"/>
      <c r="CA164" s="673"/>
      <c r="CB164" s="673"/>
      <c r="CC164" s="673"/>
      <c r="CD164" s="673"/>
      <c r="CE164" s="673"/>
      <c r="CF164" s="673"/>
      <c r="CG164" s="673"/>
      <c r="CH164" s="673"/>
      <c r="CI164" s="673"/>
      <c r="CJ164" s="673"/>
      <c r="CK164" s="673"/>
      <c r="CL164" s="673"/>
      <c r="CM164" s="673"/>
      <c r="CN164" s="673"/>
      <c r="CO164" s="673"/>
      <c r="CP164" s="673"/>
      <c r="CQ164" s="673"/>
      <c r="CR164" s="673"/>
      <c r="CS164" s="673"/>
      <c r="CT164" s="673"/>
      <c r="CU164" s="673"/>
      <c r="CV164" s="673"/>
      <c r="CW164" s="673"/>
      <c r="CX164" s="673"/>
      <c r="CY164" s="673"/>
      <c r="CZ164" s="673"/>
      <c r="DA164" s="673"/>
      <c r="DB164" s="673"/>
      <c r="DC164" s="673"/>
      <c r="DD164" s="673"/>
      <c r="DE164" s="673"/>
      <c r="DF164" s="673"/>
      <c r="DG164" s="673"/>
      <c r="DH164" s="673"/>
      <c r="DI164" s="673"/>
      <c r="DJ164" s="673"/>
      <c r="DK164" s="673"/>
      <c r="DL164" s="673"/>
      <c r="DM164" s="673"/>
      <c r="DN164" s="673"/>
      <c r="DO164" s="673"/>
      <c r="DP164" s="673"/>
      <c r="DQ164" s="673"/>
      <c r="DR164" s="673"/>
      <c r="DS164" s="673"/>
      <c r="DT164" s="673"/>
      <c r="DU164" s="673"/>
      <c r="DV164" s="673"/>
      <c r="DW164" s="673"/>
    </row>
    <row r="165" spans="2:127" x14ac:dyDescent="0.2">
      <c r="B165" s="703" t="s">
        <v>64</v>
      </c>
      <c r="C165" s="673" t="s">
        <v>570</v>
      </c>
      <c r="D165" s="673"/>
      <c r="E165" s="673"/>
      <c r="F165" s="673"/>
      <c r="G165" s="673"/>
      <c r="H165" s="673"/>
      <c r="I165" s="673"/>
      <c r="J165" s="673"/>
      <c r="K165" s="673"/>
      <c r="L165" s="673"/>
      <c r="M165" s="673"/>
      <c r="N165" s="673"/>
      <c r="O165" s="673"/>
      <c r="P165" s="673"/>
      <c r="Q165" s="673"/>
      <c r="R165" s="673"/>
      <c r="S165" s="673"/>
      <c r="T165" s="673"/>
      <c r="U165" s="673"/>
      <c r="V165" s="673"/>
      <c r="W165" s="673"/>
      <c r="X165" s="673"/>
      <c r="Y165" s="673"/>
      <c r="Z165" s="673"/>
      <c r="AA165" s="673"/>
      <c r="AB165" s="673"/>
      <c r="AC165" s="673"/>
      <c r="AD165" s="673"/>
      <c r="AE165" s="673"/>
      <c r="AF165" s="673"/>
      <c r="AG165" s="673"/>
      <c r="AH165" s="673"/>
      <c r="AI165" s="673"/>
      <c r="AJ165" s="673"/>
      <c r="AK165" s="673"/>
      <c r="AL165" s="673"/>
      <c r="AM165" s="673"/>
      <c r="AN165" s="673"/>
      <c r="AO165" s="673"/>
      <c r="AP165" s="673"/>
      <c r="AQ165" s="673"/>
      <c r="AR165" s="673"/>
      <c r="AS165" s="673"/>
      <c r="AT165" s="673"/>
      <c r="AU165" s="673"/>
      <c r="AV165" s="673"/>
      <c r="AW165" s="673"/>
      <c r="AX165" s="673"/>
      <c r="AY165" s="673"/>
      <c r="AZ165" s="673"/>
      <c r="BA165" s="673"/>
      <c r="BB165" s="673"/>
      <c r="BC165" s="673"/>
      <c r="BD165" s="673"/>
      <c r="BE165" s="673"/>
      <c r="BF165" s="673"/>
      <c r="BG165" s="673"/>
      <c r="BH165" s="673"/>
      <c r="BI165" s="673"/>
      <c r="BJ165" s="673"/>
      <c r="BK165" s="673"/>
      <c r="BL165" s="673"/>
      <c r="BM165" s="673"/>
      <c r="BN165" s="673"/>
      <c r="BO165" s="673"/>
      <c r="BP165" s="673"/>
      <c r="BQ165" s="673"/>
      <c r="BR165" s="673"/>
      <c r="BS165" s="673"/>
      <c r="BT165" s="673"/>
      <c r="BU165" s="673"/>
      <c r="BV165" s="673"/>
      <c r="BW165" s="673"/>
      <c r="BX165" s="673"/>
      <c r="BY165" s="673"/>
      <c r="BZ165" s="673"/>
      <c r="CA165" s="673"/>
      <c r="CB165" s="673"/>
      <c r="CC165" s="673"/>
      <c r="CD165" s="673"/>
      <c r="CE165" s="673"/>
      <c r="CF165" s="673"/>
      <c r="CG165" s="673"/>
      <c r="CH165" s="673"/>
      <c r="CI165" s="673"/>
      <c r="CJ165" s="673"/>
      <c r="CK165" s="673"/>
      <c r="CL165" s="673"/>
      <c r="CM165" s="673"/>
      <c r="CN165" s="673"/>
      <c r="CO165" s="673"/>
      <c r="CP165" s="673"/>
      <c r="CQ165" s="673"/>
      <c r="CR165" s="673"/>
      <c r="CS165" s="673"/>
      <c r="CT165" s="673"/>
      <c r="CU165" s="673"/>
      <c r="CV165" s="673"/>
      <c r="CW165" s="673"/>
      <c r="CX165" s="673"/>
      <c r="CY165" s="673"/>
      <c r="CZ165" s="673"/>
      <c r="DA165" s="673"/>
      <c r="DB165" s="673"/>
      <c r="DC165" s="673"/>
      <c r="DD165" s="673"/>
      <c r="DE165" s="673"/>
      <c r="DF165" s="673"/>
      <c r="DG165" s="673"/>
      <c r="DH165" s="673"/>
      <c r="DI165" s="673"/>
      <c r="DJ165" s="673"/>
      <c r="DK165" s="673"/>
      <c r="DL165" s="673"/>
      <c r="DM165" s="673"/>
      <c r="DN165" s="673"/>
      <c r="DO165" s="673"/>
      <c r="DP165" s="673"/>
      <c r="DQ165" s="673"/>
      <c r="DR165" s="673"/>
      <c r="DS165" s="673"/>
      <c r="DT165" s="673"/>
      <c r="DU165" s="673"/>
      <c r="DV165" s="673"/>
      <c r="DW165" s="673"/>
    </row>
    <row r="166" spans="2:127" x14ac:dyDescent="0.2">
      <c r="B166" s="703" t="s">
        <v>65</v>
      </c>
      <c r="C166" s="673" t="s">
        <v>495</v>
      </c>
      <c r="D166" s="673"/>
      <c r="E166" s="673"/>
      <c r="F166" s="673"/>
      <c r="G166" s="673"/>
      <c r="H166" s="673"/>
      <c r="I166" s="673"/>
      <c r="J166" s="673"/>
      <c r="K166" s="673"/>
      <c r="L166" s="673"/>
      <c r="M166" s="673"/>
      <c r="N166" s="673"/>
      <c r="O166" s="673"/>
      <c r="P166" s="673"/>
      <c r="Q166" s="673"/>
      <c r="R166" s="673"/>
      <c r="S166" s="673"/>
      <c r="T166" s="673"/>
      <c r="U166" s="673"/>
      <c r="V166" s="673"/>
      <c r="W166" s="673"/>
      <c r="X166" s="673"/>
      <c r="Y166" s="673"/>
      <c r="Z166" s="673"/>
      <c r="AA166" s="673"/>
      <c r="AB166" s="673"/>
      <c r="AC166" s="673"/>
      <c r="AD166" s="673"/>
      <c r="AE166" s="673"/>
      <c r="AF166" s="673"/>
      <c r="AG166" s="673"/>
      <c r="AH166" s="673"/>
      <c r="AI166" s="673"/>
      <c r="AJ166" s="673"/>
      <c r="AK166" s="673"/>
      <c r="AL166" s="673"/>
      <c r="AM166" s="673"/>
      <c r="AN166" s="673"/>
      <c r="AO166" s="673"/>
      <c r="AP166" s="673"/>
      <c r="AQ166" s="673"/>
      <c r="AR166" s="673"/>
      <c r="AS166" s="673"/>
      <c r="AT166" s="673"/>
      <c r="AU166" s="673"/>
      <c r="AV166" s="673"/>
      <c r="AW166" s="673"/>
      <c r="AX166" s="673"/>
      <c r="AY166" s="673"/>
      <c r="AZ166" s="673"/>
      <c r="BA166" s="673"/>
      <c r="BB166" s="673"/>
      <c r="BC166" s="673"/>
      <c r="BD166" s="673"/>
      <c r="BE166" s="673"/>
      <c r="BF166" s="673"/>
      <c r="BG166" s="673"/>
      <c r="BH166" s="673"/>
      <c r="BI166" s="673"/>
      <c r="BJ166" s="673"/>
      <c r="BK166" s="673"/>
      <c r="BL166" s="673"/>
      <c r="BM166" s="673"/>
      <c r="BN166" s="673"/>
      <c r="BO166" s="673"/>
      <c r="BP166" s="673"/>
      <c r="BQ166" s="673"/>
      <c r="BR166" s="673"/>
      <c r="BS166" s="673"/>
      <c r="BT166" s="673"/>
      <c r="BU166" s="673"/>
      <c r="BV166" s="673"/>
      <c r="BW166" s="673"/>
      <c r="BX166" s="673"/>
      <c r="BY166" s="673"/>
      <c r="BZ166" s="673"/>
      <c r="CA166" s="673"/>
      <c r="CB166" s="673"/>
      <c r="CC166" s="673"/>
      <c r="CD166" s="673"/>
      <c r="CE166" s="673"/>
      <c r="CF166" s="673"/>
      <c r="CG166" s="673"/>
      <c r="CH166" s="673"/>
      <c r="CI166" s="673"/>
      <c r="CJ166" s="673"/>
      <c r="CK166" s="673"/>
      <c r="CL166" s="673"/>
      <c r="CM166" s="673"/>
      <c r="CN166" s="673"/>
      <c r="CO166" s="673"/>
      <c r="CP166" s="673"/>
      <c r="CQ166" s="673"/>
      <c r="CR166" s="673"/>
      <c r="CS166" s="673"/>
      <c r="CT166" s="673"/>
      <c r="CU166" s="673"/>
      <c r="CV166" s="673"/>
      <c r="CW166" s="673"/>
      <c r="CX166" s="673"/>
      <c r="CY166" s="673"/>
      <c r="CZ166" s="673"/>
      <c r="DA166" s="673"/>
      <c r="DB166" s="673"/>
      <c r="DC166" s="673"/>
      <c r="DD166" s="673"/>
      <c r="DE166" s="673"/>
      <c r="DF166" s="673"/>
      <c r="DG166" s="673"/>
      <c r="DH166" s="673"/>
      <c r="DI166" s="673"/>
      <c r="DJ166" s="673"/>
      <c r="DK166" s="673"/>
      <c r="DL166" s="673"/>
      <c r="DM166" s="673"/>
      <c r="DN166" s="673"/>
      <c r="DO166" s="673"/>
      <c r="DP166" s="673"/>
      <c r="DQ166" s="673"/>
      <c r="DR166" s="673"/>
      <c r="DS166" s="673"/>
      <c r="DT166" s="673"/>
      <c r="DU166" s="673"/>
      <c r="DV166" s="673"/>
      <c r="DW166" s="673"/>
    </row>
    <row r="167" spans="2:127" x14ac:dyDescent="0.2">
      <c r="B167" s="703" t="s">
        <v>66</v>
      </c>
      <c r="C167" s="673" t="s">
        <v>571</v>
      </c>
      <c r="D167" s="673"/>
      <c r="E167" s="673"/>
      <c r="F167" s="673"/>
      <c r="G167" s="673"/>
      <c r="H167" s="673"/>
      <c r="I167" s="673"/>
      <c r="J167" s="673"/>
      <c r="K167" s="673"/>
      <c r="L167" s="673"/>
      <c r="M167" s="673"/>
      <c r="N167" s="673"/>
      <c r="O167" s="673"/>
      <c r="P167" s="673"/>
      <c r="Q167" s="673"/>
      <c r="R167" s="673"/>
      <c r="S167" s="673"/>
      <c r="T167" s="673"/>
      <c r="U167" s="673"/>
      <c r="V167" s="673"/>
      <c r="W167" s="673"/>
      <c r="X167" s="673"/>
      <c r="Y167" s="673"/>
      <c r="Z167" s="673"/>
      <c r="AA167" s="673"/>
      <c r="AB167" s="673"/>
      <c r="AC167" s="673"/>
      <c r="AD167" s="673"/>
      <c r="AE167" s="673"/>
      <c r="AF167" s="673"/>
      <c r="AG167" s="673"/>
      <c r="AH167" s="673"/>
      <c r="AI167" s="673"/>
      <c r="AJ167" s="673"/>
      <c r="AK167" s="673"/>
      <c r="AL167" s="673"/>
      <c r="AM167" s="673"/>
      <c r="AN167" s="673"/>
      <c r="AO167" s="673"/>
      <c r="AP167" s="673"/>
      <c r="AQ167" s="673"/>
      <c r="AR167" s="673"/>
      <c r="AS167" s="673"/>
      <c r="AT167" s="673"/>
      <c r="AU167" s="673"/>
      <c r="AV167" s="673"/>
      <c r="AW167" s="673"/>
      <c r="AX167" s="673"/>
      <c r="AY167" s="673"/>
      <c r="AZ167" s="673"/>
      <c r="BA167" s="673"/>
      <c r="BB167" s="673"/>
      <c r="BC167" s="673"/>
      <c r="BD167" s="673"/>
      <c r="BE167" s="673"/>
      <c r="BF167" s="673"/>
      <c r="BG167" s="673"/>
      <c r="BH167" s="673"/>
      <c r="BI167" s="673"/>
      <c r="BJ167" s="673"/>
      <c r="BK167" s="673"/>
      <c r="BL167" s="673"/>
      <c r="BM167" s="673"/>
      <c r="BN167" s="673"/>
      <c r="BO167" s="673"/>
      <c r="BP167" s="673"/>
      <c r="BQ167" s="673"/>
      <c r="BR167" s="673"/>
      <c r="BS167" s="673"/>
      <c r="BT167" s="673"/>
      <c r="BU167" s="673"/>
      <c r="BV167" s="673"/>
      <c r="BW167" s="673"/>
      <c r="BX167" s="673"/>
      <c r="BY167" s="673"/>
      <c r="BZ167" s="673"/>
      <c r="CA167" s="673"/>
      <c r="CB167" s="673"/>
      <c r="CC167" s="673"/>
      <c r="CD167" s="673"/>
      <c r="CE167" s="673"/>
      <c r="CF167" s="673"/>
      <c r="CG167" s="673"/>
      <c r="CH167" s="673"/>
      <c r="CI167" s="673"/>
      <c r="CJ167" s="673"/>
      <c r="CK167" s="673"/>
      <c r="CL167" s="673"/>
      <c r="CM167" s="673"/>
      <c r="CN167" s="673"/>
      <c r="CO167" s="673"/>
      <c r="CP167" s="673"/>
      <c r="CQ167" s="673"/>
      <c r="CR167" s="673"/>
      <c r="CS167" s="673"/>
      <c r="CT167" s="673"/>
      <c r="CU167" s="673"/>
      <c r="CV167" s="673"/>
      <c r="CW167" s="673"/>
      <c r="CX167" s="673"/>
      <c r="CY167" s="673"/>
      <c r="CZ167" s="673"/>
      <c r="DA167" s="673"/>
      <c r="DB167" s="673"/>
      <c r="DC167" s="673"/>
      <c r="DD167" s="673"/>
      <c r="DE167" s="673"/>
      <c r="DF167" s="673"/>
      <c r="DG167" s="673"/>
      <c r="DH167" s="673"/>
      <c r="DI167" s="673"/>
      <c r="DJ167" s="673"/>
      <c r="DK167" s="673"/>
      <c r="DL167" s="673"/>
      <c r="DM167" s="673"/>
      <c r="DN167" s="673"/>
      <c r="DO167" s="673"/>
      <c r="DP167" s="673"/>
      <c r="DQ167" s="673"/>
      <c r="DR167" s="673"/>
      <c r="DS167" s="673"/>
      <c r="DT167" s="673"/>
      <c r="DU167" s="673"/>
      <c r="DV167" s="673"/>
      <c r="DW167" s="673"/>
    </row>
    <row r="168" spans="2:127" x14ac:dyDescent="0.2">
      <c r="B168" s="703" t="s">
        <v>67</v>
      </c>
      <c r="C168" s="673" t="s">
        <v>572</v>
      </c>
      <c r="D168" s="673"/>
      <c r="E168" s="673"/>
      <c r="F168" s="673"/>
      <c r="G168" s="673"/>
      <c r="H168" s="673"/>
      <c r="I168" s="673"/>
      <c r="J168" s="673"/>
      <c r="K168" s="673"/>
      <c r="L168" s="673"/>
      <c r="M168" s="673"/>
      <c r="N168" s="673"/>
      <c r="O168" s="673"/>
      <c r="P168" s="673"/>
      <c r="Q168" s="673"/>
      <c r="R168" s="673"/>
      <c r="S168" s="673"/>
      <c r="T168" s="673"/>
      <c r="U168" s="673"/>
      <c r="V168" s="673"/>
      <c r="W168" s="673"/>
      <c r="X168" s="673"/>
      <c r="Y168" s="673"/>
      <c r="Z168" s="673"/>
      <c r="AA168" s="673"/>
      <c r="AB168" s="673"/>
      <c r="AC168" s="673"/>
      <c r="AD168" s="673"/>
      <c r="AE168" s="673"/>
      <c r="AF168" s="673"/>
      <c r="AG168" s="673"/>
      <c r="AH168" s="673"/>
      <c r="AI168" s="673"/>
      <c r="AJ168" s="673"/>
      <c r="AK168" s="673"/>
      <c r="AL168" s="673"/>
      <c r="AM168" s="673"/>
      <c r="AN168" s="673"/>
      <c r="AO168" s="673"/>
      <c r="AP168" s="673"/>
      <c r="AQ168" s="673"/>
      <c r="AR168" s="673"/>
      <c r="AS168" s="673"/>
      <c r="AT168" s="673"/>
      <c r="AU168" s="673"/>
      <c r="AV168" s="673"/>
      <c r="AW168" s="673"/>
      <c r="AX168" s="673"/>
      <c r="AY168" s="673"/>
      <c r="AZ168" s="673"/>
      <c r="BA168" s="673"/>
      <c r="BB168" s="673"/>
      <c r="BC168" s="673"/>
      <c r="BD168" s="673"/>
      <c r="BE168" s="673"/>
      <c r="BF168" s="673"/>
      <c r="BG168" s="673"/>
      <c r="BH168" s="673"/>
      <c r="BI168" s="673"/>
      <c r="BJ168" s="673"/>
      <c r="BK168" s="673"/>
      <c r="BL168" s="673"/>
      <c r="BM168" s="673"/>
      <c r="BN168" s="673"/>
      <c r="BO168" s="673"/>
      <c r="BP168" s="673"/>
      <c r="BQ168" s="673"/>
      <c r="BR168" s="673"/>
      <c r="BS168" s="673"/>
      <c r="BT168" s="673"/>
      <c r="BU168" s="673"/>
      <c r="BV168" s="673"/>
      <c r="BW168" s="673"/>
      <c r="BX168" s="673"/>
      <c r="BY168" s="673"/>
      <c r="BZ168" s="673"/>
      <c r="CA168" s="673"/>
      <c r="CB168" s="673"/>
      <c r="CC168" s="673"/>
      <c r="CD168" s="673"/>
      <c r="CE168" s="673"/>
      <c r="CF168" s="673"/>
      <c r="CG168" s="673"/>
      <c r="CH168" s="673"/>
      <c r="CI168" s="673"/>
      <c r="CJ168" s="673"/>
      <c r="CK168" s="673"/>
      <c r="CL168" s="673"/>
      <c r="CM168" s="673"/>
      <c r="CN168" s="673"/>
      <c r="CO168" s="673"/>
      <c r="CP168" s="673"/>
      <c r="CQ168" s="673"/>
      <c r="CR168" s="673"/>
      <c r="CS168" s="673"/>
      <c r="CT168" s="673"/>
      <c r="CU168" s="673"/>
      <c r="CV168" s="673"/>
      <c r="CW168" s="673"/>
      <c r="CX168" s="673"/>
      <c r="CY168" s="673"/>
      <c r="CZ168" s="673"/>
      <c r="DA168" s="673"/>
      <c r="DB168" s="673"/>
      <c r="DC168" s="673"/>
      <c r="DD168" s="673"/>
      <c r="DE168" s="673"/>
      <c r="DF168" s="673"/>
      <c r="DG168" s="673"/>
      <c r="DH168" s="673"/>
      <c r="DI168" s="673"/>
      <c r="DJ168" s="673"/>
      <c r="DK168" s="673"/>
      <c r="DL168" s="673"/>
      <c r="DM168" s="673"/>
      <c r="DN168" s="673"/>
      <c r="DO168" s="673"/>
      <c r="DP168" s="673"/>
      <c r="DQ168" s="673"/>
      <c r="DR168" s="673"/>
      <c r="DS168" s="673"/>
      <c r="DT168" s="673"/>
      <c r="DU168" s="673"/>
      <c r="DV168" s="673"/>
      <c r="DW168" s="673"/>
    </row>
    <row r="169" spans="2:127" x14ac:dyDescent="0.2">
      <c r="B169" s="703" t="s">
        <v>68</v>
      </c>
      <c r="C169" s="673" t="s">
        <v>573</v>
      </c>
      <c r="D169" s="673"/>
      <c r="E169" s="673"/>
      <c r="F169" s="673"/>
      <c r="G169" s="673"/>
      <c r="H169" s="673"/>
      <c r="I169" s="673"/>
      <c r="J169" s="673"/>
      <c r="K169" s="673"/>
      <c r="L169" s="673"/>
      <c r="M169" s="673"/>
      <c r="N169" s="673"/>
      <c r="O169" s="673"/>
      <c r="P169" s="673"/>
      <c r="Q169" s="673"/>
      <c r="R169" s="673"/>
      <c r="S169" s="673"/>
      <c r="T169" s="673"/>
      <c r="U169" s="673"/>
      <c r="V169" s="673"/>
      <c r="W169" s="673"/>
      <c r="X169" s="673"/>
      <c r="Y169" s="673"/>
      <c r="Z169" s="673"/>
      <c r="AA169" s="673"/>
      <c r="AB169" s="673"/>
      <c r="AC169" s="673"/>
      <c r="AD169" s="673"/>
      <c r="AE169" s="673"/>
      <c r="AF169" s="673"/>
      <c r="AG169" s="673"/>
      <c r="AH169" s="673"/>
      <c r="AI169" s="673"/>
      <c r="AJ169" s="673"/>
      <c r="AK169" s="673"/>
      <c r="AL169" s="673"/>
      <c r="AM169" s="673"/>
      <c r="AN169" s="673"/>
      <c r="AO169" s="673"/>
      <c r="AP169" s="673"/>
      <c r="AQ169" s="673"/>
      <c r="AR169" s="673"/>
      <c r="AS169" s="673"/>
      <c r="AT169" s="673"/>
      <c r="AU169" s="673"/>
      <c r="AV169" s="673"/>
      <c r="AW169" s="673"/>
      <c r="AX169" s="673"/>
      <c r="AY169" s="673"/>
      <c r="AZ169" s="673"/>
      <c r="BA169" s="673"/>
      <c r="BB169" s="673"/>
      <c r="BC169" s="673"/>
      <c r="BD169" s="673"/>
      <c r="BE169" s="673"/>
      <c r="BF169" s="673"/>
      <c r="BG169" s="673"/>
      <c r="BH169" s="673"/>
      <c r="BI169" s="673"/>
      <c r="BJ169" s="673"/>
      <c r="BK169" s="673"/>
      <c r="BL169" s="673"/>
      <c r="BM169" s="673"/>
      <c r="BN169" s="673"/>
      <c r="BO169" s="673"/>
      <c r="BP169" s="673"/>
      <c r="BQ169" s="673"/>
      <c r="BR169" s="673"/>
      <c r="BS169" s="673"/>
      <c r="BT169" s="673"/>
      <c r="BU169" s="673"/>
      <c r="BV169" s="673"/>
      <c r="BW169" s="673"/>
      <c r="BX169" s="673"/>
      <c r="BY169" s="673"/>
      <c r="BZ169" s="673"/>
      <c r="CA169" s="673"/>
      <c r="CB169" s="673"/>
      <c r="CC169" s="673"/>
      <c r="CD169" s="673"/>
      <c r="CE169" s="673"/>
      <c r="CF169" s="673"/>
      <c r="CG169" s="673"/>
      <c r="CH169" s="673"/>
      <c r="CI169" s="673"/>
      <c r="CJ169" s="673"/>
      <c r="CK169" s="673"/>
      <c r="CL169" s="673"/>
      <c r="CM169" s="673"/>
      <c r="CN169" s="673"/>
      <c r="CO169" s="673"/>
      <c r="CP169" s="673"/>
      <c r="CQ169" s="673"/>
      <c r="CR169" s="673"/>
      <c r="CS169" s="673"/>
      <c r="CT169" s="673"/>
      <c r="CU169" s="673"/>
      <c r="CV169" s="673"/>
      <c r="CW169" s="673"/>
      <c r="CX169" s="673"/>
      <c r="CY169" s="673"/>
      <c r="CZ169" s="673"/>
      <c r="DA169" s="673"/>
      <c r="DB169" s="673"/>
      <c r="DC169" s="673"/>
      <c r="DD169" s="673"/>
      <c r="DE169" s="673"/>
      <c r="DF169" s="673"/>
      <c r="DG169" s="673"/>
      <c r="DH169" s="673"/>
      <c r="DI169" s="673"/>
      <c r="DJ169" s="673"/>
      <c r="DK169" s="673"/>
      <c r="DL169" s="673"/>
      <c r="DM169" s="673"/>
      <c r="DN169" s="673"/>
      <c r="DO169" s="673"/>
      <c r="DP169" s="673"/>
      <c r="DQ169" s="673"/>
      <c r="DR169" s="673"/>
      <c r="DS169" s="673"/>
      <c r="DT169" s="673"/>
      <c r="DU169" s="673"/>
      <c r="DV169" s="673"/>
      <c r="DW169" s="673"/>
    </row>
    <row r="170" spans="2:127" x14ac:dyDescent="0.2">
      <c r="B170" s="703" t="s">
        <v>69</v>
      </c>
      <c r="C170" s="673" t="s">
        <v>574</v>
      </c>
      <c r="D170" s="673"/>
      <c r="E170" s="673"/>
      <c r="F170" s="673"/>
      <c r="G170" s="673"/>
      <c r="H170" s="673"/>
      <c r="I170" s="673"/>
      <c r="J170" s="673"/>
      <c r="K170" s="673"/>
      <c r="L170" s="673"/>
      <c r="M170" s="673"/>
      <c r="N170" s="673"/>
      <c r="O170" s="673"/>
      <c r="P170" s="673"/>
      <c r="Q170" s="673"/>
      <c r="R170" s="673"/>
      <c r="S170" s="673"/>
      <c r="T170" s="673"/>
      <c r="U170" s="673"/>
      <c r="V170" s="673"/>
      <c r="W170" s="673"/>
      <c r="X170" s="673"/>
      <c r="Y170" s="673"/>
      <c r="Z170" s="673"/>
      <c r="AA170" s="673"/>
      <c r="AB170" s="673"/>
      <c r="AC170" s="673"/>
      <c r="AD170" s="673"/>
      <c r="AE170" s="673"/>
      <c r="AF170" s="673"/>
      <c r="AG170" s="673"/>
      <c r="AH170" s="673"/>
      <c r="AI170" s="673"/>
      <c r="AJ170" s="673"/>
      <c r="AK170" s="673"/>
      <c r="AL170" s="673"/>
      <c r="AM170" s="673"/>
      <c r="AN170" s="673"/>
      <c r="AO170" s="673"/>
      <c r="AP170" s="673"/>
      <c r="AQ170" s="673"/>
      <c r="AR170" s="673"/>
      <c r="AS170" s="673"/>
      <c r="AT170" s="673"/>
      <c r="AU170" s="673"/>
      <c r="AV170" s="673"/>
      <c r="AW170" s="673"/>
      <c r="AX170" s="673"/>
      <c r="AY170" s="673"/>
      <c r="AZ170" s="673"/>
      <c r="BA170" s="673"/>
      <c r="BB170" s="673"/>
      <c r="BC170" s="673"/>
      <c r="BD170" s="673"/>
      <c r="BE170" s="673"/>
      <c r="BF170" s="673"/>
      <c r="BG170" s="673"/>
      <c r="BH170" s="673"/>
      <c r="BI170" s="673"/>
      <c r="BJ170" s="673"/>
      <c r="BK170" s="673"/>
      <c r="BL170" s="673"/>
      <c r="BM170" s="673"/>
      <c r="BN170" s="673"/>
      <c r="BO170" s="673"/>
      <c r="BP170" s="673"/>
      <c r="BQ170" s="673"/>
      <c r="BR170" s="673"/>
      <c r="BS170" s="673"/>
      <c r="BT170" s="673"/>
      <c r="BU170" s="673"/>
      <c r="BV170" s="673"/>
      <c r="BW170" s="673"/>
      <c r="BX170" s="673"/>
      <c r="BY170" s="673"/>
      <c r="BZ170" s="673"/>
      <c r="CA170" s="673"/>
      <c r="CB170" s="673"/>
      <c r="CC170" s="673"/>
      <c r="CD170" s="673"/>
      <c r="CE170" s="673"/>
      <c r="CF170" s="673"/>
      <c r="CG170" s="673"/>
      <c r="CH170" s="673"/>
      <c r="CI170" s="673"/>
      <c r="CJ170" s="673"/>
      <c r="CK170" s="673"/>
      <c r="CL170" s="673"/>
      <c r="CM170" s="673"/>
      <c r="CN170" s="673"/>
      <c r="CO170" s="673"/>
      <c r="CP170" s="673"/>
      <c r="CQ170" s="673"/>
      <c r="CR170" s="673"/>
      <c r="CS170" s="673"/>
      <c r="CT170" s="673"/>
      <c r="CU170" s="673"/>
      <c r="CV170" s="673"/>
      <c r="CW170" s="673"/>
      <c r="CX170" s="673"/>
      <c r="CY170" s="673"/>
      <c r="CZ170" s="673"/>
      <c r="DA170" s="673"/>
      <c r="DB170" s="673"/>
      <c r="DC170" s="673"/>
      <c r="DD170" s="673"/>
      <c r="DE170" s="673"/>
      <c r="DF170" s="673"/>
      <c r="DG170" s="673"/>
      <c r="DH170" s="673"/>
      <c r="DI170" s="673"/>
      <c r="DJ170" s="673"/>
      <c r="DK170" s="673"/>
      <c r="DL170" s="673"/>
      <c r="DM170" s="673"/>
      <c r="DN170" s="673"/>
      <c r="DO170" s="673"/>
      <c r="DP170" s="673"/>
      <c r="DQ170" s="673"/>
      <c r="DR170" s="673"/>
      <c r="DS170" s="673"/>
      <c r="DT170" s="673"/>
      <c r="DU170" s="673"/>
      <c r="DV170" s="673"/>
      <c r="DW170" s="673"/>
    </row>
    <row r="171" spans="2:127" x14ac:dyDescent="0.2">
      <c r="B171" s="703" t="s">
        <v>70</v>
      </c>
      <c r="C171" s="673" t="s">
        <v>575</v>
      </c>
      <c r="D171" s="673"/>
      <c r="E171" s="673"/>
      <c r="F171" s="673"/>
      <c r="G171" s="673"/>
      <c r="H171" s="673"/>
      <c r="I171" s="673"/>
      <c r="J171" s="673"/>
      <c r="K171" s="673"/>
      <c r="L171" s="673"/>
      <c r="M171" s="673"/>
      <c r="N171" s="673"/>
      <c r="O171" s="673"/>
      <c r="P171" s="673"/>
      <c r="Q171" s="673"/>
      <c r="R171" s="673"/>
      <c r="S171" s="673"/>
      <c r="T171" s="673"/>
      <c r="U171" s="673"/>
      <c r="V171" s="673"/>
      <c r="W171" s="673"/>
      <c r="X171" s="673"/>
      <c r="Y171" s="673"/>
      <c r="Z171" s="673"/>
      <c r="AA171" s="673"/>
      <c r="AB171" s="673"/>
      <c r="AC171" s="673"/>
      <c r="AD171" s="673"/>
      <c r="AE171" s="673"/>
      <c r="AF171" s="673"/>
      <c r="AG171" s="673"/>
      <c r="AH171" s="673"/>
      <c r="AI171" s="673"/>
      <c r="AJ171" s="673"/>
      <c r="AK171" s="673"/>
      <c r="AL171" s="673"/>
      <c r="AM171" s="673"/>
      <c r="AN171" s="673"/>
      <c r="AO171" s="673"/>
      <c r="AP171" s="673"/>
      <c r="AQ171" s="673"/>
      <c r="AR171" s="673"/>
      <c r="AS171" s="673"/>
      <c r="AT171" s="673"/>
      <c r="AU171" s="673"/>
      <c r="AV171" s="673"/>
      <c r="AW171" s="673"/>
      <c r="AX171" s="673"/>
      <c r="AY171" s="673"/>
      <c r="AZ171" s="673"/>
      <c r="BA171" s="673"/>
      <c r="BB171" s="673"/>
      <c r="BC171" s="673"/>
      <c r="BD171" s="673"/>
      <c r="BE171" s="673"/>
      <c r="BF171" s="673"/>
      <c r="BG171" s="673"/>
      <c r="BH171" s="673"/>
      <c r="BI171" s="673"/>
      <c r="BJ171" s="673"/>
      <c r="BK171" s="673"/>
      <c r="BL171" s="673"/>
      <c r="BM171" s="673"/>
      <c r="BN171" s="673"/>
      <c r="BO171" s="673"/>
      <c r="BP171" s="673"/>
      <c r="BQ171" s="673"/>
      <c r="BR171" s="673"/>
      <c r="BS171" s="673"/>
      <c r="BT171" s="673"/>
      <c r="BU171" s="673"/>
      <c r="BV171" s="673"/>
      <c r="BW171" s="673"/>
      <c r="BX171" s="673"/>
      <c r="BY171" s="673"/>
      <c r="BZ171" s="673"/>
      <c r="CA171" s="673"/>
      <c r="CB171" s="673"/>
      <c r="CC171" s="673"/>
      <c r="CD171" s="673"/>
      <c r="CE171" s="673"/>
      <c r="CF171" s="673"/>
      <c r="CG171" s="673"/>
      <c r="CH171" s="673"/>
      <c r="CI171" s="673"/>
      <c r="CJ171" s="673"/>
      <c r="CK171" s="673"/>
      <c r="CL171" s="673"/>
      <c r="CM171" s="673"/>
      <c r="CN171" s="673"/>
      <c r="CO171" s="673"/>
      <c r="CP171" s="673"/>
      <c r="CQ171" s="673"/>
      <c r="CR171" s="673"/>
      <c r="CS171" s="673"/>
      <c r="CT171" s="673"/>
      <c r="CU171" s="673"/>
      <c r="CV171" s="673"/>
      <c r="CW171" s="673"/>
      <c r="CX171" s="673"/>
      <c r="CY171" s="673"/>
      <c r="CZ171" s="673"/>
      <c r="DA171" s="673"/>
      <c r="DB171" s="673"/>
      <c r="DC171" s="673"/>
      <c r="DD171" s="673"/>
      <c r="DE171" s="673"/>
      <c r="DF171" s="673"/>
      <c r="DG171" s="673"/>
      <c r="DH171" s="673"/>
      <c r="DI171" s="673"/>
      <c r="DJ171" s="673"/>
      <c r="DK171" s="673"/>
      <c r="DL171" s="673"/>
      <c r="DM171" s="673"/>
      <c r="DN171" s="673"/>
      <c r="DO171" s="673"/>
      <c r="DP171" s="673"/>
      <c r="DQ171" s="673"/>
      <c r="DR171" s="673"/>
      <c r="DS171" s="673"/>
      <c r="DT171" s="673"/>
      <c r="DU171" s="673"/>
      <c r="DV171" s="673"/>
      <c r="DW171" s="673"/>
    </row>
    <row r="172" spans="2:127" x14ac:dyDescent="0.2">
      <c r="B172" s="703" t="s">
        <v>71</v>
      </c>
      <c r="C172" s="673" t="s">
        <v>576</v>
      </c>
      <c r="D172" s="673"/>
      <c r="E172" s="673"/>
      <c r="F172" s="673"/>
      <c r="G172" s="673"/>
      <c r="H172" s="673"/>
      <c r="I172" s="673"/>
      <c r="J172" s="673"/>
      <c r="K172" s="673"/>
      <c r="L172" s="673"/>
      <c r="M172" s="673"/>
      <c r="N172" s="673"/>
      <c r="O172" s="673"/>
      <c r="P172" s="673"/>
      <c r="Q172" s="673"/>
      <c r="R172" s="673"/>
      <c r="S172" s="673"/>
      <c r="T172" s="673"/>
      <c r="U172" s="673"/>
      <c r="V172" s="673"/>
      <c r="W172" s="673"/>
      <c r="X172" s="673"/>
      <c r="Y172" s="673"/>
      <c r="Z172" s="673"/>
      <c r="AA172" s="673"/>
      <c r="AB172" s="673"/>
      <c r="AC172" s="673"/>
      <c r="AD172" s="673"/>
      <c r="AE172" s="673"/>
      <c r="AF172" s="673"/>
      <c r="AG172" s="673"/>
      <c r="AH172" s="673"/>
      <c r="AI172" s="673"/>
      <c r="AJ172" s="673"/>
      <c r="AK172" s="673"/>
      <c r="AL172" s="673"/>
      <c r="AM172" s="673"/>
      <c r="AN172" s="673"/>
      <c r="AO172" s="673"/>
      <c r="AP172" s="673"/>
      <c r="AQ172" s="673"/>
      <c r="AR172" s="673"/>
      <c r="AS172" s="673"/>
      <c r="AT172" s="673"/>
      <c r="AU172" s="673"/>
      <c r="AV172" s="673"/>
      <c r="AW172" s="673"/>
      <c r="AX172" s="673"/>
      <c r="AY172" s="673"/>
      <c r="AZ172" s="673"/>
      <c r="BA172" s="673"/>
      <c r="BB172" s="673"/>
      <c r="BC172" s="673"/>
      <c r="BD172" s="673"/>
      <c r="BE172" s="673"/>
      <c r="BF172" s="673"/>
      <c r="BG172" s="673"/>
      <c r="BH172" s="673"/>
      <c r="BI172" s="673"/>
      <c r="BJ172" s="673"/>
      <c r="BK172" s="673"/>
      <c r="BL172" s="673"/>
      <c r="BM172" s="673"/>
      <c r="BN172" s="673"/>
      <c r="BO172" s="673"/>
      <c r="BP172" s="673"/>
      <c r="BQ172" s="673"/>
      <c r="BR172" s="673"/>
      <c r="BS172" s="673"/>
      <c r="BT172" s="673"/>
      <c r="BU172" s="673"/>
      <c r="BV172" s="673"/>
      <c r="BW172" s="673"/>
      <c r="BX172" s="673"/>
      <c r="BY172" s="673"/>
      <c r="BZ172" s="673"/>
      <c r="CA172" s="673"/>
      <c r="CB172" s="673"/>
      <c r="CC172" s="673"/>
      <c r="CD172" s="673"/>
      <c r="CE172" s="673"/>
      <c r="CF172" s="673"/>
      <c r="CG172" s="673"/>
      <c r="CH172" s="673"/>
      <c r="CI172" s="673"/>
      <c r="CJ172" s="673"/>
      <c r="CK172" s="673"/>
      <c r="CL172" s="673"/>
      <c r="CM172" s="673"/>
      <c r="CN172" s="673"/>
      <c r="CO172" s="673"/>
      <c r="CP172" s="673"/>
      <c r="CQ172" s="673"/>
      <c r="CR172" s="673"/>
      <c r="CS172" s="673"/>
      <c r="CT172" s="673"/>
      <c r="CU172" s="673"/>
      <c r="CV172" s="673"/>
      <c r="CW172" s="673"/>
      <c r="CX172" s="673"/>
      <c r="CY172" s="673"/>
      <c r="CZ172" s="673"/>
      <c r="DA172" s="673"/>
      <c r="DB172" s="673"/>
      <c r="DC172" s="673"/>
      <c r="DD172" s="673"/>
      <c r="DE172" s="673"/>
      <c r="DF172" s="673"/>
      <c r="DG172" s="673"/>
      <c r="DH172" s="673"/>
      <c r="DI172" s="673"/>
      <c r="DJ172" s="673"/>
      <c r="DK172" s="673"/>
      <c r="DL172" s="673"/>
      <c r="DM172" s="673"/>
      <c r="DN172" s="673"/>
      <c r="DO172" s="673"/>
      <c r="DP172" s="673"/>
      <c r="DQ172" s="673"/>
      <c r="DR172" s="673"/>
      <c r="DS172" s="673"/>
      <c r="DT172" s="673"/>
      <c r="DU172" s="673"/>
      <c r="DV172" s="673"/>
      <c r="DW172" s="673"/>
    </row>
    <row r="173" spans="2:127" x14ac:dyDescent="0.2">
      <c r="B173" s="703" t="s">
        <v>103</v>
      </c>
      <c r="C173" s="673"/>
      <c r="D173" s="673"/>
      <c r="E173" s="673"/>
      <c r="F173" s="673"/>
      <c r="G173" s="673"/>
      <c r="H173" s="673"/>
      <c r="I173" s="673"/>
      <c r="J173" s="673"/>
      <c r="K173" s="673"/>
      <c r="L173" s="673"/>
      <c r="M173" s="673"/>
      <c r="N173" s="673"/>
      <c r="O173" s="673"/>
      <c r="P173" s="673"/>
      <c r="Q173" s="673"/>
      <c r="R173" s="673"/>
      <c r="S173" s="673"/>
      <c r="T173" s="673"/>
      <c r="U173" s="673"/>
      <c r="V173" s="673"/>
      <c r="W173" s="673"/>
      <c r="X173" s="673"/>
      <c r="Y173" s="673"/>
      <c r="Z173" s="673"/>
      <c r="AA173" s="673"/>
      <c r="AB173" s="673"/>
      <c r="AC173" s="673"/>
      <c r="AD173" s="673"/>
      <c r="AE173" s="673"/>
      <c r="AF173" s="673"/>
      <c r="AG173" s="673"/>
      <c r="AH173" s="673"/>
      <c r="AI173" s="673"/>
      <c r="AJ173" s="673"/>
      <c r="AK173" s="673"/>
      <c r="AL173" s="673"/>
      <c r="AM173" s="673"/>
      <c r="AN173" s="673"/>
      <c r="AO173" s="673"/>
      <c r="AP173" s="673"/>
      <c r="AQ173" s="673"/>
      <c r="AR173" s="673"/>
      <c r="AS173" s="673"/>
      <c r="AT173" s="673"/>
      <c r="AU173" s="673"/>
      <c r="AV173" s="673"/>
      <c r="AW173" s="673"/>
      <c r="AX173" s="673"/>
      <c r="AY173" s="673"/>
      <c r="AZ173" s="673"/>
      <c r="BA173" s="673"/>
      <c r="BB173" s="673"/>
      <c r="BC173" s="673"/>
      <c r="BD173" s="673"/>
      <c r="BE173" s="673"/>
      <c r="BF173" s="673"/>
      <c r="BG173" s="673"/>
      <c r="BH173" s="673"/>
      <c r="BI173" s="673"/>
      <c r="BJ173" s="673"/>
      <c r="BK173" s="673"/>
      <c r="BL173" s="673"/>
      <c r="BM173" s="673"/>
      <c r="BN173" s="673"/>
      <c r="BO173" s="673"/>
      <c r="BP173" s="673"/>
      <c r="BQ173" s="673"/>
      <c r="BR173" s="673"/>
      <c r="BS173" s="673"/>
      <c r="BT173" s="673"/>
      <c r="BU173" s="673"/>
      <c r="BV173" s="673"/>
      <c r="BW173" s="673"/>
      <c r="BX173" s="673"/>
      <c r="BY173" s="673"/>
      <c r="BZ173" s="673"/>
      <c r="CA173" s="673"/>
      <c r="CB173" s="673"/>
      <c r="CC173" s="673"/>
      <c r="CD173" s="673"/>
      <c r="CE173" s="673"/>
      <c r="CF173" s="673"/>
      <c r="CG173" s="673"/>
      <c r="CH173" s="673"/>
      <c r="CI173" s="673"/>
      <c r="CJ173" s="673"/>
      <c r="CK173" s="673"/>
      <c r="CL173" s="673"/>
      <c r="CM173" s="673"/>
      <c r="CN173" s="673"/>
      <c r="CO173" s="673"/>
      <c r="CP173" s="673"/>
      <c r="CQ173" s="673"/>
      <c r="CR173" s="673"/>
      <c r="CS173" s="673"/>
      <c r="CT173" s="673"/>
      <c r="CU173" s="673"/>
      <c r="CV173" s="673"/>
      <c r="CW173" s="673"/>
      <c r="CX173" s="673"/>
      <c r="CY173" s="673"/>
      <c r="CZ173" s="673"/>
      <c r="DA173" s="673"/>
      <c r="DB173" s="673"/>
      <c r="DC173" s="673"/>
      <c r="DD173" s="673"/>
      <c r="DE173" s="673"/>
      <c r="DF173" s="673"/>
      <c r="DG173" s="673"/>
      <c r="DH173" s="673"/>
      <c r="DI173" s="673"/>
      <c r="DJ173" s="673"/>
      <c r="DK173" s="673"/>
      <c r="DL173" s="673"/>
      <c r="DM173" s="673"/>
      <c r="DN173" s="673"/>
      <c r="DO173" s="673"/>
      <c r="DP173" s="673"/>
      <c r="DQ173" s="673"/>
      <c r="DR173" s="673"/>
      <c r="DS173" s="673"/>
      <c r="DT173" s="673"/>
      <c r="DU173" s="673"/>
      <c r="DV173" s="673"/>
      <c r="DW173" s="673"/>
    </row>
    <row r="174" spans="2:127" x14ac:dyDescent="0.2">
      <c r="B174" s="703" t="s">
        <v>104</v>
      </c>
      <c r="C174" s="673"/>
      <c r="D174" s="673"/>
      <c r="E174" s="673"/>
      <c r="F174" s="673"/>
      <c r="G174" s="673"/>
      <c r="H174" s="673"/>
      <c r="I174" s="673"/>
      <c r="J174" s="673"/>
      <c r="K174" s="673"/>
      <c r="L174" s="673"/>
      <c r="M174" s="673"/>
      <c r="N174" s="673"/>
      <c r="O174" s="673"/>
      <c r="P174" s="673"/>
      <c r="Q174" s="673"/>
      <c r="R174" s="673"/>
      <c r="S174" s="673"/>
      <c r="T174" s="673"/>
      <c r="U174" s="673"/>
      <c r="V174" s="673"/>
      <c r="W174" s="673"/>
      <c r="X174" s="673"/>
      <c r="Y174" s="673"/>
      <c r="Z174" s="673"/>
      <c r="AA174" s="673"/>
      <c r="AB174" s="673"/>
      <c r="AC174" s="673"/>
      <c r="AD174" s="673"/>
      <c r="AE174" s="673"/>
      <c r="AF174" s="673"/>
      <c r="AG174" s="673"/>
      <c r="AH174" s="673"/>
      <c r="AI174" s="673"/>
      <c r="AJ174" s="673"/>
      <c r="AK174" s="673"/>
      <c r="AL174" s="673"/>
      <c r="AM174" s="673"/>
      <c r="AN174" s="673"/>
      <c r="AO174" s="673"/>
      <c r="AP174" s="673"/>
      <c r="AQ174" s="673"/>
      <c r="AR174" s="673"/>
      <c r="AS174" s="673"/>
      <c r="AT174" s="673"/>
      <c r="AU174" s="673"/>
      <c r="AV174" s="673"/>
      <c r="AW174" s="673"/>
      <c r="AX174" s="673"/>
      <c r="AY174" s="673"/>
      <c r="AZ174" s="673"/>
      <c r="BA174" s="673"/>
      <c r="BB174" s="673"/>
      <c r="BC174" s="673"/>
      <c r="BD174" s="673"/>
      <c r="BE174" s="673"/>
      <c r="BF174" s="673"/>
      <c r="BG174" s="673"/>
      <c r="BH174" s="673"/>
      <c r="BI174" s="673"/>
      <c r="BJ174" s="673"/>
      <c r="BK174" s="673"/>
      <c r="BL174" s="673"/>
      <c r="BM174" s="673"/>
      <c r="BN174" s="673"/>
      <c r="BO174" s="673"/>
      <c r="BP174" s="673"/>
      <c r="BQ174" s="673"/>
      <c r="BR174" s="673"/>
      <c r="BS174" s="673"/>
      <c r="BT174" s="673"/>
      <c r="BU174" s="673"/>
      <c r="BV174" s="673"/>
      <c r="BW174" s="673"/>
      <c r="BX174" s="673"/>
      <c r="BY174" s="673"/>
      <c r="BZ174" s="673"/>
      <c r="CA174" s="673"/>
      <c r="CB174" s="673"/>
      <c r="CC174" s="673"/>
      <c r="CD174" s="673"/>
      <c r="CE174" s="673"/>
      <c r="CF174" s="673"/>
      <c r="CG174" s="673"/>
      <c r="CH174" s="673"/>
      <c r="CI174" s="673"/>
      <c r="CJ174" s="673"/>
      <c r="CK174" s="673"/>
      <c r="CL174" s="673"/>
      <c r="CM174" s="673"/>
      <c r="CN174" s="673"/>
      <c r="CO174" s="673"/>
      <c r="CP174" s="673"/>
      <c r="CQ174" s="673"/>
      <c r="CR174" s="673"/>
      <c r="CS174" s="673"/>
      <c r="CT174" s="673"/>
      <c r="CU174" s="673"/>
      <c r="CV174" s="673"/>
      <c r="CW174" s="673"/>
      <c r="CX174" s="673"/>
      <c r="CY174" s="673"/>
      <c r="CZ174" s="673"/>
      <c r="DA174" s="673"/>
      <c r="DB174" s="673"/>
      <c r="DC174" s="673"/>
      <c r="DD174" s="673"/>
      <c r="DE174" s="673"/>
      <c r="DF174" s="673"/>
      <c r="DG174" s="673"/>
      <c r="DH174" s="673"/>
      <c r="DI174" s="673"/>
      <c r="DJ174" s="673"/>
      <c r="DK174" s="673"/>
      <c r="DL174" s="673"/>
      <c r="DM174" s="673"/>
      <c r="DN174" s="673"/>
      <c r="DO174" s="673"/>
      <c r="DP174" s="673"/>
      <c r="DQ174" s="673"/>
      <c r="DR174" s="673"/>
      <c r="DS174" s="673"/>
      <c r="DT174" s="673"/>
      <c r="DU174" s="673"/>
      <c r="DV174" s="673"/>
      <c r="DW174" s="673"/>
    </row>
    <row r="175" spans="2:127" x14ac:dyDescent="0.2">
      <c r="B175" s="703" t="s">
        <v>105</v>
      </c>
      <c r="C175" s="673" t="s">
        <v>577</v>
      </c>
      <c r="D175" s="673"/>
      <c r="E175" s="673"/>
      <c r="F175" s="673"/>
      <c r="G175" s="673"/>
      <c r="H175" s="673"/>
      <c r="I175" s="673"/>
      <c r="J175" s="673"/>
      <c r="K175" s="673"/>
      <c r="L175" s="673"/>
      <c r="M175" s="673"/>
      <c r="N175" s="673"/>
      <c r="O175" s="673"/>
      <c r="P175" s="673"/>
      <c r="Q175" s="673"/>
      <c r="R175" s="673"/>
      <c r="S175" s="673"/>
      <c r="T175" s="673"/>
      <c r="U175" s="673"/>
      <c r="V175" s="673"/>
      <c r="W175" s="673"/>
      <c r="X175" s="673"/>
      <c r="Y175" s="673"/>
      <c r="Z175" s="673"/>
      <c r="AA175" s="673"/>
      <c r="AB175" s="673"/>
      <c r="AC175" s="673"/>
      <c r="AD175" s="673"/>
      <c r="AE175" s="673"/>
      <c r="AF175" s="673"/>
      <c r="AG175" s="673"/>
      <c r="AH175" s="673"/>
      <c r="AI175" s="673"/>
      <c r="AJ175" s="673"/>
      <c r="AK175" s="673"/>
      <c r="AL175" s="673"/>
      <c r="AM175" s="673"/>
      <c r="AN175" s="673"/>
      <c r="AO175" s="673"/>
      <c r="AP175" s="673"/>
      <c r="AQ175" s="673"/>
      <c r="AR175" s="673"/>
      <c r="AS175" s="673"/>
      <c r="AT175" s="673"/>
      <c r="AU175" s="673"/>
      <c r="AV175" s="673"/>
      <c r="AW175" s="673"/>
      <c r="AX175" s="673"/>
      <c r="AY175" s="673"/>
      <c r="AZ175" s="673"/>
      <c r="BA175" s="673"/>
      <c r="BB175" s="673"/>
      <c r="BC175" s="673"/>
      <c r="BD175" s="673"/>
      <c r="BE175" s="673"/>
      <c r="BF175" s="673"/>
      <c r="BG175" s="673"/>
      <c r="BH175" s="673"/>
      <c r="BI175" s="673"/>
      <c r="BJ175" s="673"/>
      <c r="BK175" s="673"/>
      <c r="BL175" s="673"/>
      <c r="BM175" s="673"/>
      <c r="BN175" s="673"/>
      <c r="BO175" s="673"/>
      <c r="BP175" s="673"/>
      <c r="BQ175" s="673"/>
      <c r="BR175" s="673"/>
      <c r="BS175" s="673"/>
      <c r="BT175" s="673"/>
      <c r="BU175" s="673"/>
      <c r="BV175" s="673"/>
      <c r="BW175" s="673"/>
      <c r="BX175" s="673"/>
      <c r="BY175" s="673"/>
      <c r="BZ175" s="673"/>
      <c r="CA175" s="673"/>
      <c r="CB175" s="673"/>
      <c r="CC175" s="673"/>
      <c r="CD175" s="673"/>
      <c r="CE175" s="673"/>
      <c r="CF175" s="673"/>
      <c r="CG175" s="673"/>
      <c r="CH175" s="673"/>
      <c r="CI175" s="673"/>
      <c r="CJ175" s="673"/>
      <c r="CK175" s="673"/>
      <c r="CL175" s="673"/>
      <c r="CM175" s="673"/>
      <c r="CN175" s="673"/>
      <c r="CO175" s="673"/>
      <c r="CP175" s="673"/>
      <c r="CQ175" s="673"/>
      <c r="CR175" s="673"/>
      <c r="CS175" s="673"/>
      <c r="CT175" s="673"/>
      <c r="CU175" s="673"/>
      <c r="CV175" s="673"/>
      <c r="CW175" s="673"/>
      <c r="CX175" s="673"/>
      <c r="CY175" s="673"/>
      <c r="CZ175" s="673"/>
      <c r="DA175" s="673"/>
      <c r="DB175" s="673"/>
      <c r="DC175" s="673"/>
      <c r="DD175" s="673"/>
      <c r="DE175" s="673"/>
      <c r="DF175" s="673"/>
      <c r="DG175" s="673"/>
      <c r="DH175" s="673"/>
      <c r="DI175" s="673"/>
      <c r="DJ175" s="673"/>
      <c r="DK175" s="673"/>
      <c r="DL175" s="673"/>
      <c r="DM175" s="673"/>
      <c r="DN175" s="673"/>
      <c r="DO175" s="673"/>
      <c r="DP175" s="673"/>
      <c r="DQ175" s="673"/>
      <c r="DR175" s="673"/>
      <c r="DS175" s="673"/>
      <c r="DT175" s="673"/>
      <c r="DU175" s="673"/>
      <c r="DV175" s="673"/>
      <c r="DW175" s="673"/>
    </row>
    <row r="176" spans="2:127" x14ac:dyDescent="0.2">
      <c r="B176" s="703" t="s">
        <v>106</v>
      </c>
      <c r="C176" s="673" t="s">
        <v>578</v>
      </c>
      <c r="D176" s="673"/>
      <c r="E176" s="673"/>
      <c r="F176" s="673"/>
      <c r="G176" s="673"/>
      <c r="H176" s="673"/>
      <c r="I176" s="673"/>
      <c r="J176" s="673"/>
      <c r="K176" s="673"/>
      <c r="L176" s="673"/>
      <c r="M176" s="673"/>
      <c r="N176" s="673"/>
      <c r="O176" s="673"/>
      <c r="P176" s="673"/>
      <c r="Q176" s="673"/>
      <c r="R176" s="673"/>
      <c r="S176" s="673"/>
      <c r="T176" s="673"/>
      <c r="U176" s="673"/>
      <c r="V176" s="673"/>
      <c r="W176" s="673"/>
      <c r="X176" s="673"/>
      <c r="Y176" s="673"/>
      <c r="Z176" s="673"/>
      <c r="AA176" s="673"/>
      <c r="AB176" s="673"/>
      <c r="AC176" s="673"/>
      <c r="AD176" s="673"/>
      <c r="AE176" s="673"/>
      <c r="AF176" s="673"/>
      <c r="AG176" s="673"/>
      <c r="AH176" s="673"/>
      <c r="AI176" s="673"/>
      <c r="AJ176" s="673"/>
      <c r="AK176" s="673"/>
      <c r="AL176" s="673"/>
      <c r="AM176" s="673"/>
      <c r="AN176" s="673"/>
      <c r="AO176" s="673"/>
      <c r="AP176" s="673"/>
      <c r="AQ176" s="673"/>
      <c r="AR176" s="673"/>
      <c r="AS176" s="673"/>
      <c r="AT176" s="673"/>
      <c r="AU176" s="673"/>
      <c r="AV176" s="673"/>
      <c r="AW176" s="673"/>
      <c r="AX176" s="673"/>
      <c r="AY176" s="673"/>
      <c r="AZ176" s="673"/>
      <c r="BA176" s="673"/>
      <c r="BB176" s="673"/>
      <c r="BC176" s="673"/>
      <c r="BD176" s="673"/>
      <c r="BE176" s="673"/>
      <c r="BF176" s="673"/>
      <c r="BG176" s="673"/>
      <c r="BH176" s="673"/>
      <c r="BI176" s="673"/>
      <c r="BJ176" s="673"/>
      <c r="BK176" s="673"/>
      <c r="BL176" s="673"/>
      <c r="BM176" s="673"/>
      <c r="BN176" s="673"/>
      <c r="BO176" s="673"/>
      <c r="BP176" s="673"/>
      <c r="BQ176" s="673"/>
      <c r="BR176" s="673"/>
      <c r="BS176" s="673"/>
      <c r="BT176" s="673"/>
      <c r="BU176" s="673"/>
      <c r="BV176" s="673"/>
      <c r="BW176" s="673"/>
      <c r="BX176" s="673"/>
      <c r="BY176" s="673"/>
      <c r="BZ176" s="673"/>
      <c r="CA176" s="673"/>
      <c r="CB176" s="673"/>
      <c r="CC176" s="673"/>
      <c r="CD176" s="673"/>
      <c r="CE176" s="673"/>
      <c r="CF176" s="673"/>
      <c r="CG176" s="673"/>
      <c r="CH176" s="673"/>
      <c r="CI176" s="673"/>
      <c r="CJ176" s="673"/>
      <c r="CK176" s="673"/>
      <c r="CL176" s="673"/>
      <c r="CM176" s="673"/>
      <c r="CN176" s="673"/>
      <c r="CO176" s="673"/>
      <c r="CP176" s="673"/>
      <c r="CQ176" s="673"/>
      <c r="CR176" s="673"/>
      <c r="CS176" s="673"/>
      <c r="CT176" s="673"/>
      <c r="CU176" s="673"/>
      <c r="CV176" s="673"/>
      <c r="CW176" s="673"/>
      <c r="CX176" s="673"/>
      <c r="CY176" s="673"/>
      <c r="CZ176" s="673"/>
      <c r="DA176" s="673"/>
      <c r="DB176" s="673"/>
      <c r="DC176" s="673"/>
      <c r="DD176" s="673"/>
      <c r="DE176" s="673"/>
      <c r="DF176" s="673"/>
      <c r="DG176" s="673"/>
      <c r="DH176" s="673"/>
      <c r="DI176" s="673"/>
      <c r="DJ176" s="673"/>
      <c r="DK176" s="673"/>
      <c r="DL176" s="673"/>
      <c r="DM176" s="673"/>
      <c r="DN176" s="673"/>
      <c r="DO176" s="673"/>
      <c r="DP176" s="673"/>
      <c r="DQ176" s="673"/>
      <c r="DR176" s="673"/>
      <c r="DS176" s="673"/>
      <c r="DT176" s="673"/>
      <c r="DU176" s="673"/>
      <c r="DV176" s="673"/>
      <c r="DW176" s="673"/>
    </row>
    <row r="177" spans="2:127" x14ac:dyDescent="0.2">
      <c r="B177" s="703"/>
      <c r="C177" s="673"/>
      <c r="D177" s="673"/>
      <c r="E177" s="673"/>
      <c r="F177" s="673"/>
      <c r="G177" s="673"/>
      <c r="H177" s="673"/>
      <c r="I177" s="673"/>
      <c r="J177" s="673"/>
      <c r="K177" s="673"/>
      <c r="L177" s="673"/>
      <c r="M177" s="673"/>
      <c r="N177" s="673"/>
      <c r="O177" s="673"/>
      <c r="P177" s="673"/>
      <c r="Q177" s="673"/>
      <c r="R177" s="673"/>
      <c r="S177" s="673"/>
      <c r="T177" s="673"/>
      <c r="U177" s="673"/>
      <c r="V177" s="673"/>
      <c r="W177" s="673"/>
      <c r="X177" s="673"/>
      <c r="Y177" s="673"/>
      <c r="Z177" s="673"/>
      <c r="AA177" s="673"/>
      <c r="AB177" s="673"/>
      <c r="AC177" s="673"/>
      <c r="AD177" s="673"/>
      <c r="AE177" s="673"/>
      <c r="AF177" s="673"/>
      <c r="AG177" s="673"/>
      <c r="AH177" s="673"/>
      <c r="AI177" s="673"/>
      <c r="AJ177" s="673"/>
      <c r="AK177" s="673"/>
      <c r="AL177" s="673"/>
      <c r="AM177" s="673"/>
      <c r="AN177" s="673"/>
      <c r="AO177" s="673"/>
      <c r="AP177" s="673"/>
      <c r="AQ177" s="673"/>
      <c r="AR177" s="673"/>
      <c r="AS177" s="673"/>
      <c r="AT177" s="673"/>
      <c r="AU177" s="673"/>
      <c r="AV177" s="673"/>
      <c r="AW177" s="673"/>
      <c r="AX177" s="673"/>
      <c r="AY177" s="673"/>
      <c r="AZ177" s="673"/>
      <c r="BA177" s="673"/>
      <c r="BB177" s="673"/>
      <c r="BC177" s="673"/>
      <c r="BD177" s="673"/>
      <c r="BE177" s="673"/>
      <c r="BF177" s="673"/>
      <c r="BG177" s="673"/>
      <c r="BH177" s="673"/>
      <c r="BI177" s="673"/>
      <c r="BJ177" s="673"/>
      <c r="BK177" s="673"/>
      <c r="BL177" s="673"/>
      <c r="BM177" s="673"/>
      <c r="BN177" s="673"/>
      <c r="BO177" s="673"/>
      <c r="BP177" s="673"/>
      <c r="BQ177" s="673"/>
      <c r="BR177" s="673"/>
      <c r="BS177" s="673"/>
      <c r="BT177" s="673"/>
      <c r="BU177" s="673"/>
      <c r="BV177" s="673"/>
      <c r="BW177" s="673"/>
      <c r="BX177" s="673"/>
      <c r="BY177" s="673"/>
      <c r="BZ177" s="673"/>
      <c r="CA177" s="673"/>
      <c r="CB177" s="673"/>
      <c r="CC177" s="673"/>
      <c r="CD177" s="673"/>
      <c r="CE177" s="673"/>
      <c r="CF177" s="673"/>
      <c r="CG177" s="673"/>
      <c r="CH177" s="673"/>
      <c r="CI177" s="673"/>
      <c r="CJ177" s="673"/>
      <c r="CK177" s="673"/>
      <c r="CL177" s="673"/>
      <c r="CM177" s="673"/>
      <c r="CN177" s="673"/>
      <c r="CO177" s="673"/>
      <c r="CP177" s="673"/>
      <c r="CQ177" s="673"/>
      <c r="CR177" s="673"/>
      <c r="CS177" s="673"/>
      <c r="CT177" s="673"/>
      <c r="CU177" s="673"/>
      <c r="CV177" s="673"/>
      <c r="CW177" s="673"/>
      <c r="CX177" s="673"/>
      <c r="CY177" s="673"/>
      <c r="CZ177" s="673"/>
      <c r="DA177" s="673"/>
      <c r="DB177" s="673"/>
      <c r="DC177" s="673"/>
      <c r="DD177" s="673"/>
      <c r="DE177" s="673"/>
      <c r="DF177" s="673"/>
      <c r="DG177" s="673"/>
      <c r="DH177" s="673"/>
      <c r="DI177" s="673"/>
      <c r="DJ177" s="673"/>
      <c r="DK177" s="673"/>
      <c r="DL177" s="673"/>
      <c r="DM177" s="673"/>
      <c r="DN177" s="673"/>
      <c r="DO177" s="673"/>
      <c r="DP177" s="673"/>
      <c r="DQ177" s="673"/>
      <c r="DR177" s="673"/>
      <c r="DS177" s="673"/>
      <c r="DT177" s="673"/>
      <c r="DU177" s="673"/>
      <c r="DV177" s="673"/>
      <c r="DW177" s="673"/>
    </row>
    <row r="178" spans="2:127" x14ac:dyDescent="0.2">
      <c r="B178" s="703"/>
      <c r="C178" s="673"/>
      <c r="D178" s="673"/>
      <c r="E178" s="673"/>
      <c r="F178" s="673"/>
      <c r="G178" s="673"/>
      <c r="H178" s="673"/>
      <c r="I178" s="673"/>
      <c r="J178" s="673"/>
      <c r="K178" s="673"/>
      <c r="L178" s="673"/>
      <c r="M178" s="673"/>
      <c r="N178" s="673"/>
      <c r="O178" s="673"/>
      <c r="P178" s="673"/>
      <c r="Q178" s="673"/>
      <c r="R178" s="673"/>
      <c r="S178" s="673"/>
      <c r="T178" s="673"/>
      <c r="U178" s="673"/>
      <c r="V178" s="673"/>
      <c r="W178" s="673"/>
      <c r="X178" s="673"/>
      <c r="Y178" s="673"/>
      <c r="Z178" s="673"/>
      <c r="AA178" s="673"/>
      <c r="AB178" s="673"/>
      <c r="AC178" s="673"/>
      <c r="AD178" s="673"/>
      <c r="AE178" s="673"/>
      <c r="AF178" s="673"/>
      <c r="AG178" s="673"/>
      <c r="AH178" s="673"/>
      <c r="AI178" s="673"/>
      <c r="AJ178" s="673"/>
      <c r="AK178" s="673"/>
      <c r="AL178" s="673"/>
      <c r="AM178" s="673"/>
      <c r="AN178" s="673"/>
      <c r="AO178" s="673"/>
      <c r="AP178" s="673"/>
      <c r="AQ178" s="673"/>
      <c r="AR178" s="673"/>
      <c r="AS178" s="673"/>
      <c r="AT178" s="673"/>
      <c r="AU178" s="673"/>
      <c r="AV178" s="673"/>
      <c r="AW178" s="673"/>
      <c r="AX178" s="673"/>
      <c r="AY178" s="673"/>
      <c r="AZ178" s="673"/>
      <c r="BA178" s="673"/>
      <c r="BB178" s="673"/>
      <c r="BC178" s="673"/>
      <c r="BD178" s="673"/>
      <c r="BE178" s="673"/>
      <c r="BF178" s="673"/>
      <c r="BG178" s="673"/>
      <c r="BH178" s="673"/>
      <c r="BI178" s="673"/>
      <c r="BJ178" s="673"/>
      <c r="BK178" s="673"/>
      <c r="BL178" s="673"/>
      <c r="BM178" s="673"/>
      <c r="BN178" s="673"/>
      <c r="BO178" s="673"/>
      <c r="BP178" s="673"/>
      <c r="BQ178" s="673"/>
      <c r="BR178" s="673"/>
      <c r="BS178" s="673"/>
      <c r="BT178" s="673"/>
      <c r="BU178" s="673"/>
      <c r="BV178" s="673"/>
      <c r="BW178" s="673"/>
      <c r="BX178" s="673"/>
      <c r="BY178" s="673"/>
      <c r="BZ178" s="673"/>
      <c r="CA178" s="673"/>
      <c r="CB178" s="673"/>
      <c r="CC178" s="673"/>
      <c r="CD178" s="673"/>
      <c r="CE178" s="673"/>
      <c r="CF178" s="673"/>
      <c r="CG178" s="673"/>
      <c r="CH178" s="673"/>
      <c r="CI178" s="673"/>
      <c r="CJ178" s="673"/>
      <c r="CK178" s="673"/>
      <c r="CL178" s="673"/>
      <c r="CM178" s="673"/>
      <c r="CN178" s="673"/>
      <c r="CO178" s="673"/>
      <c r="CP178" s="673"/>
      <c r="CQ178" s="673"/>
      <c r="CR178" s="673"/>
      <c r="CS178" s="673"/>
      <c r="CT178" s="673"/>
      <c r="CU178" s="673"/>
      <c r="CV178" s="673"/>
      <c r="CW178" s="673"/>
      <c r="CX178" s="673"/>
      <c r="CY178" s="673"/>
      <c r="CZ178" s="673"/>
      <c r="DA178" s="673"/>
      <c r="DB178" s="673"/>
      <c r="DC178" s="673"/>
      <c r="DD178" s="673"/>
      <c r="DE178" s="673"/>
      <c r="DF178" s="673"/>
      <c r="DG178" s="673"/>
      <c r="DH178" s="673"/>
      <c r="DI178" s="673"/>
      <c r="DJ178" s="673"/>
      <c r="DK178" s="673"/>
      <c r="DL178" s="673"/>
      <c r="DM178" s="673"/>
      <c r="DN178" s="673"/>
      <c r="DO178" s="673"/>
      <c r="DP178" s="673"/>
      <c r="DQ178" s="673"/>
      <c r="DR178" s="673"/>
      <c r="DS178" s="673"/>
      <c r="DT178" s="673"/>
      <c r="DU178" s="673"/>
      <c r="DV178" s="673"/>
      <c r="DW178" s="673"/>
    </row>
    <row r="179" spans="2:127" x14ac:dyDescent="0.2">
      <c r="B179" s="703"/>
      <c r="C179" s="673" t="s">
        <v>579</v>
      </c>
      <c r="D179" s="673"/>
      <c r="E179" s="673"/>
      <c r="F179" s="673"/>
      <c r="G179" s="673"/>
      <c r="H179" s="673"/>
      <c r="I179" s="673"/>
      <c r="J179" s="673"/>
      <c r="K179" s="673"/>
      <c r="L179" s="673"/>
      <c r="M179" s="673"/>
      <c r="N179" s="673"/>
      <c r="O179" s="673"/>
      <c r="P179" s="673"/>
      <c r="Q179" s="673"/>
      <c r="R179" s="673"/>
      <c r="S179" s="673"/>
      <c r="T179" s="673"/>
      <c r="U179" s="673"/>
      <c r="V179" s="673"/>
      <c r="W179" s="673"/>
      <c r="X179" s="673"/>
      <c r="Y179" s="673"/>
      <c r="Z179" s="673"/>
      <c r="AA179" s="673"/>
      <c r="AB179" s="673"/>
      <c r="AC179" s="673"/>
      <c r="AD179" s="673"/>
      <c r="AE179" s="673"/>
      <c r="AF179" s="673"/>
      <c r="AG179" s="673"/>
      <c r="AH179" s="673"/>
      <c r="AI179" s="673"/>
      <c r="AJ179" s="673"/>
      <c r="AK179" s="673"/>
      <c r="AL179" s="673"/>
      <c r="AM179" s="673"/>
      <c r="AN179" s="673"/>
      <c r="AO179" s="673"/>
      <c r="AP179" s="673"/>
      <c r="AQ179" s="673"/>
      <c r="AR179" s="673"/>
      <c r="AS179" s="673"/>
      <c r="AT179" s="673"/>
      <c r="AU179" s="673"/>
      <c r="AV179" s="673"/>
      <c r="AW179" s="673"/>
      <c r="AX179" s="673"/>
      <c r="AY179" s="673"/>
      <c r="AZ179" s="673"/>
      <c r="BA179" s="673"/>
      <c r="BB179" s="673"/>
      <c r="BC179" s="673"/>
      <c r="BD179" s="673"/>
      <c r="BE179" s="673"/>
      <c r="BF179" s="673"/>
      <c r="BG179" s="673"/>
      <c r="BH179" s="673"/>
      <c r="BI179" s="673"/>
      <c r="BJ179" s="673"/>
      <c r="BK179" s="673"/>
      <c r="BL179" s="673"/>
      <c r="BM179" s="673"/>
      <c r="BN179" s="673"/>
      <c r="BO179" s="673"/>
      <c r="BP179" s="673"/>
      <c r="BQ179" s="673"/>
      <c r="BR179" s="673"/>
      <c r="BS179" s="673"/>
      <c r="BT179" s="673"/>
      <c r="BU179" s="673"/>
      <c r="BV179" s="673"/>
      <c r="BW179" s="673"/>
      <c r="BX179" s="673"/>
      <c r="BY179" s="673"/>
      <c r="BZ179" s="673"/>
      <c r="CA179" s="673"/>
      <c r="CB179" s="673"/>
      <c r="CC179" s="673"/>
      <c r="CD179" s="673"/>
      <c r="CE179" s="673"/>
      <c r="CF179" s="673"/>
      <c r="CG179" s="673"/>
      <c r="CH179" s="673"/>
      <c r="CI179" s="673"/>
      <c r="CJ179" s="673"/>
      <c r="CK179" s="673"/>
      <c r="CL179" s="673"/>
      <c r="CM179" s="673"/>
      <c r="CN179" s="673"/>
      <c r="CO179" s="673"/>
      <c r="CP179" s="673"/>
      <c r="CQ179" s="673"/>
      <c r="CR179" s="673"/>
      <c r="CS179" s="673"/>
      <c r="CT179" s="673"/>
      <c r="CU179" s="673"/>
      <c r="CV179" s="673"/>
      <c r="CW179" s="673"/>
      <c r="CX179" s="673"/>
      <c r="CY179" s="673"/>
      <c r="CZ179" s="673"/>
      <c r="DA179" s="673"/>
      <c r="DB179" s="673"/>
      <c r="DC179" s="673"/>
      <c r="DD179" s="673"/>
      <c r="DE179" s="673"/>
      <c r="DF179" s="673"/>
      <c r="DG179" s="673"/>
      <c r="DH179" s="673"/>
      <c r="DI179" s="673"/>
      <c r="DJ179" s="673"/>
      <c r="DK179" s="673"/>
      <c r="DL179" s="673"/>
      <c r="DM179" s="673"/>
      <c r="DN179" s="673"/>
      <c r="DO179" s="673"/>
      <c r="DP179" s="673"/>
      <c r="DQ179" s="673"/>
      <c r="DR179" s="673"/>
      <c r="DS179" s="673"/>
      <c r="DT179" s="673"/>
      <c r="DU179" s="673"/>
      <c r="DV179" s="673"/>
      <c r="DW179" s="673"/>
    </row>
    <row r="180" spans="2:127" x14ac:dyDescent="0.2">
      <c r="B180" s="703"/>
      <c r="C180" s="673" t="s">
        <v>580</v>
      </c>
      <c r="D180" s="673"/>
      <c r="E180" s="673"/>
      <c r="F180" s="673"/>
      <c r="G180" s="673"/>
      <c r="H180" s="673"/>
      <c r="I180" s="673"/>
      <c r="J180" s="673"/>
      <c r="K180" s="673"/>
      <c r="L180" s="673"/>
      <c r="M180" s="673"/>
      <c r="N180" s="673"/>
      <c r="O180" s="673"/>
      <c r="P180" s="673"/>
      <c r="Q180" s="673"/>
      <c r="R180" s="673"/>
      <c r="S180" s="673"/>
      <c r="T180" s="673"/>
      <c r="U180" s="673"/>
      <c r="V180" s="673"/>
      <c r="W180" s="673"/>
      <c r="X180" s="673"/>
      <c r="Y180" s="673"/>
      <c r="Z180" s="673"/>
      <c r="AA180" s="673"/>
      <c r="AB180" s="673"/>
      <c r="AC180" s="673"/>
      <c r="AD180" s="673"/>
      <c r="AE180" s="673"/>
      <c r="AF180" s="673"/>
      <c r="AG180" s="673"/>
      <c r="AH180" s="673"/>
      <c r="AI180" s="673"/>
      <c r="AJ180" s="673"/>
      <c r="AK180" s="673"/>
      <c r="AL180" s="673"/>
      <c r="AM180" s="673"/>
      <c r="AN180" s="673"/>
      <c r="AO180" s="673"/>
      <c r="AP180" s="673"/>
      <c r="AQ180" s="673"/>
      <c r="AR180" s="673"/>
      <c r="AS180" s="673"/>
      <c r="AT180" s="673"/>
      <c r="AU180" s="673"/>
      <c r="AV180" s="673"/>
      <c r="AW180" s="673"/>
      <c r="AX180" s="673"/>
      <c r="AY180" s="673"/>
      <c r="AZ180" s="673"/>
      <c r="BA180" s="673"/>
      <c r="BB180" s="673"/>
      <c r="BC180" s="673"/>
      <c r="BD180" s="673"/>
      <c r="BE180" s="673"/>
      <c r="BF180" s="673"/>
      <c r="BG180" s="673"/>
      <c r="BH180" s="673"/>
      <c r="BI180" s="673"/>
      <c r="BJ180" s="673"/>
      <c r="BK180" s="673"/>
      <c r="BL180" s="673"/>
      <c r="BM180" s="673"/>
      <c r="BN180" s="673"/>
      <c r="BO180" s="673"/>
      <c r="BP180" s="673"/>
      <c r="BQ180" s="673"/>
      <c r="BR180" s="673"/>
      <c r="BS180" s="673"/>
      <c r="BT180" s="673"/>
      <c r="BU180" s="673"/>
      <c r="BV180" s="673"/>
      <c r="BW180" s="673"/>
      <c r="BX180" s="673"/>
      <c r="BY180" s="673"/>
      <c r="BZ180" s="673"/>
      <c r="CA180" s="673"/>
      <c r="CB180" s="673"/>
      <c r="CC180" s="673"/>
      <c r="CD180" s="673"/>
      <c r="CE180" s="673"/>
      <c r="CF180" s="673"/>
      <c r="CG180" s="673"/>
      <c r="CH180" s="673"/>
      <c r="CI180" s="673"/>
      <c r="CJ180" s="673"/>
      <c r="CK180" s="673"/>
      <c r="CL180" s="673"/>
      <c r="CM180" s="673"/>
      <c r="CN180" s="673"/>
      <c r="CO180" s="673"/>
      <c r="CP180" s="673"/>
      <c r="CQ180" s="673"/>
      <c r="CR180" s="673"/>
      <c r="CS180" s="673"/>
      <c r="CT180" s="673"/>
      <c r="CU180" s="673"/>
      <c r="CV180" s="673"/>
      <c r="CW180" s="673"/>
      <c r="CX180" s="673"/>
      <c r="CY180" s="673"/>
      <c r="CZ180" s="673"/>
      <c r="DA180" s="673"/>
      <c r="DB180" s="673"/>
      <c r="DC180" s="673"/>
      <c r="DD180" s="673"/>
      <c r="DE180" s="673"/>
      <c r="DF180" s="673"/>
      <c r="DG180" s="673"/>
      <c r="DH180" s="673"/>
      <c r="DI180" s="673"/>
      <c r="DJ180" s="673"/>
      <c r="DK180" s="673"/>
      <c r="DL180" s="673"/>
      <c r="DM180" s="673"/>
      <c r="DN180" s="673"/>
      <c r="DO180" s="673"/>
      <c r="DP180" s="673"/>
      <c r="DQ180" s="673"/>
      <c r="DR180" s="673"/>
      <c r="DS180" s="673"/>
      <c r="DT180" s="673"/>
      <c r="DU180" s="673"/>
      <c r="DV180" s="673"/>
      <c r="DW180" s="673"/>
    </row>
    <row r="181" spans="2:127" x14ac:dyDescent="0.2">
      <c r="B181" s="703"/>
      <c r="C181" s="673" t="s">
        <v>581</v>
      </c>
      <c r="D181" s="673"/>
      <c r="E181" s="673"/>
      <c r="F181" s="673"/>
      <c r="G181" s="673"/>
      <c r="H181" s="673"/>
      <c r="I181" s="673"/>
      <c r="J181" s="673"/>
      <c r="K181" s="673"/>
      <c r="L181" s="673"/>
      <c r="M181" s="673"/>
      <c r="N181" s="673"/>
      <c r="O181" s="673"/>
      <c r="P181" s="673"/>
      <c r="Q181" s="673"/>
      <c r="R181" s="673"/>
      <c r="S181" s="673"/>
      <c r="T181" s="673"/>
      <c r="U181" s="673"/>
      <c r="V181" s="673"/>
      <c r="W181" s="673"/>
      <c r="X181" s="673"/>
      <c r="Y181" s="673"/>
      <c r="Z181" s="673"/>
      <c r="AA181" s="673"/>
      <c r="AB181" s="673"/>
      <c r="AC181" s="673"/>
      <c r="AD181" s="673"/>
      <c r="AE181" s="673"/>
      <c r="AF181" s="673"/>
      <c r="AG181" s="673"/>
      <c r="AH181" s="673"/>
      <c r="AI181" s="673"/>
      <c r="AJ181" s="673"/>
      <c r="AK181" s="673"/>
      <c r="AL181" s="673"/>
      <c r="AM181" s="673"/>
      <c r="AN181" s="673"/>
      <c r="AO181" s="673"/>
      <c r="AP181" s="673"/>
      <c r="AQ181" s="673"/>
      <c r="AR181" s="673"/>
      <c r="AS181" s="673"/>
      <c r="AT181" s="673"/>
      <c r="AU181" s="673"/>
      <c r="AV181" s="673"/>
      <c r="AW181" s="673"/>
      <c r="AX181" s="673"/>
      <c r="AY181" s="673"/>
      <c r="AZ181" s="673"/>
      <c r="BA181" s="673"/>
      <c r="BB181" s="673"/>
      <c r="BC181" s="673"/>
      <c r="BD181" s="673"/>
      <c r="BE181" s="673"/>
      <c r="BF181" s="673"/>
      <c r="BG181" s="673"/>
      <c r="BH181" s="673"/>
      <c r="BI181" s="673"/>
      <c r="BJ181" s="673"/>
      <c r="BK181" s="673"/>
      <c r="BL181" s="673"/>
      <c r="BM181" s="673"/>
      <c r="BN181" s="673"/>
      <c r="BO181" s="673"/>
      <c r="BP181" s="673"/>
      <c r="BQ181" s="673"/>
      <c r="BR181" s="673"/>
      <c r="BS181" s="673"/>
      <c r="BT181" s="673"/>
      <c r="BU181" s="673"/>
      <c r="BV181" s="673"/>
      <c r="BW181" s="673"/>
      <c r="BX181" s="673"/>
      <c r="BY181" s="673"/>
      <c r="BZ181" s="673"/>
      <c r="CA181" s="673"/>
      <c r="CB181" s="673"/>
      <c r="CC181" s="673"/>
      <c r="CD181" s="673"/>
      <c r="CE181" s="673"/>
      <c r="CF181" s="673"/>
      <c r="CG181" s="673"/>
      <c r="CH181" s="673"/>
      <c r="CI181" s="673"/>
      <c r="CJ181" s="673"/>
      <c r="CK181" s="673"/>
      <c r="CL181" s="673"/>
      <c r="CM181" s="673"/>
      <c r="CN181" s="673"/>
      <c r="CO181" s="673"/>
      <c r="CP181" s="673"/>
      <c r="CQ181" s="673"/>
      <c r="CR181" s="673"/>
      <c r="CS181" s="673"/>
      <c r="CT181" s="673"/>
      <c r="CU181" s="673"/>
      <c r="CV181" s="673"/>
      <c r="CW181" s="673"/>
      <c r="CX181" s="673"/>
      <c r="CY181" s="673"/>
      <c r="CZ181" s="673"/>
      <c r="DA181" s="673"/>
      <c r="DB181" s="673"/>
      <c r="DC181" s="673"/>
      <c r="DD181" s="673"/>
      <c r="DE181" s="673"/>
      <c r="DF181" s="673"/>
      <c r="DG181" s="673"/>
      <c r="DH181" s="673"/>
      <c r="DI181" s="673"/>
      <c r="DJ181" s="673"/>
      <c r="DK181" s="673"/>
      <c r="DL181" s="673"/>
      <c r="DM181" s="673"/>
      <c r="DN181" s="673"/>
      <c r="DO181" s="673"/>
      <c r="DP181" s="673"/>
      <c r="DQ181" s="673"/>
      <c r="DR181" s="673"/>
      <c r="DS181" s="673"/>
      <c r="DT181" s="673"/>
      <c r="DU181" s="673"/>
      <c r="DV181" s="673"/>
      <c r="DW181" s="673"/>
    </row>
    <row r="182" spans="2:127" x14ac:dyDescent="0.2">
      <c r="B182" s="703"/>
      <c r="C182" s="673" t="s">
        <v>582</v>
      </c>
      <c r="D182" s="673"/>
      <c r="E182" s="673"/>
      <c r="F182" s="673"/>
      <c r="G182" s="673"/>
      <c r="H182" s="673"/>
      <c r="I182" s="673"/>
      <c r="J182" s="673"/>
      <c r="K182" s="673"/>
      <c r="L182" s="673"/>
      <c r="M182" s="673"/>
      <c r="N182" s="673"/>
      <c r="O182" s="673"/>
      <c r="P182" s="673"/>
      <c r="Q182" s="673"/>
      <c r="R182" s="673"/>
      <c r="S182" s="673"/>
      <c r="T182" s="673"/>
      <c r="U182" s="673"/>
      <c r="V182" s="673"/>
      <c r="W182" s="673"/>
      <c r="X182" s="673"/>
      <c r="Y182" s="673"/>
      <c r="Z182" s="673"/>
      <c r="AA182" s="673"/>
      <c r="AB182" s="673"/>
      <c r="AC182" s="673"/>
      <c r="AD182" s="673"/>
      <c r="AE182" s="673"/>
      <c r="AF182" s="673"/>
      <c r="AG182" s="673"/>
      <c r="AH182" s="673"/>
      <c r="AI182" s="673"/>
      <c r="AJ182" s="673"/>
      <c r="AK182" s="673"/>
      <c r="AL182" s="673"/>
      <c r="AM182" s="673"/>
      <c r="AN182" s="673"/>
      <c r="AO182" s="673"/>
      <c r="AP182" s="673"/>
      <c r="AQ182" s="673"/>
      <c r="AR182" s="673"/>
      <c r="AS182" s="673"/>
      <c r="AT182" s="673"/>
      <c r="AU182" s="673"/>
      <c r="AV182" s="673"/>
      <c r="AW182" s="673"/>
      <c r="AX182" s="673"/>
      <c r="AY182" s="673"/>
      <c r="AZ182" s="673"/>
      <c r="BA182" s="673"/>
      <c r="BB182" s="673"/>
      <c r="BC182" s="673"/>
      <c r="BD182" s="673"/>
      <c r="BE182" s="673"/>
      <c r="BF182" s="673"/>
      <c r="BG182" s="673"/>
      <c r="BH182" s="673"/>
      <c r="BI182" s="673"/>
      <c r="BJ182" s="673"/>
      <c r="BK182" s="673"/>
      <c r="BL182" s="673"/>
      <c r="BM182" s="673"/>
      <c r="BN182" s="673"/>
      <c r="BO182" s="673"/>
      <c r="BP182" s="673"/>
      <c r="BQ182" s="673"/>
      <c r="BR182" s="673"/>
      <c r="BS182" s="673"/>
      <c r="BT182" s="673"/>
      <c r="BU182" s="673"/>
      <c r="BV182" s="673"/>
      <c r="BW182" s="673"/>
      <c r="BX182" s="673"/>
      <c r="BY182" s="673"/>
      <c r="BZ182" s="673"/>
      <c r="CA182" s="673"/>
      <c r="CB182" s="673"/>
      <c r="CC182" s="673"/>
      <c r="CD182" s="673"/>
      <c r="CE182" s="673"/>
      <c r="CF182" s="673"/>
      <c r="CG182" s="673"/>
      <c r="CH182" s="673"/>
      <c r="CI182" s="673"/>
      <c r="CJ182" s="673"/>
      <c r="CK182" s="673"/>
      <c r="CL182" s="673"/>
      <c r="CM182" s="673"/>
      <c r="CN182" s="673"/>
      <c r="CO182" s="673"/>
      <c r="CP182" s="673"/>
      <c r="CQ182" s="673"/>
      <c r="CR182" s="673"/>
      <c r="CS182" s="673"/>
      <c r="CT182" s="673"/>
      <c r="CU182" s="673"/>
      <c r="CV182" s="673"/>
      <c r="CW182" s="673"/>
      <c r="CX182" s="673"/>
      <c r="CY182" s="673"/>
      <c r="CZ182" s="673"/>
      <c r="DA182" s="673"/>
      <c r="DB182" s="673"/>
      <c r="DC182" s="673"/>
      <c r="DD182" s="673"/>
      <c r="DE182" s="673"/>
      <c r="DF182" s="673"/>
      <c r="DG182" s="673"/>
      <c r="DH182" s="673"/>
      <c r="DI182" s="673"/>
      <c r="DJ182" s="673"/>
      <c r="DK182" s="673"/>
      <c r="DL182" s="673"/>
      <c r="DM182" s="673"/>
      <c r="DN182" s="673"/>
      <c r="DO182" s="673"/>
      <c r="DP182" s="673"/>
      <c r="DQ182" s="673"/>
      <c r="DR182" s="673"/>
      <c r="DS182" s="673"/>
      <c r="DT182" s="673"/>
      <c r="DU182" s="673"/>
      <c r="DV182" s="673"/>
      <c r="DW182" s="673"/>
    </row>
    <row r="183" spans="2:127" x14ac:dyDescent="0.2">
      <c r="B183" s="703"/>
      <c r="C183" s="673" t="s">
        <v>583</v>
      </c>
      <c r="D183" s="673"/>
      <c r="E183" s="673"/>
      <c r="F183" s="673"/>
      <c r="G183" s="673"/>
      <c r="H183" s="673"/>
      <c r="I183" s="673"/>
      <c r="J183" s="673"/>
      <c r="K183" s="673"/>
      <c r="L183" s="673"/>
      <c r="M183" s="673"/>
      <c r="N183" s="673"/>
      <c r="O183" s="673"/>
      <c r="P183" s="673"/>
      <c r="Q183" s="673"/>
      <c r="R183" s="673"/>
      <c r="S183" s="673"/>
      <c r="T183" s="673"/>
      <c r="U183" s="673"/>
      <c r="V183" s="673"/>
      <c r="W183" s="673"/>
      <c r="X183" s="673"/>
      <c r="Y183" s="673"/>
      <c r="Z183" s="673"/>
      <c r="AA183" s="673"/>
      <c r="AB183" s="673"/>
      <c r="AC183" s="673"/>
      <c r="AD183" s="673"/>
      <c r="AE183" s="673"/>
      <c r="AF183" s="673"/>
      <c r="AG183" s="673"/>
      <c r="AH183" s="673"/>
      <c r="AI183" s="673"/>
      <c r="AJ183" s="673"/>
      <c r="AK183" s="673"/>
      <c r="AL183" s="673"/>
      <c r="AM183" s="673"/>
      <c r="AN183" s="673"/>
      <c r="AO183" s="673"/>
      <c r="AP183" s="673"/>
      <c r="AQ183" s="673"/>
      <c r="AR183" s="673"/>
      <c r="AS183" s="673"/>
      <c r="AT183" s="673"/>
      <c r="AU183" s="673"/>
      <c r="AV183" s="673"/>
      <c r="AW183" s="673"/>
      <c r="AX183" s="673"/>
      <c r="AY183" s="673"/>
      <c r="AZ183" s="673"/>
      <c r="BA183" s="673"/>
      <c r="BB183" s="673"/>
      <c r="BC183" s="673"/>
      <c r="BD183" s="673"/>
      <c r="BE183" s="673"/>
      <c r="BF183" s="673"/>
      <c r="BG183" s="673"/>
      <c r="BH183" s="673"/>
      <c r="BI183" s="673"/>
      <c r="BJ183" s="673"/>
      <c r="BK183" s="673"/>
      <c r="BL183" s="673"/>
      <c r="BM183" s="673"/>
      <c r="BN183" s="673"/>
      <c r="BO183" s="673"/>
      <c r="BP183" s="673"/>
      <c r="BQ183" s="673"/>
      <c r="BR183" s="673"/>
      <c r="BS183" s="673"/>
      <c r="BT183" s="673"/>
      <c r="BU183" s="673"/>
      <c r="BV183" s="673"/>
      <c r="BW183" s="673"/>
      <c r="BX183" s="673"/>
      <c r="BY183" s="673"/>
      <c r="BZ183" s="673"/>
      <c r="CA183" s="673"/>
      <c r="CB183" s="673"/>
      <c r="CC183" s="673"/>
      <c r="CD183" s="673"/>
      <c r="CE183" s="673"/>
      <c r="CF183" s="673"/>
      <c r="CG183" s="673"/>
      <c r="CH183" s="673"/>
      <c r="CI183" s="673"/>
      <c r="CJ183" s="673"/>
      <c r="CK183" s="673"/>
      <c r="CL183" s="673"/>
      <c r="CM183" s="673"/>
      <c r="CN183" s="673"/>
      <c r="CO183" s="673"/>
      <c r="CP183" s="673"/>
      <c r="CQ183" s="673"/>
      <c r="CR183" s="673"/>
      <c r="CS183" s="673"/>
      <c r="CT183" s="673"/>
      <c r="CU183" s="673"/>
      <c r="CV183" s="673"/>
      <c r="CW183" s="673"/>
      <c r="CX183" s="673"/>
      <c r="CY183" s="673"/>
      <c r="CZ183" s="673"/>
      <c r="DA183" s="673"/>
      <c r="DB183" s="673"/>
      <c r="DC183" s="673"/>
      <c r="DD183" s="673"/>
      <c r="DE183" s="673"/>
      <c r="DF183" s="673"/>
      <c r="DG183" s="673"/>
      <c r="DH183" s="673"/>
      <c r="DI183" s="673"/>
      <c r="DJ183" s="673"/>
      <c r="DK183" s="673"/>
      <c r="DL183" s="673"/>
      <c r="DM183" s="673"/>
      <c r="DN183" s="673"/>
      <c r="DO183" s="673"/>
      <c r="DP183" s="673"/>
      <c r="DQ183" s="673"/>
      <c r="DR183" s="673"/>
      <c r="DS183" s="673"/>
      <c r="DT183" s="673"/>
      <c r="DU183" s="673"/>
      <c r="DV183" s="673"/>
      <c r="DW183" s="673"/>
    </row>
    <row r="184" spans="2:127" x14ac:dyDescent="0.2">
      <c r="B184" s="703"/>
      <c r="C184" s="673" t="s">
        <v>584</v>
      </c>
      <c r="D184" s="673"/>
      <c r="E184" s="673"/>
      <c r="F184" s="673"/>
      <c r="G184" s="673"/>
      <c r="H184" s="673"/>
      <c r="I184" s="673"/>
      <c r="J184" s="673"/>
      <c r="K184" s="673"/>
      <c r="L184" s="673"/>
      <c r="M184" s="673"/>
      <c r="N184" s="673"/>
      <c r="O184" s="673"/>
      <c r="P184" s="673"/>
      <c r="Q184" s="673"/>
      <c r="R184" s="673"/>
      <c r="S184" s="673"/>
      <c r="T184" s="673"/>
      <c r="U184" s="673"/>
      <c r="V184" s="673"/>
      <c r="W184" s="673"/>
      <c r="X184" s="673"/>
      <c r="Y184" s="673"/>
      <c r="Z184" s="673"/>
      <c r="AA184" s="673"/>
      <c r="AB184" s="673"/>
      <c r="AC184" s="673"/>
      <c r="AD184" s="673"/>
      <c r="AE184" s="673"/>
      <c r="AF184" s="673"/>
      <c r="AG184" s="673"/>
      <c r="AH184" s="673"/>
      <c r="AI184" s="673"/>
      <c r="AJ184" s="673"/>
      <c r="AK184" s="673"/>
      <c r="AL184" s="673"/>
      <c r="AM184" s="673"/>
      <c r="AN184" s="673"/>
      <c r="AO184" s="673"/>
      <c r="AP184" s="673"/>
      <c r="AQ184" s="673"/>
      <c r="AR184" s="673"/>
      <c r="AS184" s="673"/>
      <c r="AT184" s="673"/>
      <c r="AU184" s="673"/>
      <c r="AV184" s="673"/>
      <c r="AW184" s="673"/>
      <c r="AX184" s="673"/>
      <c r="AY184" s="673"/>
      <c r="AZ184" s="673"/>
      <c r="BA184" s="673"/>
      <c r="BB184" s="673"/>
      <c r="BC184" s="673"/>
      <c r="BD184" s="673"/>
      <c r="BE184" s="673"/>
      <c r="BF184" s="673"/>
      <c r="BG184" s="673"/>
      <c r="BH184" s="673"/>
      <c r="BI184" s="673"/>
      <c r="BJ184" s="673"/>
      <c r="BK184" s="673"/>
      <c r="BL184" s="673"/>
      <c r="BM184" s="673"/>
      <c r="BN184" s="673"/>
      <c r="BO184" s="673"/>
      <c r="BP184" s="673"/>
      <c r="BQ184" s="673"/>
      <c r="BR184" s="673"/>
      <c r="BS184" s="673"/>
      <c r="BT184" s="673"/>
      <c r="BU184" s="673"/>
      <c r="BV184" s="673"/>
      <c r="BW184" s="673"/>
      <c r="BX184" s="673"/>
      <c r="BY184" s="673"/>
      <c r="BZ184" s="673"/>
      <c r="CA184" s="673"/>
      <c r="CB184" s="673"/>
      <c r="CC184" s="673"/>
      <c r="CD184" s="673"/>
      <c r="CE184" s="673"/>
      <c r="CF184" s="673"/>
      <c r="CG184" s="673"/>
      <c r="CH184" s="673"/>
      <c r="CI184" s="673"/>
      <c r="CJ184" s="673"/>
      <c r="CK184" s="673"/>
      <c r="CL184" s="673"/>
      <c r="CM184" s="673"/>
      <c r="CN184" s="673"/>
      <c r="CO184" s="673"/>
      <c r="CP184" s="673"/>
      <c r="CQ184" s="673"/>
      <c r="CR184" s="673"/>
      <c r="CS184" s="673"/>
      <c r="CT184" s="673"/>
      <c r="CU184" s="673"/>
      <c r="CV184" s="673"/>
      <c r="CW184" s="673"/>
      <c r="CX184" s="673"/>
      <c r="CY184" s="673"/>
      <c r="CZ184" s="673"/>
      <c r="DA184" s="673"/>
      <c r="DB184" s="673"/>
      <c r="DC184" s="673"/>
      <c r="DD184" s="673"/>
      <c r="DE184" s="673"/>
      <c r="DF184" s="673"/>
      <c r="DG184" s="673"/>
      <c r="DH184" s="673"/>
      <c r="DI184" s="673"/>
      <c r="DJ184" s="673"/>
      <c r="DK184" s="673"/>
      <c r="DL184" s="673"/>
      <c r="DM184" s="673"/>
      <c r="DN184" s="673"/>
      <c r="DO184" s="673"/>
      <c r="DP184" s="673"/>
      <c r="DQ184" s="673"/>
      <c r="DR184" s="673"/>
      <c r="DS184" s="673"/>
      <c r="DT184" s="673"/>
      <c r="DU184" s="673"/>
      <c r="DV184" s="673"/>
      <c r="DW184" s="673"/>
    </row>
    <row r="185" spans="2:127" x14ac:dyDescent="0.2">
      <c r="B185" s="703"/>
      <c r="C185" s="673" t="s">
        <v>585</v>
      </c>
      <c r="D185" s="673"/>
      <c r="E185" s="673"/>
      <c r="F185" s="673"/>
      <c r="G185" s="673"/>
      <c r="H185" s="673"/>
      <c r="I185" s="673"/>
      <c r="J185" s="673"/>
      <c r="K185" s="673"/>
      <c r="L185" s="673"/>
      <c r="M185" s="673"/>
      <c r="N185" s="673"/>
      <c r="O185" s="673"/>
      <c r="P185" s="673"/>
      <c r="Q185" s="673"/>
      <c r="R185" s="673"/>
      <c r="S185" s="673"/>
      <c r="T185" s="673"/>
      <c r="U185" s="673"/>
      <c r="V185" s="673"/>
      <c r="W185" s="673"/>
      <c r="X185" s="673"/>
      <c r="Y185" s="673"/>
      <c r="Z185" s="673"/>
      <c r="AA185" s="673"/>
      <c r="AB185" s="673"/>
      <c r="AC185" s="673"/>
      <c r="AD185" s="673"/>
      <c r="AE185" s="673"/>
      <c r="AF185" s="673"/>
      <c r="AG185" s="673"/>
      <c r="AH185" s="673"/>
      <c r="AI185" s="673"/>
      <c r="AJ185" s="673"/>
      <c r="AK185" s="673"/>
      <c r="AL185" s="673"/>
      <c r="AM185" s="673"/>
      <c r="AN185" s="673"/>
      <c r="AO185" s="673"/>
      <c r="AP185" s="673"/>
      <c r="AQ185" s="673"/>
      <c r="AR185" s="673"/>
      <c r="AS185" s="673"/>
      <c r="AT185" s="673"/>
      <c r="AU185" s="673"/>
      <c r="AV185" s="673"/>
      <c r="AW185" s="673"/>
      <c r="AX185" s="673"/>
      <c r="AY185" s="673"/>
      <c r="AZ185" s="673"/>
      <c r="BA185" s="673"/>
      <c r="BB185" s="673"/>
      <c r="BC185" s="673"/>
      <c r="BD185" s="673"/>
      <c r="BE185" s="673"/>
      <c r="BF185" s="673"/>
      <c r="BG185" s="673"/>
      <c r="BH185" s="673"/>
      <c r="BI185" s="673"/>
      <c r="BJ185" s="673"/>
      <c r="BK185" s="673"/>
      <c r="BL185" s="673"/>
      <c r="BM185" s="673"/>
      <c r="BN185" s="673"/>
      <c r="BO185" s="673"/>
      <c r="BP185" s="673"/>
      <c r="BQ185" s="673"/>
      <c r="BR185" s="673"/>
      <c r="BS185" s="673"/>
      <c r="BT185" s="673"/>
      <c r="BU185" s="673"/>
      <c r="BV185" s="673"/>
      <c r="BW185" s="673"/>
      <c r="BX185" s="673"/>
      <c r="BY185" s="673"/>
      <c r="BZ185" s="673"/>
      <c r="CA185" s="673"/>
      <c r="CB185" s="673"/>
      <c r="CC185" s="673"/>
      <c r="CD185" s="673"/>
      <c r="CE185" s="673"/>
      <c r="CF185" s="673"/>
      <c r="CG185" s="673"/>
      <c r="CH185" s="673"/>
      <c r="CI185" s="673"/>
      <c r="CJ185" s="673"/>
      <c r="CK185" s="673"/>
      <c r="CL185" s="673"/>
      <c r="CM185" s="673"/>
      <c r="CN185" s="673"/>
      <c r="CO185" s="673"/>
      <c r="CP185" s="673"/>
      <c r="CQ185" s="673"/>
      <c r="CR185" s="673"/>
      <c r="CS185" s="673"/>
      <c r="CT185" s="673"/>
      <c r="CU185" s="673"/>
      <c r="CV185" s="673"/>
      <c r="CW185" s="673"/>
      <c r="CX185" s="673"/>
      <c r="CY185" s="673"/>
      <c r="CZ185" s="673"/>
      <c r="DA185" s="673"/>
      <c r="DB185" s="673"/>
      <c r="DC185" s="673"/>
      <c r="DD185" s="673"/>
      <c r="DE185" s="673"/>
      <c r="DF185" s="673"/>
      <c r="DG185" s="673"/>
      <c r="DH185" s="673"/>
      <c r="DI185" s="673"/>
      <c r="DJ185" s="673"/>
      <c r="DK185" s="673"/>
      <c r="DL185" s="673"/>
      <c r="DM185" s="673"/>
      <c r="DN185" s="673"/>
      <c r="DO185" s="673"/>
      <c r="DP185" s="673"/>
      <c r="DQ185" s="673"/>
      <c r="DR185" s="673"/>
      <c r="DS185" s="673"/>
      <c r="DT185" s="673"/>
      <c r="DU185" s="673"/>
      <c r="DV185" s="673"/>
      <c r="DW185" s="673"/>
    </row>
    <row r="186" spans="2:127" x14ac:dyDescent="0.2">
      <c r="B186" s="703"/>
      <c r="C186" s="673" t="s">
        <v>586</v>
      </c>
      <c r="D186" s="673"/>
      <c r="E186" s="673"/>
      <c r="F186" s="673"/>
      <c r="G186" s="673"/>
      <c r="H186" s="673"/>
      <c r="I186" s="673"/>
      <c r="J186" s="673"/>
      <c r="K186" s="673"/>
      <c r="L186" s="673"/>
      <c r="M186" s="673"/>
      <c r="N186" s="673"/>
      <c r="O186" s="673"/>
      <c r="P186" s="673"/>
      <c r="Q186" s="673"/>
      <c r="R186" s="673"/>
      <c r="S186" s="673"/>
      <c r="T186" s="673"/>
      <c r="U186" s="673"/>
      <c r="V186" s="673"/>
      <c r="W186" s="673"/>
      <c r="X186" s="673"/>
      <c r="Y186" s="673"/>
      <c r="Z186" s="673"/>
      <c r="AA186" s="673"/>
      <c r="AB186" s="673"/>
      <c r="AC186" s="673"/>
      <c r="AD186" s="673"/>
      <c r="AE186" s="673"/>
      <c r="AF186" s="673"/>
      <c r="AG186" s="673"/>
      <c r="AH186" s="673"/>
      <c r="AI186" s="673"/>
      <c r="AJ186" s="673"/>
      <c r="AK186" s="673"/>
      <c r="AL186" s="673"/>
      <c r="AM186" s="673"/>
      <c r="AN186" s="673"/>
      <c r="AO186" s="673"/>
      <c r="AP186" s="673"/>
      <c r="AQ186" s="673"/>
      <c r="AR186" s="673"/>
      <c r="AS186" s="673"/>
      <c r="AT186" s="673"/>
      <c r="AU186" s="673"/>
      <c r="AV186" s="673"/>
      <c r="AW186" s="673"/>
      <c r="AX186" s="673"/>
      <c r="AY186" s="673"/>
      <c r="AZ186" s="673"/>
      <c r="BA186" s="673"/>
      <c r="BB186" s="673"/>
      <c r="BC186" s="673"/>
      <c r="BD186" s="673"/>
      <c r="BE186" s="673"/>
      <c r="BF186" s="673"/>
      <c r="BG186" s="673"/>
      <c r="BH186" s="673"/>
      <c r="BI186" s="673"/>
      <c r="BJ186" s="673"/>
      <c r="BK186" s="673"/>
      <c r="BL186" s="673"/>
      <c r="BM186" s="673"/>
      <c r="BN186" s="673"/>
      <c r="BO186" s="673"/>
      <c r="BP186" s="673"/>
      <c r="BQ186" s="673"/>
      <c r="BR186" s="673"/>
      <c r="BS186" s="673"/>
      <c r="BT186" s="673"/>
      <c r="BU186" s="673"/>
      <c r="BV186" s="673"/>
      <c r="BW186" s="673"/>
      <c r="BX186" s="673"/>
      <c r="BY186" s="673"/>
      <c r="BZ186" s="673"/>
      <c r="CA186" s="673"/>
      <c r="CB186" s="673"/>
      <c r="CC186" s="673"/>
      <c r="CD186" s="673"/>
      <c r="CE186" s="673"/>
      <c r="CF186" s="673"/>
      <c r="CG186" s="673"/>
      <c r="CH186" s="673"/>
      <c r="CI186" s="673"/>
      <c r="CJ186" s="673"/>
      <c r="CK186" s="673"/>
      <c r="CL186" s="673"/>
      <c r="CM186" s="673"/>
      <c r="CN186" s="673"/>
      <c r="CO186" s="673"/>
      <c r="CP186" s="673"/>
      <c r="CQ186" s="673"/>
      <c r="CR186" s="673"/>
      <c r="CS186" s="673"/>
      <c r="CT186" s="673"/>
      <c r="CU186" s="673"/>
      <c r="CV186" s="673"/>
      <c r="CW186" s="673"/>
      <c r="CX186" s="673"/>
      <c r="CY186" s="673"/>
      <c r="CZ186" s="673"/>
      <c r="DA186" s="673"/>
      <c r="DB186" s="673"/>
      <c r="DC186" s="673"/>
      <c r="DD186" s="673"/>
      <c r="DE186" s="673"/>
      <c r="DF186" s="673"/>
      <c r="DG186" s="673"/>
      <c r="DH186" s="673"/>
      <c r="DI186" s="673"/>
      <c r="DJ186" s="673"/>
      <c r="DK186" s="673"/>
      <c r="DL186" s="673"/>
      <c r="DM186" s="673"/>
      <c r="DN186" s="673"/>
      <c r="DO186" s="673"/>
      <c r="DP186" s="673"/>
      <c r="DQ186" s="673"/>
      <c r="DR186" s="673"/>
      <c r="DS186" s="673"/>
      <c r="DT186" s="673"/>
      <c r="DU186" s="673"/>
      <c r="DV186" s="673"/>
      <c r="DW186" s="673"/>
    </row>
    <row r="187" spans="2:127" x14ac:dyDescent="0.2">
      <c r="B187" s="703"/>
      <c r="C187" s="673" t="s">
        <v>587</v>
      </c>
      <c r="D187" s="673"/>
      <c r="E187" s="673"/>
      <c r="F187" s="673"/>
      <c r="G187" s="673"/>
      <c r="H187" s="673"/>
      <c r="I187" s="673"/>
      <c r="J187" s="673"/>
      <c r="K187" s="673"/>
      <c r="L187" s="673"/>
      <c r="M187" s="673"/>
      <c r="N187" s="673"/>
      <c r="O187" s="673"/>
      <c r="P187" s="673"/>
      <c r="Q187" s="673"/>
      <c r="R187" s="673"/>
      <c r="S187" s="673"/>
      <c r="T187" s="673"/>
      <c r="U187" s="673"/>
      <c r="V187" s="673"/>
      <c r="W187" s="673"/>
      <c r="X187" s="673"/>
      <c r="Y187" s="673"/>
      <c r="Z187" s="673"/>
      <c r="AA187" s="673"/>
      <c r="AB187" s="673"/>
      <c r="AC187" s="673"/>
      <c r="AD187" s="673"/>
      <c r="AE187" s="673"/>
      <c r="AF187" s="673"/>
      <c r="AG187" s="673"/>
      <c r="AH187" s="673"/>
      <c r="AI187" s="673"/>
      <c r="AJ187" s="673"/>
      <c r="AK187" s="673"/>
      <c r="AL187" s="673"/>
      <c r="AM187" s="673"/>
      <c r="AN187" s="673"/>
      <c r="AO187" s="673"/>
      <c r="AP187" s="673"/>
      <c r="AQ187" s="673"/>
      <c r="AR187" s="673"/>
      <c r="AS187" s="673"/>
      <c r="AT187" s="673"/>
      <c r="AU187" s="673"/>
      <c r="AV187" s="673"/>
      <c r="AW187" s="673"/>
      <c r="AX187" s="673"/>
      <c r="AY187" s="673"/>
      <c r="AZ187" s="673"/>
      <c r="BA187" s="673"/>
      <c r="BB187" s="673"/>
      <c r="BC187" s="673"/>
      <c r="BD187" s="673"/>
      <c r="BE187" s="673"/>
      <c r="BF187" s="673"/>
      <c r="BG187" s="673"/>
      <c r="BH187" s="673"/>
      <c r="BI187" s="673"/>
      <c r="BJ187" s="673"/>
      <c r="BK187" s="673"/>
      <c r="BL187" s="673"/>
      <c r="BM187" s="673"/>
      <c r="BN187" s="673"/>
      <c r="BO187" s="673"/>
      <c r="BP187" s="673"/>
      <c r="BQ187" s="673"/>
      <c r="BR187" s="673"/>
      <c r="BS187" s="673"/>
      <c r="BT187" s="673"/>
      <c r="BU187" s="673"/>
      <c r="BV187" s="673"/>
      <c r="BW187" s="673"/>
      <c r="BX187" s="673"/>
      <c r="BY187" s="673"/>
      <c r="BZ187" s="673"/>
      <c r="CA187" s="673"/>
      <c r="CB187" s="673"/>
      <c r="CC187" s="673"/>
      <c r="CD187" s="673"/>
      <c r="CE187" s="673"/>
      <c r="CF187" s="673"/>
      <c r="CG187" s="673"/>
      <c r="CH187" s="673"/>
      <c r="CI187" s="673"/>
      <c r="CJ187" s="673"/>
      <c r="CK187" s="673"/>
      <c r="CL187" s="673"/>
      <c r="CM187" s="673"/>
      <c r="CN187" s="673"/>
      <c r="CO187" s="673"/>
      <c r="CP187" s="673"/>
      <c r="CQ187" s="673"/>
      <c r="CR187" s="673"/>
      <c r="CS187" s="673"/>
      <c r="CT187" s="673"/>
      <c r="CU187" s="673"/>
      <c r="CV187" s="673"/>
      <c r="CW187" s="673"/>
      <c r="CX187" s="673"/>
      <c r="CY187" s="673"/>
      <c r="CZ187" s="673"/>
      <c r="DA187" s="673"/>
      <c r="DB187" s="673"/>
      <c r="DC187" s="673"/>
      <c r="DD187" s="673"/>
      <c r="DE187" s="673"/>
      <c r="DF187" s="673"/>
      <c r="DG187" s="673"/>
      <c r="DH187" s="673"/>
      <c r="DI187" s="673"/>
      <c r="DJ187" s="673"/>
      <c r="DK187" s="673"/>
      <c r="DL187" s="673"/>
      <c r="DM187" s="673"/>
      <c r="DN187" s="673"/>
      <c r="DO187" s="673"/>
      <c r="DP187" s="673"/>
      <c r="DQ187" s="673"/>
      <c r="DR187" s="673"/>
      <c r="DS187" s="673"/>
      <c r="DT187" s="673"/>
      <c r="DU187" s="673"/>
      <c r="DV187" s="673"/>
      <c r="DW187" s="673"/>
    </row>
    <row r="188" spans="2:127" x14ac:dyDescent="0.2">
      <c r="B188" s="703"/>
      <c r="C188" s="673" t="s">
        <v>588</v>
      </c>
      <c r="D188" s="673"/>
      <c r="E188" s="673"/>
      <c r="F188" s="673"/>
      <c r="G188" s="673"/>
      <c r="H188" s="673"/>
      <c r="I188" s="673"/>
      <c r="J188" s="673"/>
      <c r="K188" s="673"/>
      <c r="L188" s="673"/>
      <c r="M188" s="673"/>
      <c r="N188" s="673"/>
      <c r="O188" s="673"/>
      <c r="P188" s="673"/>
      <c r="Q188" s="673"/>
      <c r="R188" s="673"/>
      <c r="S188" s="673"/>
      <c r="T188" s="673"/>
      <c r="U188" s="673"/>
      <c r="V188" s="673"/>
      <c r="W188" s="673"/>
      <c r="X188" s="673"/>
      <c r="Y188" s="673"/>
      <c r="Z188" s="673"/>
      <c r="AA188" s="673"/>
      <c r="AB188" s="673"/>
      <c r="AC188" s="673"/>
      <c r="AD188" s="673"/>
      <c r="AE188" s="673"/>
      <c r="AF188" s="673"/>
      <c r="AG188" s="673"/>
      <c r="AH188" s="673"/>
      <c r="AI188" s="673"/>
      <c r="AJ188" s="673"/>
      <c r="AK188" s="673"/>
      <c r="AL188" s="673"/>
      <c r="AM188" s="673"/>
      <c r="AN188" s="673"/>
      <c r="AO188" s="673"/>
      <c r="AP188" s="673"/>
      <c r="AQ188" s="673"/>
      <c r="AR188" s="673"/>
      <c r="AS188" s="673"/>
      <c r="AT188" s="673"/>
      <c r="AU188" s="673"/>
      <c r="AV188" s="673"/>
      <c r="AW188" s="673"/>
      <c r="AX188" s="673"/>
      <c r="AY188" s="673"/>
      <c r="AZ188" s="673"/>
      <c r="BA188" s="673"/>
      <c r="BB188" s="673"/>
      <c r="BC188" s="673"/>
      <c r="BD188" s="673"/>
      <c r="BE188" s="673"/>
      <c r="BF188" s="673"/>
      <c r="BG188" s="673"/>
      <c r="BH188" s="673"/>
      <c r="BI188" s="673"/>
      <c r="BJ188" s="673"/>
      <c r="BK188" s="673"/>
      <c r="BL188" s="673"/>
      <c r="BM188" s="673"/>
      <c r="BN188" s="673"/>
      <c r="BO188" s="673"/>
      <c r="BP188" s="673"/>
      <c r="BQ188" s="673"/>
      <c r="BR188" s="673"/>
      <c r="BS188" s="673"/>
      <c r="BT188" s="673"/>
      <c r="BU188" s="673"/>
      <c r="BV188" s="673"/>
      <c r="BW188" s="673"/>
      <c r="BX188" s="673"/>
      <c r="BY188" s="673"/>
      <c r="BZ188" s="673"/>
      <c r="CA188" s="673"/>
      <c r="CB188" s="673"/>
      <c r="CC188" s="673"/>
      <c r="CD188" s="673"/>
      <c r="CE188" s="673"/>
      <c r="CF188" s="673"/>
      <c r="CG188" s="673"/>
      <c r="CH188" s="673"/>
      <c r="CI188" s="673"/>
      <c r="CJ188" s="673"/>
      <c r="CK188" s="673"/>
      <c r="CL188" s="673"/>
      <c r="CM188" s="673"/>
      <c r="CN188" s="673"/>
      <c r="CO188" s="673"/>
      <c r="CP188" s="673"/>
      <c r="CQ188" s="673"/>
      <c r="CR188" s="673"/>
      <c r="CS188" s="673"/>
      <c r="CT188" s="673"/>
      <c r="CU188" s="673"/>
      <c r="CV188" s="673"/>
      <c r="CW188" s="673"/>
      <c r="CX188" s="673"/>
      <c r="CY188" s="673"/>
      <c r="CZ188" s="673"/>
      <c r="DA188" s="673"/>
      <c r="DB188" s="673"/>
      <c r="DC188" s="673"/>
      <c r="DD188" s="673"/>
      <c r="DE188" s="673"/>
      <c r="DF188" s="673"/>
      <c r="DG188" s="673"/>
      <c r="DH188" s="673"/>
      <c r="DI188" s="673"/>
      <c r="DJ188" s="673"/>
      <c r="DK188" s="673"/>
      <c r="DL188" s="673"/>
      <c r="DM188" s="673"/>
      <c r="DN188" s="673"/>
      <c r="DO188" s="673"/>
      <c r="DP188" s="673"/>
      <c r="DQ188" s="673"/>
      <c r="DR188" s="673"/>
      <c r="DS188" s="673"/>
      <c r="DT188" s="673"/>
      <c r="DU188" s="673"/>
      <c r="DV188" s="673"/>
      <c r="DW188" s="673"/>
    </row>
    <row r="189" spans="2:127" x14ac:dyDescent="0.2">
      <c r="B189" s="703"/>
      <c r="C189" s="673" t="s">
        <v>589</v>
      </c>
      <c r="D189" s="673"/>
      <c r="E189" s="673"/>
      <c r="F189" s="673"/>
      <c r="G189" s="673"/>
      <c r="H189" s="673"/>
      <c r="I189" s="673"/>
      <c r="J189" s="673"/>
      <c r="K189" s="673"/>
      <c r="L189" s="673"/>
      <c r="M189" s="673"/>
      <c r="N189" s="673"/>
      <c r="O189" s="673"/>
      <c r="P189" s="673"/>
      <c r="Q189" s="673"/>
      <c r="R189" s="673"/>
      <c r="S189" s="673"/>
      <c r="T189" s="673"/>
      <c r="U189" s="673"/>
      <c r="V189" s="673"/>
      <c r="W189" s="673"/>
      <c r="X189" s="673"/>
      <c r="Y189" s="673"/>
      <c r="Z189" s="673"/>
      <c r="AA189" s="673"/>
      <c r="AB189" s="673"/>
      <c r="AC189" s="673"/>
      <c r="AD189" s="673"/>
      <c r="AE189" s="673"/>
      <c r="AF189" s="673"/>
      <c r="AG189" s="673"/>
      <c r="AH189" s="673"/>
      <c r="AI189" s="673"/>
      <c r="AJ189" s="673"/>
      <c r="AK189" s="673"/>
      <c r="AL189" s="673"/>
      <c r="AM189" s="673"/>
      <c r="AN189" s="673"/>
      <c r="AO189" s="673"/>
      <c r="AP189" s="673"/>
      <c r="AQ189" s="673"/>
      <c r="AR189" s="673"/>
      <c r="AS189" s="673"/>
      <c r="AT189" s="673"/>
      <c r="AU189" s="673"/>
      <c r="AV189" s="673"/>
      <c r="AW189" s="673"/>
      <c r="AX189" s="673"/>
      <c r="AY189" s="673"/>
      <c r="AZ189" s="673"/>
      <c r="BA189" s="673"/>
      <c r="BB189" s="673"/>
      <c r="BC189" s="673"/>
      <c r="BD189" s="673"/>
      <c r="BE189" s="673"/>
      <c r="BF189" s="673"/>
      <c r="BG189" s="673"/>
      <c r="BH189" s="673"/>
      <c r="BI189" s="673"/>
      <c r="BJ189" s="673"/>
      <c r="BK189" s="673"/>
      <c r="BL189" s="673"/>
      <c r="BM189" s="673"/>
      <c r="BN189" s="673"/>
      <c r="BO189" s="673"/>
      <c r="BP189" s="673"/>
      <c r="BQ189" s="673"/>
      <c r="BR189" s="673"/>
      <c r="BS189" s="673"/>
      <c r="BT189" s="673"/>
      <c r="BU189" s="673"/>
      <c r="BV189" s="673"/>
      <c r="BW189" s="673"/>
      <c r="BX189" s="673"/>
      <c r="BY189" s="673"/>
      <c r="BZ189" s="673"/>
      <c r="CA189" s="673"/>
      <c r="CB189" s="673"/>
      <c r="CC189" s="673"/>
      <c r="CD189" s="673"/>
      <c r="CE189" s="673"/>
      <c r="CF189" s="673"/>
      <c r="CG189" s="673"/>
      <c r="CH189" s="673"/>
      <c r="CI189" s="673"/>
      <c r="CJ189" s="673"/>
      <c r="CK189" s="673"/>
      <c r="CL189" s="673"/>
      <c r="CM189" s="673"/>
      <c r="CN189" s="673"/>
      <c r="CO189" s="673"/>
      <c r="CP189" s="673"/>
      <c r="CQ189" s="673"/>
      <c r="CR189" s="673"/>
      <c r="CS189" s="673"/>
      <c r="CT189" s="673"/>
      <c r="CU189" s="673"/>
      <c r="CV189" s="673"/>
      <c r="CW189" s="673"/>
      <c r="CX189" s="673"/>
      <c r="CY189" s="673"/>
      <c r="CZ189" s="673"/>
      <c r="DA189" s="673"/>
      <c r="DB189" s="673"/>
      <c r="DC189" s="673"/>
      <c r="DD189" s="673"/>
      <c r="DE189" s="673"/>
      <c r="DF189" s="673"/>
      <c r="DG189" s="673"/>
      <c r="DH189" s="673"/>
      <c r="DI189" s="673"/>
      <c r="DJ189" s="673"/>
      <c r="DK189" s="673"/>
      <c r="DL189" s="673"/>
      <c r="DM189" s="673"/>
      <c r="DN189" s="673"/>
      <c r="DO189" s="673"/>
      <c r="DP189" s="673"/>
      <c r="DQ189" s="673"/>
      <c r="DR189" s="673"/>
      <c r="DS189" s="673"/>
      <c r="DT189" s="673"/>
      <c r="DU189" s="673"/>
      <c r="DV189" s="673"/>
      <c r="DW189" s="673"/>
    </row>
    <row r="190" spans="2:127" x14ac:dyDescent="0.2">
      <c r="B190" s="703"/>
      <c r="C190" s="673" t="s">
        <v>590</v>
      </c>
      <c r="D190" s="673"/>
      <c r="E190" s="673"/>
      <c r="F190" s="673"/>
      <c r="G190" s="673"/>
      <c r="H190" s="673"/>
      <c r="I190" s="673"/>
      <c r="J190" s="673"/>
      <c r="K190" s="673"/>
      <c r="L190" s="673"/>
      <c r="M190" s="673"/>
      <c r="N190" s="673"/>
      <c r="O190" s="673"/>
      <c r="P190" s="673"/>
      <c r="Q190" s="673"/>
      <c r="R190" s="673"/>
      <c r="S190" s="673"/>
      <c r="T190" s="673"/>
      <c r="U190" s="673"/>
      <c r="V190" s="673"/>
      <c r="W190" s="673"/>
      <c r="X190" s="673"/>
      <c r="Y190" s="673"/>
      <c r="Z190" s="673"/>
      <c r="AA190" s="673"/>
      <c r="AB190" s="673"/>
      <c r="AC190" s="673"/>
      <c r="AD190" s="673"/>
      <c r="AE190" s="673"/>
      <c r="AF190" s="673"/>
      <c r="AG190" s="673"/>
      <c r="AH190" s="673"/>
      <c r="AI190" s="673"/>
      <c r="AJ190" s="673"/>
      <c r="AK190" s="673"/>
      <c r="AL190" s="673"/>
      <c r="AM190" s="673"/>
      <c r="AN190" s="673"/>
      <c r="AO190" s="673"/>
      <c r="AP190" s="673"/>
      <c r="AQ190" s="673"/>
      <c r="AR190" s="673"/>
      <c r="AS190" s="673"/>
      <c r="AT190" s="673"/>
      <c r="AU190" s="673"/>
      <c r="AV190" s="673"/>
      <c r="AW190" s="673"/>
      <c r="AX190" s="673"/>
      <c r="AY190" s="673"/>
      <c r="AZ190" s="673"/>
      <c r="BA190" s="673"/>
      <c r="BB190" s="673"/>
      <c r="BC190" s="673"/>
      <c r="BD190" s="673"/>
      <c r="BE190" s="673"/>
      <c r="BF190" s="673"/>
      <c r="BG190" s="673"/>
      <c r="BH190" s="673"/>
      <c r="BI190" s="673"/>
      <c r="BJ190" s="673"/>
      <c r="BK190" s="673"/>
      <c r="BL190" s="673"/>
      <c r="BM190" s="673"/>
      <c r="BN190" s="673"/>
      <c r="BO190" s="673"/>
      <c r="BP190" s="673"/>
      <c r="BQ190" s="673"/>
      <c r="BR190" s="673"/>
      <c r="BS190" s="673"/>
      <c r="BT190" s="673"/>
      <c r="BU190" s="673"/>
      <c r="BV190" s="673"/>
      <c r="BW190" s="673"/>
      <c r="BX190" s="673"/>
      <c r="BY190" s="673"/>
      <c r="BZ190" s="673"/>
      <c r="CA190" s="673"/>
      <c r="CB190" s="673"/>
      <c r="CC190" s="673"/>
      <c r="CD190" s="673"/>
      <c r="CE190" s="673"/>
      <c r="CF190" s="673"/>
      <c r="CG190" s="673"/>
      <c r="CH190" s="673"/>
      <c r="CI190" s="673"/>
      <c r="CJ190" s="673"/>
      <c r="CK190" s="673"/>
      <c r="CL190" s="673"/>
      <c r="CM190" s="673"/>
      <c r="CN190" s="673"/>
      <c r="CO190" s="673"/>
      <c r="CP190" s="673"/>
      <c r="CQ190" s="673"/>
      <c r="CR190" s="673"/>
      <c r="CS190" s="673"/>
      <c r="CT190" s="673"/>
      <c r="CU190" s="673"/>
      <c r="CV190" s="673"/>
      <c r="CW190" s="673"/>
      <c r="CX190" s="673"/>
      <c r="CY190" s="673"/>
      <c r="CZ190" s="673"/>
      <c r="DA190" s="673"/>
      <c r="DB190" s="673"/>
      <c r="DC190" s="673"/>
      <c r="DD190" s="673"/>
      <c r="DE190" s="673"/>
      <c r="DF190" s="673"/>
      <c r="DG190" s="673"/>
      <c r="DH190" s="673"/>
      <c r="DI190" s="673"/>
      <c r="DJ190" s="673"/>
      <c r="DK190" s="673"/>
      <c r="DL190" s="673"/>
      <c r="DM190" s="673"/>
      <c r="DN190" s="673"/>
      <c r="DO190" s="673"/>
      <c r="DP190" s="673"/>
      <c r="DQ190" s="673"/>
      <c r="DR190" s="673"/>
      <c r="DS190" s="673"/>
      <c r="DT190" s="673"/>
      <c r="DU190" s="673"/>
      <c r="DV190" s="673"/>
      <c r="DW190" s="673"/>
    </row>
    <row r="191" spans="2:127" x14ac:dyDescent="0.2">
      <c r="B191" s="701"/>
      <c r="C191" s="673" t="s">
        <v>591</v>
      </c>
      <c r="D191" s="673"/>
      <c r="E191" s="673"/>
      <c r="F191" s="673"/>
      <c r="G191" s="673"/>
      <c r="H191" s="673"/>
      <c r="I191" s="673"/>
      <c r="J191" s="673"/>
      <c r="K191" s="673"/>
      <c r="L191" s="673"/>
      <c r="M191" s="673"/>
      <c r="N191" s="673"/>
      <c r="O191" s="673"/>
      <c r="P191" s="673"/>
      <c r="Q191" s="673"/>
      <c r="R191" s="673"/>
      <c r="S191" s="673"/>
      <c r="T191" s="673"/>
      <c r="U191" s="673"/>
      <c r="V191" s="673"/>
      <c r="W191" s="673"/>
      <c r="X191" s="673"/>
      <c r="Y191" s="673"/>
      <c r="Z191" s="673"/>
      <c r="AA191" s="673"/>
      <c r="AB191" s="673"/>
      <c r="AC191" s="673"/>
      <c r="AD191" s="673"/>
      <c r="AE191" s="673"/>
      <c r="AF191" s="673"/>
      <c r="AG191" s="673"/>
      <c r="AH191" s="673"/>
      <c r="AI191" s="673"/>
      <c r="AJ191" s="673"/>
      <c r="AK191" s="673"/>
      <c r="AL191" s="673"/>
      <c r="AM191" s="673"/>
      <c r="AN191" s="673"/>
      <c r="AO191" s="673"/>
      <c r="AP191" s="673"/>
      <c r="AQ191" s="673"/>
      <c r="AR191" s="673"/>
      <c r="AS191" s="673"/>
      <c r="AT191" s="673"/>
      <c r="AU191" s="673"/>
      <c r="AV191" s="673"/>
      <c r="AW191" s="673"/>
      <c r="AX191" s="673"/>
      <c r="AY191" s="673"/>
      <c r="AZ191" s="673"/>
      <c r="BA191" s="673"/>
      <c r="BB191" s="673"/>
      <c r="BC191" s="673"/>
      <c r="BD191" s="673"/>
      <c r="BE191" s="673"/>
      <c r="BF191" s="673"/>
      <c r="BG191" s="673"/>
      <c r="BH191" s="673"/>
      <c r="BI191" s="673"/>
      <c r="BJ191" s="673"/>
      <c r="BK191" s="673"/>
      <c r="BL191" s="673"/>
      <c r="BM191" s="673"/>
      <c r="BN191" s="673"/>
      <c r="BO191" s="673"/>
      <c r="BP191" s="673"/>
      <c r="BQ191" s="673"/>
      <c r="BR191" s="673"/>
      <c r="BS191" s="673"/>
      <c r="BT191" s="673"/>
      <c r="BU191" s="673"/>
      <c r="BV191" s="673"/>
      <c r="BW191" s="673"/>
      <c r="BX191" s="673"/>
      <c r="BY191" s="673"/>
      <c r="BZ191" s="673"/>
      <c r="CA191" s="673"/>
      <c r="CB191" s="673"/>
      <c r="CC191" s="673"/>
      <c r="CD191" s="673"/>
      <c r="CE191" s="673"/>
      <c r="CF191" s="673"/>
      <c r="CG191" s="673"/>
      <c r="CH191" s="673"/>
      <c r="CI191" s="673"/>
      <c r="CJ191" s="673"/>
      <c r="CK191" s="673"/>
      <c r="CL191" s="673"/>
      <c r="CM191" s="673"/>
      <c r="CN191" s="673"/>
      <c r="CO191" s="673"/>
      <c r="CP191" s="673"/>
      <c r="CQ191" s="673"/>
      <c r="CR191" s="673"/>
      <c r="CS191" s="673"/>
      <c r="CT191" s="673"/>
      <c r="CU191" s="673"/>
      <c r="CV191" s="673"/>
      <c r="CW191" s="673"/>
      <c r="CX191" s="673"/>
      <c r="CY191" s="673"/>
      <c r="CZ191" s="673"/>
      <c r="DA191" s="673"/>
      <c r="DB191" s="673"/>
      <c r="DC191" s="673"/>
      <c r="DD191" s="673"/>
      <c r="DE191" s="673"/>
      <c r="DF191" s="673"/>
      <c r="DG191" s="673"/>
      <c r="DH191" s="673"/>
      <c r="DI191" s="673"/>
      <c r="DJ191" s="673"/>
      <c r="DK191" s="673"/>
      <c r="DL191" s="673"/>
      <c r="DM191" s="673"/>
      <c r="DN191" s="673"/>
      <c r="DO191" s="673"/>
      <c r="DP191" s="673"/>
      <c r="DQ191" s="673"/>
      <c r="DR191" s="673"/>
      <c r="DS191" s="673"/>
      <c r="DT191" s="673"/>
      <c r="DU191" s="673"/>
      <c r="DV191" s="673"/>
      <c r="DW191" s="673"/>
    </row>
    <row r="192" spans="2:127" x14ac:dyDescent="0.2">
      <c r="B192" s="701"/>
      <c r="C192" s="673" t="s">
        <v>592</v>
      </c>
      <c r="D192" s="673"/>
      <c r="E192" s="673"/>
      <c r="F192" s="673"/>
      <c r="G192" s="673"/>
      <c r="H192" s="673"/>
      <c r="I192" s="673"/>
      <c r="J192" s="673"/>
      <c r="K192" s="673"/>
      <c r="L192" s="673"/>
      <c r="M192" s="673"/>
      <c r="N192" s="673"/>
      <c r="O192" s="673"/>
      <c r="P192" s="673"/>
      <c r="Q192" s="673"/>
      <c r="R192" s="673"/>
      <c r="S192" s="673"/>
      <c r="T192" s="673"/>
      <c r="U192" s="673"/>
      <c r="V192" s="673"/>
      <c r="W192" s="673"/>
      <c r="X192" s="673"/>
      <c r="Y192" s="673"/>
      <c r="Z192" s="673"/>
      <c r="AA192" s="673"/>
      <c r="AB192" s="673"/>
      <c r="AC192" s="673"/>
      <c r="AD192" s="673"/>
      <c r="AE192" s="673"/>
      <c r="AF192" s="673"/>
      <c r="AG192" s="673"/>
      <c r="AH192" s="673"/>
      <c r="AI192" s="673"/>
      <c r="AJ192" s="673"/>
      <c r="AK192" s="673"/>
      <c r="AL192" s="673"/>
      <c r="AM192" s="673"/>
      <c r="AN192" s="673"/>
      <c r="AO192" s="673"/>
      <c r="AP192" s="673"/>
      <c r="AQ192" s="673"/>
      <c r="AR192" s="673"/>
      <c r="AS192" s="673"/>
      <c r="AT192" s="673"/>
      <c r="AU192" s="673"/>
      <c r="AV192" s="673"/>
      <c r="AW192" s="673"/>
      <c r="AX192" s="673"/>
      <c r="AY192" s="673"/>
      <c r="AZ192" s="673"/>
      <c r="BA192" s="673"/>
      <c r="BB192" s="673"/>
      <c r="BC192" s="673"/>
      <c r="BD192" s="673"/>
      <c r="BE192" s="673"/>
      <c r="BF192" s="673"/>
      <c r="BG192" s="673"/>
      <c r="BH192" s="673"/>
      <c r="BI192" s="673"/>
      <c r="BJ192" s="673"/>
      <c r="BK192" s="673"/>
      <c r="BL192" s="673"/>
      <c r="BM192" s="673"/>
      <c r="BN192" s="673"/>
      <c r="BO192" s="673"/>
      <c r="BP192" s="673"/>
      <c r="BQ192" s="673"/>
      <c r="BR192" s="673"/>
      <c r="BS192" s="673"/>
      <c r="BT192" s="673"/>
      <c r="BU192" s="673"/>
      <c r="BV192" s="673"/>
      <c r="BW192" s="673"/>
      <c r="BX192" s="673"/>
      <c r="BY192" s="673"/>
      <c r="BZ192" s="673"/>
      <c r="CA192" s="673"/>
      <c r="CB192" s="673"/>
      <c r="CC192" s="673"/>
      <c r="CD192" s="673"/>
      <c r="CE192" s="673"/>
      <c r="CF192" s="673"/>
      <c r="CG192" s="673"/>
      <c r="CH192" s="673"/>
      <c r="CI192" s="673"/>
      <c r="CJ192" s="673"/>
      <c r="CK192" s="673"/>
      <c r="CL192" s="673"/>
      <c r="CM192" s="673"/>
      <c r="CN192" s="673"/>
      <c r="CO192" s="673"/>
      <c r="CP192" s="673"/>
      <c r="CQ192" s="673"/>
      <c r="CR192" s="673"/>
      <c r="CS192" s="673"/>
      <c r="CT192" s="673"/>
      <c r="CU192" s="673"/>
      <c r="CV192" s="673"/>
      <c r="CW192" s="673"/>
      <c r="CX192" s="673"/>
      <c r="CY192" s="673"/>
      <c r="CZ192" s="673"/>
      <c r="DA192" s="673"/>
      <c r="DB192" s="673"/>
      <c r="DC192" s="673"/>
      <c r="DD192" s="673"/>
      <c r="DE192" s="673"/>
      <c r="DF192" s="673"/>
      <c r="DG192" s="673"/>
      <c r="DH192" s="673"/>
      <c r="DI192" s="673"/>
      <c r="DJ192" s="673"/>
      <c r="DK192" s="673"/>
      <c r="DL192" s="673"/>
      <c r="DM192" s="673"/>
      <c r="DN192" s="673"/>
      <c r="DO192" s="673"/>
      <c r="DP192" s="673"/>
      <c r="DQ192" s="673"/>
      <c r="DR192" s="673"/>
      <c r="DS192" s="673"/>
      <c r="DT192" s="673"/>
      <c r="DU192" s="673"/>
      <c r="DV192" s="673"/>
      <c r="DW192" s="673"/>
    </row>
    <row r="193" spans="2:127" x14ac:dyDescent="0.2">
      <c r="B193" s="701"/>
      <c r="C193" s="673"/>
      <c r="D193" s="673"/>
      <c r="E193" s="673"/>
      <c r="F193" s="673"/>
      <c r="G193" s="673"/>
      <c r="H193" s="673"/>
      <c r="I193" s="673"/>
      <c r="J193" s="673"/>
      <c r="K193" s="673"/>
      <c r="L193" s="673"/>
      <c r="M193" s="673"/>
      <c r="N193" s="673"/>
      <c r="O193" s="673"/>
      <c r="P193" s="673"/>
      <c r="Q193" s="673"/>
      <c r="R193" s="673"/>
      <c r="S193" s="673"/>
      <c r="T193" s="673"/>
      <c r="U193" s="673"/>
      <c r="V193" s="673"/>
      <c r="W193" s="673"/>
      <c r="X193" s="673"/>
      <c r="Y193" s="673"/>
      <c r="Z193" s="673"/>
      <c r="AA193" s="673"/>
      <c r="AB193" s="673"/>
      <c r="AC193" s="673"/>
      <c r="AD193" s="673"/>
      <c r="AE193" s="673"/>
      <c r="AF193" s="673"/>
      <c r="AG193" s="673"/>
      <c r="AH193" s="673"/>
      <c r="AI193" s="673"/>
      <c r="AJ193" s="673"/>
      <c r="AK193" s="673"/>
      <c r="AL193" s="673"/>
      <c r="AM193" s="673"/>
      <c r="AN193" s="673"/>
      <c r="AO193" s="673"/>
      <c r="AP193" s="673"/>
      <c r="AQ193" s="673"/>
      <c r="AR193" s="673"/>
      <c r="AS193" s="673"/>
      <c r="AT193" s="673"/>
      <c r="AU193" s="673"/>
      <c r="AV193" s="673"/>
      <c r="AW193" s="673"/>
      <c r="AX193" s="673"/>
      <c r="AY193" s="673"/>
      <c r="AZ193" s="673"/>
      <c r="BA193" s="673"/>
      <c r="BB193" s="673"/>
      <c r="BC193" s="673"/>
      <c r="BD193" s="673"/>
      <c r="BE193" s="673"/>
      <c r="BF193" s="673"/>
      <c r="BG193" s="673"/>
      <c r="BH193" s="673"/>
      <c r="BI193" s="673"/>
      <c r="BJ193" s="673"/>
      <c r="BK193" s="673"/>
      <c r="BL193" s="673"/>
      <c r="BM193" s="673"/>
      <c r="BN193" s="673"/>
      <c r="BO193" s="673"/>
      <c r="BP193" s="673"/>
      <c r="BQ193" s="673"/>
      <c r="BR193" s="673"/>
      <c r="BS193" s="673"/>
      <c r="BT193" s="673"/>
      <c r="BU193" s="673"/>
      <c r="BV193" s="673"/>
      <c r="BW193" s="673"/>
      <c r="BX193" s="673"/>
      <c r="BY193" s="673"/>
      <c r="BZ193" s="673"/>
      <c r="CA193" s="673"/>
      <c r="CB193" s="673"/>
      <c r="CC193" s="673"/>
      <c r="CD193" s="673"/>
      <c r="CE193" s="673"/>
      <c r="CF193" s="673"/>
      <c r="CG193" s="673"/>
      <c r="CH193" s="673"/>
      <c r="CI193" s="673"/>
      <c r="CJ193" s="673"/>
      <c r="CK193" s="673"/>
      <c r="CL193" s="673"/>
      <c r="CM193" s="673"/>
      <c r="CN193" s="673"/>
      <c r="CO193" s="673"/>
      <c r="CP193" s="673"/>
      <c r="CQ193" s="673"/>
      <c r="CR193" s="673"/>
      <c r="CS193" s="673"/>
      <c r="CT193" s="673"/>
      <c r="CU193" s="673"/>
      <c r="CV193" s="673"/>
      <c r="CW193" s="673"/>
      <c r="CX193" s="673"/>
      <c r="CY193" s="673"/>
      <c r="CZ193" s="673"/>
      <c r="DA193" s="673"/>
      <c r="DB193" s="673"/>
      <c r="DC193" s="673"/>
      <c r="DD193" s="673"/>
      <c r="DE193" s="673"/>
      <c r="DF193" s="673"/>
      <c r="DG193" s="673"/>
      <c r="DH193" s="673"/>
      <c r="DI193" s="673"/>
      <c r="DJ193" s="673"/>
      <c r="DK193" s="673"/>
      <c r="DL193" s="673"/>
      <c r="DM193" s="673"/>
      <c r="DN193" s="673"/>
      <c r="DO193" s="673"/>
      <c r="DP193" s="673"/>
      <c r="DQ193" s="673"/>
      <c r="DR193" s="673"/>
      <c r="DS193" s="673"/>
      <c r="DT193" s="673"/>
      <c r="DU193" s="673"/>
      <c r="DV193" s="673"/>
      <c r="DW193" s="673"/>
    </row>
  </sheetData>
  <sheetProtection algorithmName="SHA-512" hashValue="0DbiKk4tBOQwCww5Pq44qC1J3ISsgsEjIpAe6oj9bxGZD95YXSLO0SsmiO9zCTejdvo0Lr67tHFvqN3cGVZIMQ==" saltValue="Lf93GUEGC8P8f5gbfvWk1w==" spinCount="100000" sheet="1" objects="1" scenarios="1" selectLockedCells="1" selectUnlockedCells="1"/>
  <mergeCells count="1">
    <mergeCell ref="W2:W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verticalDpi="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"/>
  <sheetViews>
    <sheetView zoomScale="80" zoomScaleNormal="80" workbookViewId="0">
      <pane xSplit="7" ySplit="3" topLeftCell="H4" activePane="bottomRight" state="frozen"/>
      <selection pane="topRight" activeCell="G1" sqref="G1"/>
      <selection pane="bottomLeft" activeCell="A4" sqref="A4"/>
      <selection pane="bottomRight"/>
    </sheetView>
  </sheetViews>
  <sheetFormatPr defaultColWidth="8.88671875" defaultRowHeight="15" x14ac:dyDescent="0.2"/>
  <cols>
    <col min="1" max="1" width="1.33203125" customWidth="1"/>
    <col min="2" max="2" width="8" customWidth="1"/>
    <col min="3" max="3" width="45.109375" customWidth="1"/>
    <col min="4" max="4" width="18" customWidth="1"/>
    <col min="5" max="5" width="18" hidden="1" customWidth="1"/>
    <col min="6" max="7" width="10.21875" customWidth="1"/>
    <col min="8" max="36" width="11.44140625" customWidth="1"/>
    <col min="37" max="37" width="10.44140625" bestFit="1" customWidth="1"/>
    <col min="249" max="249" width="1.33203125" customWidth="1"/>
    <col min="250" max="250" width="8" customWidth="1"/>
    <col min="251" max="251" width="45.109375" customWidth="1"/>
    <col min="252" max="252" width="18" customWidth="1"/>
    <col min="253" max="254" width="10.21875" customWidth="1"/>
    <col min="255" max="283" width="11.44140625" customWidth="1"/>
    <col min="505" max="505" width="1.33203125" customWidth="1"/>
    <col min="506" max="506" width="8" customWidth="1"/>
    <col min="507" max="507" width="45.109375" customWidth="1"/>
    <col min="508" max="508" width="18" customWidth="1"/>
    <col min="509" max="510" width="10.21875" customWidth="1"/>
    <col min="511" max="539" width="11.44140625" customWidth="1"/>
    <col min="761" max="761" width="1.33203125" customWidth="1"/>
    <col min="762" max="762" width="8" customWidth="1"/>
    <col min="763" max="763" width="45.109375" customWidth="1"/>
    <col min="764" max="764" width="18" customWidth="1"/>
    <col min="765" max="766" width="10.21875" customWidth="1"/>
    <col min="767" max="795" width="11.44140625" customWidth="1"/>
    <col min="1017" max="1017" width="1.33203125" customWidth="1"/>
    <col min="1018" max="1018" width="8" customWidth="1"/>
    <col min="1019" max="1019" width="45.109375" customWidth="1"/>
    <col min="1020" max="1020" width="18" customWidth="1"/>
    <col min="1021" max="1022" width="10.21875" customWidth="1"/>
    <col min="1023" max="1051" width="11.44140625" customWidth="1"/>
    <col min="1273" max="1273" width="1.33203125" customWidth="1"/>
    <col min="1274" max="1274" width="8" customWidth="1"/>
    <col min="1275" max="1275" width="45.109375" customWidth="1"/>
    <col min="1276" max="1276" width="18" customWidth="1"/>
    <col min="1277" max="1278" width="10.21875" customWidth="1"/>
    <col min="1279" max="1307" width="11.44140625" customWidth="1"/>
    <col min="1529" max="1529" width="1.33203125" customWidth="1"/>
    <col min="1530" max="1530" width="8" customWidth="1"/>
    <col min="1531" max="1531" width="45.109375" customWidth="1"/>
    <col min="1532" max="1532" width="18" customWidth="1"/>
    <col min="1533" max="1534" width="10.21875" customWidth="1"/>
    <col min="1535" max="1563" width="11.44140625" customWidth="1"/>
    <col min="1785" max="1785" width="1.33203125" customWidth="1"/>
    <col min="1786" max="1786" width="8" customWidth="1"/>
    <col min="1787" max="1787" width="45.109375" customWidth="1"/>
    <col min="1788" max="1788" width="18" customWidth="1"/>
    <col min="1789" max="1790" width="10.21875" customWidth="1"/>
    <col min="1791" max="1819" width="11.44140625" customWidth="1"/>
    <col min="2041" max="2041" width="1.33203125" customWidth="1"/>
    <col min="2042" max="2042" width="8" customWidth="1"/>
    <col min="2043" max="2043" width="45.109375" customWidth="1"/>
    <col min="2044" max="2044" width="18" customWidth="1"/>
    <col min="2045" max="2046" width="10.21875" customWidth="1"/>
    <col min="2047" max="2075" width="11.44140625" customWidth="1"/>
    <col min="2297" max="2297" width="1.33203125" customWidth="1"/>
    <col min="2298" max="2298" width="8" customWidth="1"/>
    <col min="2299" max="2299" width="45.109375" customWidth="1"/>
    <col min="2300" max="2300" width="18" customWidth="1"/>
    <col min="2301" max="2302" width="10.21875" customWidth="1"/>
    <col min="2303" max="2331" width="11.44140625" customWidth="1"/>
    <col min="2553" max="2553" width="1.33203125" customWidth="1"/>
    <col min="2554" max="2554" width="8" customWidth="1"/>
    <col min="2555" max="2555" width="45.109375" customWidth="1"/>
    <col min="2556" max="2556" width="18" customWidth="1"/>
    <col min="2557" max="2558" width="10.21875" customWidth="1"/>
    <col min="2559" max="2587" width="11.44140625" customWidth="1"/>
    <col min="2809" max="2809" width="1.33203125" customWidth="1"/>
    <col min="2810" max="2810" width="8" customWidth="1"/>
    <col min="2811" max="2811" width="45.109375" customWidth="1"/>
    <col min="2812" max="2812" width="18" customWidth="1"/>
    <col min="2813" max="2814" width="10.21875" customWidth="1"/>
    <col min="2815" max="2843" width="11.44140625" customWidth="1"/>
    <col min="3065" max="3065" width="1.33203125" customWidth="1"/>
    <col min="3066" max="3066" width="8" customWidth="1"/>
    <col min="3067" max="3067" width="45.109375" customWidth="1"/>
    <col min="3068" max="3068" width="18" customWidth="1"/>
    <col min="3069" max="3070" width="10.21875" customWidth="1"/>
    <col min="3071" max="3099" width="11.44140625" customWidth="1"/>
    <col min="3321" max="3321" width="1.33203125" customWidth="1"/>
    <col min="3322" max="3322" width="8" customWidth="1"/>
    <col min="3323" max="3323" width="45.109375" customWidth="1"/>
    <col min="3324" max="3324" width="18" customWidth="1"/>
    <col min="3325" max="3326" width="10.21875" customWidth="1"/>
    <col min="3327" max="3355" width="11.44140625" customWidth="1"/>
    <col min="3577" max="3577" width="1.33203125" customWidth="1"/>
    <col min="3578" max="3578" width="8" customWidth="1"/>
    <col min="3579" max="3579" width="45.109375" customWidth="1"/>
    <col min="3580" max="3580" width="18" customWidth="1"/>
    <col min="3581" max="3582" width="10.21875" customWidth="1"/>
    <col min="3583" max="3611" width="11.44140625" customWidth="1"/>
    <col min="3833" max="3833" width="1.33203125" customWidth="1"/>
    <col min="3834" max="3834" width="8" customWidth="1"/>
    <col min="3835" max="3835" width="45.109375" customWidth="1"/>
    <col min="3836" max="3836" width="18" customWidth="1"/>
    <col min="3837" max="3838" width="10.21875" customWidth="1"/>
    <col min="3839" max="3867" width="11.44140625" customWidth="1"/>
    <col min="4089" max="4089" width="1.33203125" customWidth="1"/>
    <col min="4090" max="4090" width="8" customWidth="1"/>
    <col min="4091" max="4091" width="45.109375" customWidth="1"/>
    <col min="4092" max="4092" width="18" customWidth="1"/>
    <col min="4093" max="4094" width="10.21875" customWidth="1"/>
    <col min="4095" max="4123" width="11.44140625" customWidth="1"/>
    <col min="4345" max="4345" width="1.33203125" customWidth="1"/>
    <col min="4346" max="4346" width="8" customWidth="1"/>
    <col min="4347" max="4347" width="45.109375" customWidth="1"/>
    <col min="4348" max="4348" width="18" customWidth="1"/>
    <col min="4349" max="4350" width="10.21875" customWidth="1"/>
    <col min="4351" max="4379" width="11.44140625" customWidth="1"/>
    <col min="4601" max="4601" width="1.33203125" customWidth="1"/>
    <col min="4602" max="4602" width="8" customWidth="1"/>
    <col min="4603" max="4603" width="45.109375" customWidth="1"/>
    <col min="4604" max="4604" width="18" customWidth="1"/>
    <col min="4605" max="4606" width="10.21875" customWidth="1"/>
    <col min="4607" max="4635" width="11.44140625" customWidth="1"/>
    <col min="4857" max="4857" width="1.33203125" customWidth="1"/>
    <col min="4858" max="4858" width="8" customWidth="1"/>
    <col min="4859" max="4859" width="45.109375" customWidth="1"/>
    <col min="4860" max="4860" width="18" customWidth="1"/>
    <col min="4861" max="4862" width="10.21875" customWidth="1"/>
    <col min="4863" max="4891" width="11.44140625" customWidth="1"/>
    <col min="5113" max="5113" width="1.33203125" customWidth="1"/>
    <col min="5114" max="5114" width="8" customWidth="1"/>
    <col min="5115" max="5115" width="45.109375" customWidth="1"/>
    <col min="5116" max="5116" width="18" customWidth="1"/>
    <col min="5117" max="5118" width="10.21875" customWidth="1"/>
    <col min="5119" max="5147" width="11.44140625" customWidth="1"/>
    <col min="5369" max="5369" width="1.33203125" customWidth="1"/>
    <col min="5370" max="5370" width="8" customWidth="1"/>
    <col min="5371" max="5371" width="45.109375" customWidth="1"/>
    <col min="5372" max="5372" width="18" customWidth="1"/>
    <col min="5373" max="5374" width="10.21875" customWidth="1"/>
    <col min="5375" max="5403" width="11.44140625" customWidth="1"/>
    <col min="5625" max="5625" width="1.33203125" customWidth="1"/>
    <col min="5626" max="5626" width="8" customWidth="1"/>
    <col min="5627" max="5627" width="45.109375" customWidth="1"/>
    <col min="5628" max="5628" width="18" customWidth="1"/>
    <col min="5629" max="5630" width="10.21875" customWidth="1"/>
    <col min="5631" max="5659" width="11.44140625" customWidth="1"/>
    <col min="5881" max="5881" width="1.33203125" customWidth="1"/>
    <col min="5882" max="5882" width="8" customWidth="1"/>
    <col min="5883" max="5883" width="45.109375" customWidth="1"/>
    <col min="5884" max="5884" width="18" customWidth="1"/>
    <col min="5885" max="5886" width="10.21875" customWidth="1"/>
    <col min="5887" max="5915" width="11.44140625" customWidth="1"/>
    <col min="6137" max="6137" width="1.33203125" customWidth="1"/>
    <col min="6138" max="6138" width="8" customWidth="1"/>
    <col min="6139" max="6139" width="45.109375" customWidth="1"/>
    <col min="6140" max="6140" width="18" customWidth="1"/>
    <col min="6141" max="6142" width="10.21875" customWidth="1"/>
    <col min="6143" max="6171" width="11.44140625" customWidth="1"/>
    <col min="6393" max="6393" width="1.33203125" customWidth="1"/>
    <col min="6394" max="6394" width="8" customWidth="1"/>
    <col min="6395" max="6395" width="45.109375" customWidth="1"/>
    <col min="6396" max="6396" width="18" customWidth="1"/>
    <col min="6397" max="6398" width="10.21875" customWidth="1"/>
    <col min="6399" max="6427" width="11.44140625" customWidth="1"/>
    <col min="6649" max="6649" width="1.33203125" customWidth="1"/>
    <col min="6650" max="6650" width="8" customWidth="1"/>
    <col min="6651" max="6651" width="45.109375" customWidth="1"/>
    <col min="6652" max="6652" width="18" customWidth="1"/>
    <col min="6653" max="6654" width="10.21875" customWidth="1"/>
    <col min="6655" max="6683" width="11.44140625" customWidth="1"/>
    <col min="6905" max="6905" width="1.33203125" customWidth="1"/>
    <col min="6906" max="6906" width="8" customWidth="1"/>
    <col min="6907" max="6907" width="45.109375" customWidth="1"/>
    <col min="6908" max="6908" width="18" customWidth="1"/>
    <col min="6909" max="6910" width="10.21875" customWidth="1"/>
    <col min="6911" max="6939" width="11.44140625" customWidth="1"/>
    <col min="7161" max="7161" width="1.33203125" customWidth="1"/>
    <col min="7162" max="7162" width="8" customWidth="1"/>
    <col min="7163" max="7163" width="45.109375" customWidth="1"/>
    <col min="7164" max="7164" width="18" customWidth="1"/>
    <col min="7165" max="7166" width="10.21875" customWidth="1"/>
    <col min="7167" max="7195" width="11.44140625" customWidth="1"/>
    <col min="7417" max="7417" width="1.33203125" customWidth="1"/>
    <col min="7418" max="7418" width="8" customWidth="1"/>
    <col min="7419" max="7419" width="45.109375" customWidth="1"/>
    <col min="7420" max="7420" width="18" customWidth="1"/>
    <col min="7421" max="7422" width="10.21875" customWidth="1"/>
    <col min="7423" max="7451" width="11.44140625" customWidth="1"/>
    <col min="7673" max="7673" width="1.33203125" customWidth="1"/>
    <col min="7674" max="7674" width="8" customWidth="1"/>
    <col min="7675" max="7675" width="45.109375" customWidth="1"/>
    <col min="7676" max="7676" width="18" customWidth="1"/>
    <col min="7677" max="7678" width="10.21875" customWidth="1"/>
    <col min="7679" max="7707" width="11.44140625" customWidth="1"/>
    <col min="7929" max="7929" width="1.33203125" customWidth="1"/>
    <col min="7930" max="7930" width="8" customWidth="1"/>
    <col min="7931" max="7931" width="45.109375" customWidth="1"/>
    <col min="7932" max="7932" width="18" customWidth="1"/>
    <col min="7933" max="7934" width="10.21875" customWidth="1"/>
    <col min="7935" max="7963" width="11.44140625" customWidth="1"/>
    <col min="8185" max="8185" width="1.33203125" customWidth="1"/>
    <col min="8186" max="8186" width="8" customWidth="1"/>
    <col min="8187" max="8187" width="45.109375" customWidth="1"/>
    <col min="8188" max="8188" width="18" customWidth="1"/>
    <col min="8189" max="8190" width="10.21875" customWidth="1"/>
    <col min="8191" max="8219" width="11.44140625" customWidth="1"/>
    <col min="8441" max="8441" width="1.33203125" customWidth="1"/>
    <col min="8442" max="8442" width="8" customWidth="1"/>
    <col min="8443" max="8443" width="45.109375" customWidth="1"/>
    <col min="8444" max="8444" width="18" customWidth="1"/>
    <col min="8445" max="8446" width="10.21875" customWidth="1"/>
    <col min="8447" max="8475" width="11.44140625" customWidth="1"/>
    <col min="8697" max="8697" width="1.33203125" customWidth="1"/>
    <col min="8698" max="8698" width="8" customWidth="1"/>
    <col min="8699" max="8699" width="45.109375" customWidth="1"/>
    <col min="8700" max="8700" width="18" customWidth="1"/>
    <col min="8701" max="8702" width="10.21875" customWidth="1"/>
    <col min="8703" max="8731" width="11.44140625" customWidth="1"/>
    <col min="8953" max="8953" width="1.33203125" customWidth="1"/>
    <col min="8954" max="8954" width="8" customWidth="1"/>
    <col min="8955" max="8955" width="45.109375" customWidth="1"/>
    <col min="8956" max="8956" width="18" customWidth="1"/>
    <col min="8957" max="8958" width="10.21875" customWidth="1"/>
    <col min="8959" max="8987" width="11.44140625" customWidth="1"/>
    <col min="9209" max="9209" width="1.33203125" customWidth="1"/>
    <col min="9210" max="9210" width="8" customWidth="1"/>
    <col min="9211" max="9211" width="45.109375" customWidth="1"/>
    <col min="9212" max="9212" width="18" customWidth="1"/>
    <col min="9213" max="9214" width="10.21875" customWidth="1"/>
    <col min="9215" max="9243" width="11.44140625" customWidth="1"/>
    <col min="9465" max="9465" width="1.33203125" customWidth="1"/>
    <col min="9466" max="9466" width="8" customWidth="1"/>
    <col min="9467" max="9467" width="45.109375" customWidth="1"/>
    <col min="9468" max="9468" width="18" customWidth="1"/>
    <col min="9469" max="9470" width="10.21875" customWidth="1"/>
    <col min="9471" max="9499" width="11.44140625" customWidth="1"/>
    <col min="9721" max="9721" width="1.33203125" customWidth="1"/>
    <col min="9722" max="9722" width="8" customWidth="1"/>
    <col min="9723" max="9723" width="45.109375" customWidth="1"/>
    <col min="9724" max="9724" width="18" customWidth="1"/>
    <col min="9725" max="9726" width="10.21875" customWidth="1"/>
    <col min="9727" max="9755" width="11.44140625" customWidth="1"/>
    <col min="9977" max="9977" width="1.33203125" customWidth="1"/>
    <col min="9978" max="9978" width="8" customWidth="1"/>
    <col min="9979" max="9979" width="45.109375" customWidth="1"/>
    <col min="9980" max="9980" width="18" customWidth="1"/>
    <col min="9981" max="9982" width="10.21875" customWidth="1"/>
    <col min="9983" max="10011" width="11.44140625" customWidth="1"/>
    <col min="10233" max="10233" width="1.33203125" customWidth="1"/>
    <col min="10234" max="10234" width="8" customWidth="1"/>
    <col min="10235" max="10235" width="45.109375" customWidth="1"/>
    <col min="10236" max="10236" width="18" customWidth="1"/>
    <col min="10237" max="10238" width="10.21875" customWidth="1"/>
    <col min="10239" max="10267" width="11.44140625" customWidth="1"/>
    <col min="10489" max="10489" width="1.33203125" customWidth="1"/>
    <col min="10490" max="10490" width="8" customWidth="1"/>
    <col min="10491" max="10491" width="45.109375" customWidth="1"/>
    <col min="10492" max="10492" width="18" customWidth="1"/>
    <col min="10493" max="10494" width="10.21875" customWidth="1"/>
    <col min="10495" max="10523" width="11.44140625" customWidth="1"/>
    <col min="10745" max="10745" width="1.33203125" customWidth="1"/>
    <col min="10746" max="10746" width="8" customWidth="1"/>
    <col min="10747" max="10747" width="45.109375" customWidth="1"/>
    <col min="10748" max="10748" width="18" customWidth="1"/>
    <col min="10749" max="10750" width="10.21875" customWidth="1"/>
    <col min="10751" max="10779" width="11.44140625" customWidth="1"/>
    <col min="11001" max="11001" width="1.33203125" customWidth="1"/>
    <col min="11002" max="11002" width="8" customWidth="1"/>
    <col min="11003" max="11003" width="45.109375" customWidth="1"/>
    <col min="11004" max="11004" width="18" customWidth="1"/>
    <col min="11005" max="11006" width="10.21875" customWidth="1"/>
    <col min="11007" max="11035" width="11.44140625" customWidth="1"/>
    <col min="11257" max="11257" width="1.33203125" customWidth="1"/>
    <col min="11258" max="11258" width="8" customWidth="1"/>
    <col min="11259" max="11259" width="45.109375" customWidth="1"/>
    <col min="11260" max="11260" width="18" customWidth="1"/>
    <col min="11261" max="11262" width="10.21875" customWidth="1"/>
    <col min="11263" max="11291" width="11.44140625" customWidth="1"/>
    <col min="11513" max="11513" width="1.33203125" customWidth="1"/>
    <col min="11514" max="11514" width="8" customWidth="1"/>
    <col min="11515" max="11515" width="45.109375" customWidth="1"/>
    <col min="11516" max="11516" width="18" customWidth="1"/>
    <col min="11517" max="11518" width="10.21875" customWidth="1"/>
    <col min="11519" max="11547" width="11.44140625" customWidth="1"/>
    <col min="11769" max="11769" width="1.33203125" customWidth="1"/>
    <col min="11770" max="11770" width="8" customWidth="1"/>
    <col min="11771" max="11771" width="45.109375" customWidth="1"/>
    <col min="11772" max="11772" width="18" customWidth="1"/>
    <col min="11773" max="11774" width="10.21875" customWidth="1"/>
    <col min="11775" max="11803" width="11.44140625" customWidth="1"/>
    <col min="12025" max="12025" width="1.33203125" customWidth="1"/>
    <col min="12026" max="12026" width="8" customWidth="1"/>
    <col min="12027" max="12027" width="45.109375" customWidth="1"/>
    <col min="12028" max="12028" width="18" customWidth="1"/>
    <col min="12029" max="12030" width="10.21875" customWidth="1"/>
    <col min="12031" max="12059" width="11.44140625" customWidth="1"/>
    <col min="12281" max="12281" width="1.33203125" customWidth="1"/>
    <col min="12282" max="12282" width="8" customWidth="1"/>
    <col min="12283" max="12283" width="45.109375" customWidth="1"/>
    <col min="12284" max="12284" width="18" customWidth="1"/>
    <col min="12285" max="12286" width="10.21875" customWidth="1"/>
    <col min="12287" max="12315" width="11.44140625" customWidth="1"/>
    <col min="12537" max="12537" width="1.33203125" customWidth="1"/>
    <col min="12538" max="12538" width="8" customWidth="1"/>
    <col min="12539" max="12539" width="45.109375" customWidth="1"/>
    <col min="12540" max="12540" width="18" customWidth="1"/>
    <col min="12541" max="12542" width="10.21875" customWidth="1"/>
    <col min="12543" max="12571" width="11.44140625" customWidth="1"/>
    <col min="12793" max="12793" width="1.33203125" customWidth="1"/>
    <col min="12794" max="12794" width="8" customWidth="1"/>
    <col min="12795" max="12795" width="45.109375" customWidth="1"/>
    <col min="12796" max="12796" width="18" customWidth="1"/>
    <col min="12797" max="12798" width="10.21875" customWidth="1"/>
    <col min="12799" max="12827" width="11.44140625" customWidth="1"/>
    <col min="13049" max="13049" width="1.33203125" customWidth="1"/>
    <col min="13050" max="13050" width="8" customWidth="1"/>
    <col min="13051" max="13051" width="45.109375" customWidth="1"/>
    <col min="13052" max="13052" width="18" customWidth="1"/>
    <col min="13053" max="13054" width="10.21875" customWidth="1"/>
    <col min="13055" max="13083" width="11.44140625" customWidth="1"/>
    <col min="13305" max="13305" width="1.33203125" customWidth="1"/>
    <col min="13306" max="13306" width="8" customWidth="1"/>
    <col min="13307" max="13307" width="45.109375" customWidth="1"/>
    <col min="13308" max="13308" width="18" customWidth="1"/>
    <col min="13309" max="13310" width="10.21875" customWidth="1"/>
    <col min="13311" max="13339" width="11.44140625" customWidth="1"/>
    <col min="13561" max="13561" width="1.33203125" customWidth="1"/>
    <col min="13562" max="13562" width="8" customWidth="1"/>
    <col min="13563" max="13563" width="45.109375" customWidth="1"/>
    <col min="13564" max="13564" width="18" customWidth="1"/>
    <col min="13565" max="13566" width="10.21875" customWidth="1"/>
    <col min="13567" max="13595" width="11.44140625" customWidth="1"/>
    <col min="13817" max="13817" width="1.33203125" customWidth="1"/>
    <col min="13818" max="13818" width="8" customWidth="1"/>
    <col min="13819" max="13819" width="45.109375" customWidth="1"/>
    <col min="13820" max="13820" width="18" customWidth="1"/>
    <col min="13821" max="13822" width="10.21875" customWidth="1"/>
    <col min="13823" max="13851" width="11.44140625" customWidth="1"/>
    <col min="14073" max="14073" width="1.33203125" customWidth="1"/>
    <col min="14074" max="14074" width="8" customWidth="1"/>
    <col min="14075" max="14075" width="45.109375" customWidth="1"/>
    <col min="14076" max="14076" width="18" customWidth="1"/>
    <col min="14077" max="14078" width="10.21875" customWidth="1"/>
    <col min="14079" max="14107" width="11.44140625" customWidth="1"/>
    <col min="14329" max="14329" width="1.33203125" customWidth="1"/>
    <col min="14330" max="14330" width="8" customWidth="1"/>
    <col min="14331" max="14331" width="45.109375" customWidth="1"/>
    <col min="14332" max="14332" width="18" customWidth="1"/>
    <col min="14333" max="14334" width="10.21875" customWidth="1"/>
    <col min="14335" max="14363" width="11.44140625" customWidth="1"/>
    <col min="14585" max="14585" width="1.33203125" customWidth="1"/>
    <col min="14586" max="14586" width="8" customWidth="1"/>
    <col min="14587" max="14587" width="45.109375" customWidth="1"/>
    <col min="14588" max="14588" width="18" customWidth="1"/>
    <col min="14589" max="14590" width="10.21875" customWidth="1"/>
    <col min="14591" max="14619" width="11.44140625" customWidth="1"/>
    <col min="14841" max="14841" width="1.33203125" customWidth="1"/>
    <col min="14842" max="14842" width="8" customWidth="1"/>
    <col min="14843" max="14843" width="45.109375" customWidth="1"/>
    <col min="14844" max="14844" width="18" customWidth="1"/>
    <col min="14845" max="14846" width="10.21875" customWidth="1"/>
    <col min="14847" max="14875" width="11.44140625" customWidth="1"/>
    <col min="15097" max="15097" width="1.33203125" customWidth="1"/>
    <col min="15098" max="15098" width="8" customWidth="1"/>
    <col min="15099" max="15099" width="45.109375" customWidth="1"/>
    <col min="15100" max="15100" width="18" customWidth="1"/>
    <col min="15101" max="15102" width="10.21875" customWidth="1"/>
    <col min="15103" max="15131" width="11.44140625" customWidth="1"/>
    <col min="15353" max="15353" width="1.33203125" customWidth="1"/>
    <col min="15354" max="15354" width="8" customWidth="1"/>
    <col min="15355" max="15355" width="45.109375" customWidth="1"/>
    <col min="15356" max="15356" width="18" customWidth="1"/>
    <col min="15357" max="15358" width="10.21875" customWidth="1"/>
    <col min="15359" max="15387" width="11.44140625" customWidth="1"/>
    <col min="15609" max="15609" width="1.33203125" customWidth="1"/>
    <col min="15610" max="15610" width="8" customWidth="1"/>
    <col min="15611" max="15611" width="45.109375" customWidth="1"/>
    <col min="15612" max="15612" width="18" customWidth="1"/>
    <col min="15613" max="15614" width="10.21875" customWidth="1"/>
    <col min="15615" max="15643" width="11.44140625" customWidth="1"/>
    <col min="15865" max="15865" width="1.33203125" customWidth="1"/>
    <col min="15866" max="15866" width="8" customWidth="1"/>
    <col min="15867" max="15867" width="45.109375" customWidth="1"/>
    <col min="15868" max="15868" width="18" customWidth="1"/>
    <col min="15869" max="15870" width="10.21875" customWidth="1"/>
    <col min="15871" max="15899" width="11.44140625" customWidth="1"/>
    <col min="16121" max="16121" width="1.33203125" customWidth="1"/>
    <col min="16122" max="16122" width="8" customWidth="1"/>
    <col min="16123" max="16123" width="45.109375" customWidth="1"/>
    <col min="16124" max="16124" width="18" customWidth="1"/>
    <col min="16125" max="16126" width="10.21875" customWidth="1"/>
    <col min="16127" max="16155" width="11.44140625" customWidth="1"/>
  </cols>
  <sheetData>
    <row r="1" spans="1:36" ht="18" x14ac:dyDescent="0.25">
      <c r="A1" s="228"/>
      <c r="B1" s="229" t="s">
        <v>593</v>
      </c>
      <c r="C1" s="230"/>
      <c r="D1" s="231"/>
      <c r="E1" s="231"/>
      <c r="F1" s="232"/>
      <c r="G1" s="232"/>
      <c r="H1" s="232"/>
      <c r="I1" s="233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234"/>
      <c r="AI1" s="234"/>
      <c r="AJ1" s="234"/>
    </row>
    <row r="2" spans="1:36" ht="15.75" thickBot="1" x14ac:dyDescent="0.25">
      <c r="A2" s="235"/>
      <c r="B2" s="236"/>
      <c r="C2" s="237"/>
      <c r="D2" s="124"/>
      <c r="E2" s="124"/>
      <c r="F2" s="100"/>
      <c r="G2" s="100"/>
      <c r="H2" s="967" t="s">
        <v>594</v>
      </c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68"/>
      <c r="X2" s="968"/>
      <c r="Y2" s="968"/>
      <c r="Z2" s="968"/>
      <c r="AA2" s="968"/>
      <c r="AB2" s="968"/>
      <c r="AC2" s="968"/>
      <c r="AD2" s="968"/>
      <c r="AE2" s="968"/>
      <c r="AF2" s="968"/>
      <c r="AG2" s="968"/>
      <c r="AH2" s="968"/>
      <c r="AI2" s="968"/>
      <c r="AJ2" s="968"/>
    </row>
    <row r="3" spans="1:36" ht="31.5" x14ac:dyDescent="0.2">
      <c r="A3" s="238"/>
      <c r="B3" s="239" t="s">
        <v>595</v>
      </c>
      <c r="C3" s="337" t="s">
        <v>596</v>
      </c>
      <c r="D3" s="338" t="s">
        <v>597</v>
      </c>
      <c r="E3" s="338"/>
      <c r="F3" s="339" t="s">
        <v>142</v>
      </c>
      <c r="G3" s="339" t="s">
        <v>190</v>
      </c>
      <c r="H3" s="340" t="str">
        <f>'TITLE PAGE'!D14</f>
        <v>2016-17</v>
      </c>
      <c r="I3" s="341" t="str">
        <f>'WRZ summary'!E3</f>
        <v>For info 2017-18</v>
      </c>
      <c r="J3" s="341" t="str">
        <f>'WRZ summary'!F3</f>
        <v>For info 2018-19</v>
      </c>
      <c r="K3" s="341" t="str">
        <f>'WRZ summary'!G3</f>
        <v>For info 2019-20</v>
      </c>
      <c r="L3" s="338" t="str">
        <f>'WRZ summary'!H3</f>
        <v>2020-21</v>
      </c>
      <c r="M3" s="338" t="str">
        <f>'WRZ summary'!I3</f>
        <v>2021-22</v>
      </c>
      <c r="N3" s="338" t="str">
        <f>'WRZ summary'!J3</f>
        <v>2022-23</v>
      </c>
      <c r="O3" s="338" t="str">
        <f>'WRZ summary'!K3</f>
        <v>2023-24</v>
      </c>
      <c r="P3" s="338" t="str">
        <f>'WRZ summary'!L3</f>
        <v>2024-25</v>
      </c>
      <c r="Q3" s="338" t="str">
        <f>'WRZ summary'!M3</f>
        <v>2025-26</v>
      </c>
      <c r="R3" s="338" t="str">
        <f>'WRZ summary'!N3</f>
        <v>2026-27</v>
      </c>
      <c r="S3" s="338" t="str">
        <f>'WRZ summary'!O3</f>
        <v>2027-28</v>
      </c>
      <c r="T3" s="338" t="str">
        <f>'WRZ summary'!P3</f>
        <v>2028-29</v>
      </c>
      <c r="U3" s="338" t="str">
        <f>'WRZ summary'!Q3</f>
        <v>2029-30</v>
      </c>
      <c r="V3" s="338" t="str">
        <f>'WRZ summary'!R3</f>
        <v>2030-31</v>
      </c>
      <c r="W3" s="338" t="str">
        <f>'WRZ summary'!S3</f>
        <v>2031-32</v>
      </c>
      <c r="X3" s="338" t="str">
        <f>'WRZ summary'!T3</f>
        <v>2032-33</v>
      </c>
      <c r="Y3" s="338" t="str">
        <f>'WRZ summary'!U3</f>
        <v>2033-34</v>
      </c>
      <c r="Z3" s="338" t="str">
        <f>'WRZ summary'!V3</f>
        <v>2034-35</v>
      </c>
      <c r="AA3" s="338" t="str">
        <f>'WRZ summary'!W3</f>
        <v>2035-36</v>
      </c>
      <c r="AB3" s="338" t="str">
        <f>'WRZ summary'!X3</f>
        <v>2036-37</v>
      </c>
      <c r="AC3" s="338" t="str">
        <f>'WRZ summary'!Y3</f>
        <v>2037-38</v>
      </c>
      <c r="AD3" s="338" t="str">
        <f>'WRZ summary'!Z3</f>
        <v>2038-39</v>
      </c>
      <c r="AE3" s="338" t="str">
        <f>'WRZ summary'!AA3</f>
        <v>2039-40</v>
      </c>
      <c r="AF3" s="338" t="str">
        <f>'WRZ summary'!AB3</f>
        <v>2040-41</v>
      </c>
      <c r="AG3" s="338" t="str">
        <f>'WRZ summary'!AC3</f>
        <v>2041-42</v>
      </c>
      <c r="AH3" s="338" t="str">
        <f>'WRZ summary'!AD3</f>
        <v>2042-43</v>
      </c>
      <c r="AI3" s="338" t="str">
        <f>'WRZ summary'!AE3</f>
        <v>2043-44</v>
      </c>
      <c r="AJ3" s="342" t="str">
        <f>'WRZ summary'!AF3</f>
        <v>2044-45</v>
      </c>
    </row>
    <row r="4" spans="1:36" x14ac:dyDescent="0.2">
      <c r="A4" s="240"/>
      <c r="B4" s="241">
        <v>58</v>
      </c>
      <c r="C4" s="343" t="s">
        <v>598</v>
      </c>
      <c r="D4" s="242" t="s">
        <v>123</v>
      </c>
      <c r="E4" s="242"/>
      <c r="F4" s="243" t="s">
        <v>75</v>
      </c>
      <c r="G4" s="243">
        <v>2</v>
      </c>
      <c r="H4" s="710">
        <f>SUM(H5,H8,H11,-H14,-H18,-H21,-H24,H27)</f>
        <v>0</v>
      </c>
      <c r="I4" s="711">
        <f>SUM(I5,I8,I11,-I14,-I18,-I21,-I24,I27)</f>
        <v>0</v>
      </c>
      <c r="J4" s="711">
        <f>SUM(J5,J8,J11,-J14,-J18,-J21,-J24,J27)</f>
        <v>0</v>
      </c>
      <c r="K4" s="711">
        <f>SUM(K5,K8,K11,-K14,-K18,-K21,-K24,K27)</f>
        <v>0</v>
      </c>
      <c r="L4" s="452">
        <f>SUM(L5,L8,L11,-L14,-L18,-L21,-L24,L27)</f>
        <v>0</v>
      </c>
      <c r="M4" s="452">
        <f t="shared" ref="M4:AJ4" si="0">SUM(M5,M8,M11,-M14,-M18,-M21,-M24,M27)</f>
        <v>0</v>
      </c>
      <c r="N4" s="452">
        <f t="shared" si="0"/>
        <v>0</v>
      </c>
      <c r="O4" s="452">
        <f t="shared" si="0"/>
        <v>0</v>
      </c>
      <c r="P4" s="452">
        <f t="shared" si="0"/>
        <v>0</v>
      </c>
      <c r="Q4" s="452">
        <f t="shared" si="0"/>
        <v>0</v>
      </c>
      <c r="R4" s="452">
        <f t="shared" si="0"/>
        <v>0</v>
      </c>
      <c r="S4" s="452">
        <f t="shared" si="0"/>
        <v>0</v>
      </c>
      <c r="T4" s="452">
        <f t="shared" si="0"/>
        <v>0</v>
      </c>
      <c r="U4" s="452">
        <f t="shared" si="0"/>
        <v>0</v>
      </c>
      <c r="V4" s="452">
        <f t="shared" si="0"/>
        <v>0</v>
      </c>
      <c r="W4" s="452">
        <f t="shared" si="0"/>
        <v>0</v>
      </c>
      <c r="X4" s="452">
        <f t="shared" si="0"/>
        <v>0</v>
      </c>
      <c r="Y4" s="452">
        <f t="shared" si="0"/>
        <v>0</v>
      </c>
      <c r="Z4" s="452">
        <f t="shared" si="0"/>
        <v>0</v>
      </c>
      <c r="AA4" s="452">
        <f t="shared" si="0"/>
        <v>0</v>
      </c>
      <c r="AB4" s="452">
        <f t="shared" si="0"/>
        <v>0</v>
      </c>
      <c r="AC4" s="452">
        <f t="shared" si="0"/>
        <v>0</v>
      </c>
      <c r="AD4" s="452">
        <f t="shared" si="0"/>
        <v>0</v>
      </c>
      <c r="AE4" s="452">
        <f t="shared" si="0"/>
        <v>0</v>
      </c>
      <c r="AF4" s="452">
        <f t="shared" si="0"/>
        <v>0</v>
      </c>
      <c r="AG4" s="452">
        <f t="shared" si="0"/>
        <v>0</v>
      </c>
      <c r="AH4" s="452">
        <f t="shared" si="0"/>
        <v>0</v>
      </c>
      <c r="AI4" s="452">
        <f t="shared" si="0"/>
        <v>0</v>
      </c>
      <c r="AJ4" s="712">
        <f t="shared" si="0"/>
        <v>0</v>
      </c>
    </row>
    <row r="5" spans="1:36" x14ac:dyDescent="0.2">
      <c r="A5" s="244"/>
      <c r="B5" s="245">
        <f>B4+0.1</f>
        <v>58.1</v>
      </c>
      <c r="C5" s="344" t="s">
        <v>599</v>
      </c>
      <c r="D5" s="246" t="s">
        <v>123</v>
      </c>
      <c r="E5" s="246"/>
      <c r="F5" s="247" t="s">
        <v>75</v>
      </c>
      <c r="G5" s="247">
        <v>2</v>
      </c>
      <c r="H5" s="317">
        <f t="shared" ref="H5:AJ5" si="1">SUM(H6:H7)</f>
        <v>0</v>
      </c>
      <c r="I5" s="319">
        <f t="shared" si="1"/>
        <v>0</v>
      </c>
      <c r="J5" s="319">
        <f t="shared" si="1"/>
        <v>0</v>
      </c>
      <c r="K5" s="319">
        <f t="shared" si="1"/>
        <v>0</v>
      </c>
      <c r="L5" s="318">
        <f t="shared" si="1"/>
        <v>0</v>
      </c>
      <c r="M5" s="318">
        <f t="shared" si="1"/>
        <v>0</v>
      </c>
      <c r="N5" s="318">
        <f t="shared" si="1"/>
        <v>0</v>
      </c>
      <c r="O5" s="318">
        <f t="shared" si="1"/>
        <v>0</v>
      </c>
      <c r="P5" s="318">
        <f t="shared" si="1"/>
        <v>0</v>
      </c>
      <c r="Q5" s="318">
        <f t="shared" si="1"/>
        <v>0</v>
      </c>
      <c r="R5" s="318">
        <f t="shared" si="1"/>
        <v>0</v>
      </c>
      <c r="S5" s="318">
        <f t="shared" si="1"/>
        <v>0</v>
      </c>
      <c r="T5" s="318">
        <f t="shared" si="1"/>
        <v>0</v>
      </c>
      <c r="U5" s="318">
        <f t="shared" si="1"/>
        <v>0</v>
      </c>
      <c r="V5" s="318">
        <f t="shared" si="1"/>
        <v>0</v>
      </c>
      <c r="W5" s="318">
        <f t="shared" si="1"/>
        <v>0</v>
      </c>
      <c r="X5" s="318">
        <f t="shared" si="1"/>
        <v>0</v>
      </c>
      <c r="Y5" s="318">
        <f t="shared" si="1"/>
        <v>0</v>
      </c>
      <c r="Z5" s="318">
        <f t="shared" si="1"/>
        <v>0</v>
      </c>
      <c r="AA5" s="318">
        <f t="shared" si="1"/>
        <v>0</v>
      </c>
      <c r="AB5" s="318">
        <f t="shared" si="1"/>
        <v>0</v>
      </c>
      <c r="AC5" s="318">
        <f t="shared" si="1"/>
        <v>0</v>
      </c>
      <c r="AD5" s="318">
        <f t="shared" si="1"/>
        <v>0</v>
      </c>
      <c r="AE5" s="318">
        <f t="shared" si="1"/>
        <v>0</v>
      </c>
      <c r="AF5" s="318">
        <f t="shared" si="1"/>
        <v>0</v>
      </c>
      <c r="AG5" s="318">
        <f t="shared" si="1"/>
        <v>0</v>
      </c>
      <c r="AH5" s="318">
        <f t="shared" si="1"/>
        <v>0</v>
      </c>
      <c r="AI5" s="318">
        <f t="shared" si="1"/>
        <v>0</v>
      </c>
      <c r="AJ5" s="318">
        <f t="shared" si="1"/>
        <v>0</v>
      </c>
    </row>
    <row r="6" spans="1:36" x14ac:dyDescent="0.2">
      <c r="A6" s="244"/>
      <c r="B6" s="248" t="s">
        <v>123</v>
      </c>
      <c r="C6" s="249"/>
      <c r="D6" s="249"/>
      <c r="E6" s="249"/>
      <c r="F6" s="250" t="s">
        <v>75</v>
      </c>
      <c r="G6" s="250">
        <v>2</v>
      </c>
      <c r="H6" s="317"/>
      <c r="I6" s="319"/>
      <c r="J6" s="319"/>
      <c r="K6" s="319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45"/>
    </row>
    <row r="7" spans="1:36" x14ac:dyDescent="0.2">
      <c r="A7" s="244"/>
      <c r="B7" s="354" t="s">
        <v>123</v>
      </c>
      <c r="C7" s="321" t="s">
        <v>600</v>
      </c>
      <c r="D7" s="322" t="s">
        <v>123</v>
      </c>
      <c r="E7" s="322"/>
      <c r="F7" s="323" t="s">
        <v>123</v>
      </c>
      <c r="G7" s="323"/>
      <c r="H7" s="324" t="s">
        <v>123</v>
      </c>
      <c r="I7" s="325" t="s">
        <v>123</v>
      </c>
      <c r="J7" s="325" t="s">
        <v>123</v>
      </c>
      <c r="K7" s="325" t="s">
        <v>123</v>
      </c>
      <c r="L7" s="323" t="s">
        <v>123</v>
      </c>
      <c r="M7" s="323" t="s">
        <v>123</v>
      </c>
      <c r="N7" s="323" t="s">
        <v>123</v>
      </c>
      <c r="O7" s="323" t="s">
        <v>123</v>
      </c>
      <c r="P7" s="323" t="s">
        <v>123</v>
      </c>
      <c r="Q7" s="323" t="s">
        <v>123</v>
      </c>
      <c r="R7" s="323" t="s">
        <v>123</v>
      </c>
      <c r="S7" s="323" t="s">
        <v>123</v>
      </c>
      <c r="T7" s="323" t="s">
        <v>123</v>
      </c>
      <c r="U7" s="323" t="s">
        <v>123</v>
      </c>
      <c r="V7" s="323" t="s">
        <v>123</v>
      </c>
      <c r="W7" s="323" t="s">
        <v>123</v>
      </c>
      <c r="X7" s="323" t="s">
        <v>123</v>
      </c>
      <c r="Y7" s="323" t="s">
        <v>123</v>
      </c>
      <c r="Z7" s="323" t="s">
        <v>123</v>
      </c>
      <c r="AA7" s="323" t="s">
        <v>123</v>
      </c>
      <c r="AB7" s="323" t="s">
        <v>123</v>
      </c>
      <c r="AC7" s="323" t="s">
        <v>123</v>
      </c>
      <c r="AD7" s="323" t="s">
        <v>123</v>
      </c>
      <c r="AE7" s="323" t="s">
        <v>123</v>
      </c>
      <c r="AF7" s="323" t="s">
        <v>123</v>
      </c>
      <c r="AG7" s="323" t="s">
        <v>123</v>
      </c>
      <c r="AH7" s="323" t="s">
        <v>123</v>
      </c>
      <c r="AI7" s="323" t="s">
        <v>123</v>
      </c>
      <c r="AJ7" s="346" t="s">
        <v>123</v>
      </c>
    </row>
    <row r="8" spans="1:36" x14ac:dyDescent="0.2">
      <c r="A8" s="244"/>
      <c r="B8" s="245">
        <f>B5+0.1</f>
        <v>58.2</v>
      </c>
      <c r="C8" s="326" t="s">
        <v>601</v>
      </c>
      <c r="D8" s="327" t="s">
        <v>123</v>
      </c>
      <c r="E8" s="327"/>
      <c r="F8" s="247" t="s">
        <v>75</v>
      </c>
      <c r="G8" s="247">
        <v>2</v>
      </c>
      <c r="H8" s="317">
        <f t="shared" ref="H8:AJ8" si="2">SUM(H9:H10)</f>
        <v>0</v>
      </c>
      <c r="I8" s="319">
        <f t="shared" si="2"/>
        <v>0</v>
      </c>
      <c r="J8" s="319">
        <f t="shared" si="2"/>
        <v>0</v>
      </c>
      <c r="K8" s="319">
        <f t="shared" si="2"/>
        <v>0</v>
      </c>
      <c r="L8" s="318">
        <f t="shared" si="2"/>
        <v>0</v>
      </c>
      <c r="M8" s="318">
        <f t="shared" si="2"/>
        <v>0</v>
      </c>
      <c r="N8" s="318">
        <f t="shared" si="2"/>
        <v>0</v>
      </c>
      <c r="O8" s="318">
        <f t="shared" si="2"/>
        <v>0</v>
      </c>
      <c r="P8" s="318">
        <f t="shared" si="2"/>
        <v>0</v>
      </c>
      <c r="Q8" s="318">
        <f t="shared" si="2"/>
        <v>0</v>
      </c>
      <c r="R8" s="318">
        <f t="shared" si="2"/>
        <v>0</v>
      </c>
      <c r="S8" s="318">
        <f t="shared" si="2"/>
        <v>0</v>
      </c>
      <c r="T8" s="318">
        <f t="shared" si="2"/>
        <v>0</v>
      </c>
      <c r="U8" s="318">
        <f t="shared" si="2"/>
        <v>0</v>
      </c>
      <c r="V8" s="318">
        <f t="shared" si="2"/>
        <v>0</v>
      </c>
      <c r="W8" s="318">
        <f t="shared" si="2"/>
        <v>0</v>
      </c>
      <c r="X8" s="318">
        <f t="shared" si="2"/>
        <v>0</v>
      </c>
      <c r="Y8" s="318">
        <f t="shared" si="2"/>
        <v>0</v>
      </c>
      <c r="Z8" s="318">
        <f t="shared" si="2"/>
        <v>0</v>
      </c>
      <c r="AA8" s="318">
        <f t="shared" si="2"/>
        <v>0</v>
      </c>
      <c r="AB8" s="318">
        <f t="shared" si="2"/>
        <v>0</v>
      </c>
      <c r="AC8" s="318">
        <f t="shared" si="2"/>
        <v>0</v>
      </c>
      <c r="AD8" s="318">
        <f t="shared" si="2"/>
        <v>0</v>
      </c>
      <c r="AE8" s="318">
        <f t="shared" si="2"/>
        <v>0</v>
      </c>
      <c r="AF8" s="318">
        <f t="shared" si="2"/>
        <v>0</v>
      </c>
      <c r="AG8" s="318">
        <f t="shared" si="2"/>
        <v>0</v>
      </c>
      <c r="AH8" s="318">
        <f t="shared" si="2"/>
        <v>0</v>
      </c>
      <c r="AI8" s="318">
        <f t="shared" si="2"/>
        <v>0</v>
      </c>
      <c r="AJ8" s="318">
        <f t="shared" si="2"/>
        <v>0</v>
      </c>
    </row>
    <row r="9" spans="1:36" x14ac:dyDescent="0.2">
      <c r="A9" s="244"/>
      <c r="B9" s="248" t="s">
        <v>123</v>
      </c>
      <c r="C9" s="249"/>
      <c r="D9" s="249"/>
      <c r="E9" s="249"/>
      <c r="F9" s="251" t="s">
        <v>75</v>
      </c>
      <c r="G9" s="251">
        <v>2</v>
      </c>
      <c r="H9" s="317"/>
      <c r="I9" s="319"/>
      <c r="J9" s="319"/>
      <c r="K9" s="319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45"/>
    </row>
    <row r="10" spans="1:36" x14ac:dyDescent="0.2">
      <c r="A10" s="252"/>
      <c r="B10" s="354" t="s">
        <v>123</v>
      </c>
      <c r="C10" s="321" t="s">
        <v>600</v>
      </c>
      <c r="D10" s="322" t="s">
        <v>123</v>
      </c>
      <c r="E10" s="322"/>
      <c r="F10" s="279" t="s">
        <v>123</v>
      </c>
      <c r="G10" s="323"/>
      <c r="H10" s="324" t="s">
        <v>123</v>
      </c>
      <c r="I10" s="325" t="s">
        <v>123</v>
      </c>
      <c r="J10" s="325" t="s">
        <v>123</v>
      </c>
      <c r="K10" s="325" t="s">
        <v>123</v>
      </c>
      <c r="L10" s="323" t="s">
        <v>123</v>
      </c>
      <c r="M10" s="323" t="s">
        <v>123</v>
      </c>
      <c r="N10" s="323" t="s">
        <v>123</v>
      </c>
      <c r="O10" s="323" t="s">
        <v>123</v>
      </c>
      <c r="P10" s="323" t="s">
        <v>123</v>
      </c>
      <c r="Q10" s="323" t="s">
        <v>123</v>
      </c>
      <c r="R10" s="323" t="s">
        <v>123</v>
      </c>
      <c r="S10" s="323" t="s">
        <v>123</v>
      </c>
      <c r="T10" s="323" t="s">
        <v>123</v>
      </c>
      <c r="U10" s="323" t="s">
        <v>123</v>
      </c>
      <c r="V10" s="323" t="s">
        <v>123</v>
      </c>
      <c r="W10" s="323" t="s">
        <v>123</v>
      </c>
      <c r="X10" s="323" t="s">
        <v>123</v>
      </c>
      <c r="Y10" s="323" t="s">
        <v>123</v>
      </c>
      <c r="Z10" s="323" t="s">
        <v>123</v>
      </c>
      <c r="AA10" s="323" t="s">
        <v>123</v>
      </c>
      <c r="AB10" s="323" t="s">
        <v>123</v>
      </c>
      <c r="AC10" s="323" t="s">
        <v>123</v>
      </c>
      <c r="AD10" s="323" t="s">
        <v>123</v>
      </c>
      <c r="AE10" s="323" t="s">
        <v>123</v>
      </c>
      <c r="AF10" s="323" t="s">
        <v>123</v>
      </c>
      <c r="AG10" s="323" t="s">
        <v>123</v>
      </c>
      <c r="AH10" s="323" t="s">
        <v>123</v>
      </c>
      <c r="AI10" s="323" t="s">
        <v>123</v>
      </c>
      <c r="AJ10" s="346" t="s">
        <v>123</v>
      </c>
    </row>
    <row r="11" spans="1:36" x14ac:dyDescent="0.2">
      <c r="A11" s="244"/>
      <c r="B11" s="245">
        <f>B8+0.1</f>
        <v>58.300000000000004</v>
      </c>
      <c r="C11" s="326" t="s">
        <v>602</v>
      </c>
      <c r="D11" s="256" t="s">
        <v>123</v>
      </c>
      <c r="E11" s="256"/>
      <c r="F11" s="253" t="s">
        <v>75</v>
      </c>
      <c r="G11" s="253">
        <v>2</v>
      </c>
      <c r="H11" s="317">
        <f t="shared" ref="H11:AJ11" si="3">SUM(H12:H13)</f>
        <v>0</v>
      </c>
      <c r="I11" s="319">
        <f t="shared" si="3"/>
        <v>0</v>
      </c>
      <c r="J11" s="319">
        <f t="shared" si="3"/>
        <v>0</v>
      </c>
      <c r="K11" s="319">
        <f t="shared" si="3"/>
        <v>0</v>
      </c>
      <c r="L11" s="318">
        <f t="shared" si="3"/>
        <v>0</v>
      </c>
      <c r="M11" s="318">
        <f t="shared" si="3"/>
        <v>0</v>
      </c>
      <c r="N11" s="318">
        <f t="shared" si="3"/>
        <v>0</v>
      </c>
      <c r="O11" s="318">
        <f t="shared" si="3"/>
        <v>0</v>
      </c>
      <c r="P11" s="318">
        <f t="shared" si="3"/>
        <v>0</v>
      </c>
      <c r="Q11" s="318">
        <f t="shared" si="3"/>
        <v>0</v>
      </c>
      <c r="R11" s="318">
        <f t="shared" si="3"/>
        <v>0</v>
      </c>
      <c r="S11" s="318">
        <f t="shared" si="3"/>
        <v>0</v>
      </c>
      <c r="T11" s="318">
        <f t="shared" si="3"/>
        <v>0</v>
      </c>
      <c r="U11" s="318">
        <f t="shared" si="3"/>
        <v>0</v>
      </c>
      <c r="V11" s="318">
        <f t="shared" si="3"/>
        <v>0</v>
      </c>
      <c r="W11" s="318">
        <f t="shared" si="3"/>
        <v>0</v>
      </c>
      <c r="X11" s="318">
        <f t="shared" si="3"/>
        <v>0</v>
      </c>
      <c r="Y11" s="318">
        <f t="shared" si="3"/>
        <v>0</v>
      </c>
      <c r="Z11" s="318">
        <f t="shared" si="3"/>
        <v>0</v>
      </c>
      <c r="AA11" s="318">
        <f t="shared" si="3"/>
        <v>0</v>
      </c>
      <c r="AB11" s="318">
        <f t="shared" si="3"/>
        <v>0</v>
      </c>
      <c r="AC11" s="318">
        <f t="shared" si="3"/>
        <v>0</v>
      </c>
      <c r="AD11" s="318">
        <f t="shared" si="3"/>
        <v>0</v>
      </c>
      <c r="AE11" s="318">
        <f t="shared" si="3"/>
        <v>0</v>
      </c>
      <c r="AF11" s="318">
        <f t="shared" si="3"/>
        <v>0</v>
      </c>
      <c r="AG11" s="318">
        <f t="shared" si="3"/>
        <v>0</v>
      </c>
      <c r="AH11" s="318">
        <f t="shared" si="3"/>
        <v>0</v>
      </c>
      <c r="AI11" s="318">
        <f t="shared" si="3"/>
        <v>0</v>
      </c>
      <c r="AJ11" s="318">
        <f t="shared" si="3"/>
        <v>0</v>
      </c>
    </row>
    <row r="12" spans="1:36" x14ac:dyDescent="0.2">
      <c r="A12" s="244"/>
      <c r="B12" s="248" t="s">
        <v>123</v>
      </c>
      <c r="C12" s="249"/>
      <c r="D12" s="249"/>
      <c r="E12" s="249"/>
      <c r="F12" s="251" t="s">
        <v>75</v>
      </c>
      <c r="G12" s="251">
        <v>2</v>
      </c>
      <c r="H12" s="317"/>
      <c r="I12" s="319"/>
      <c r="J12" s="319"/>
      <c r="K12" s="319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45"/>
    </row>
    <row r="13" spans="1:36" x14ac:dyDescent="0.2">
      <c r="A13" s="244"/>
      <c r="B13" s="354" t="s">
        <v>123</v>
      </c>
      <c r="C13" s="321" t="s">
        <v>600</v>
      </c>
      <c r="D13" s="322" t="s">
        <v>123</v>
      </c>
      <c r="E13" s="322"/>
      <c r="F13" s="279" t="s">
        <v>123</v>
      </c>
      <c r="G13" s="323"/>
      <c r="H13" s="324" t="s">
        <v>123</v>
      </c>
      <c r="I13" s="325" t="s">
        <v>123</v>
      </c>
      <c r="J13" s="325" t="s">
        <v>123</v>
      </c>
      <c r="K13" s="325" t="s">
        <v>123</v>
      </c>
      <c r="L13" s="323" t="s">
        <v>123</v>
      </c>
      <c r="M13" s="323" t="s">
        <v>123</v>
      </c>
      <c r="N13" s="323" t="s">
        <v>123</v>
      </c>
      <c r="O13" s="323" t="s">
        <v>123</v>
      </c>
      <c r="P13" s="323" t="s">
        <v>123</v>
      </c>
      <c r="Q13" s="323" t="s">
        <v>123</v>
      </c>
      <c r="R13" s="323" t="s">
        <v>123</v>
      </c>
      <c r="S13" s="323" t="s">
        <v>123</v>
      </c>
      <c r="T13" s="323" t="s">
        <v>123</v>
      </c>
      <c r="U13" s="323" t="s">
        <v>123</v>
      </c>
      <c r="V13" s="323" t="s">
        <v>123</v>
      </c>
      <c r="W13" s="323" t="s">
        <v>123</v>
      </c>
      <c r="X13" s="323" t="s">
        <v>123</v>
      </c>
      <c r="Y13" s="323" t="s">
        <v>123</v>
      </c>
      <c r="Z13" s="323" t="s">
        <v>123</v>
      </c>
      <c r="AA13" s="323" t="s">
        <v>123</v>
      </c>
      <c r="AB13" s="323" t="s">
        <v>123</v>
      </c>
      <c r="AC13" s="323" t="s">
        <v>123</v>
      </c>
      <c r="AD13" s="323" t="s">
        <v>123</v>
      </c>
      <c r="AE13" s="323" t="s">
        <v>123</v>
      </c>
      <c r="AF13" s="323" t="s">
        <v>123</v>
      </c>
      <c r="AG13" s="323" t="s">
        <v>123</v>
      </c>
      <c r="AH13" s="323" t="s">
        <v>123</v>
      </c>
      <c r="AI13" s="323" t="s">
        <v>123</v>
      </c>
      <c r="AJ13" s="346" t="s">
        <v>123</v>
      </c>
    </row>
    <row r="14" spans="1:36" ht="25.5" x14ac:dyDescent="0.2">
      <c r="A14" s="244"/>
      <c r="B14" s="245">
        <f>B11+0.1</f>
        <v>58.400000000000006</v>
      </c>
      <c r="C14" s="326" t="s">
        <v>603</v>
      </c>
      <c r="D14" s="256" t="s">
        <v>123</v>
      </c>
      <c r="E14" s="256"/>
      <c r="F14" s="253" t="s">
        <v>75</v>
      </c>
      <c r="G14" s="253">
        <v>2</v>
      </c>
      <c r="H14" s="317">
        <f t="shared" ref="H14:AJ14" si="4">SUM(H15:H16)</f>
        <v>0</v>
      </c>
      <c r="I14" s="319">
        <f t="shared" si="4"/>
        <v>0</v>
      </c>
      <c r="J14" s="319">
        <f t="shared" si="4"/>
        <v>0</v>
      </c>
      <c r="K14" s="319">
        <f t="shared" si="4"/>
        <v>0</v>
      </c>
      <c r="L14" s="318">
        <f t="shared" si="4"/>
        <v>0</v>
      </c>
      <c r="M14" s="318">
        <f t="shared" si="4"/>
        <v>0</v>
      </c>
      <c r="N14" s="318">
        <f t="shared" si="4"/>
        <v>0</v>
      </c>
      <c r="O14" s="318">
        <f t="shared" si="4"/>
        <v>0</v>
      </c>
      <c r="P14" s="318">
        <f t="shared" si="4"/>
        <v>0</v>
      </c>
      <c r="Q14" s="318">
        <f t="shared" si="4"/>
        <v>0</v>
      </c>
      <c r="R14" s="318">
        <f t="shared" si="4"/>
        <v>0</v>
      </c>
      <c r="S14" s="318">
        <f t="shared" si="4"/>
        <v>0</v>
      </c>
      <c r="T14" s="318">
        <f t="shared" si="4"/>
        <v>0</v>
      </c>
      <c r="U14" s="318">
        <f t="shared" si="4"/>
        <v>0</v>
      </c>
      <c r="V14" s="318">
        <f t="shared" si="4"/>
        <v>0</v>
      </c>
      <c r="W14" s="318">
        <f t="shared" si="4"/>
        <v>0</v>
      </c>
      <c r="X14" s="318">
        <f t="shared" si="4"/>
        <v>0</v>
      </c>
      <c r="Y14" s="318">
        <f t="shared" si="4"/>
        <v>0</v>
      </c>
      <c r="Z14" s="318">
        <f t="shared" si="4"/>
        <v>0</v>
      </c>
      <c r="AA14" s="318">
        <f t="shared" si="4"/>
        <v>0</v>
      </c>
      <c r="AB14" s="318">
        <f t="shared" si="4"/>
        <v>0</v>
      </c>
      <c r="AC14" s="318">
        <f t="shared" si="4"/>
        <v>0</v>
      </c>
      <c r="AD14" s="318">
        <f t="shared" si="4"/>
        <v>0</v>
      </c>
      <c r="AE14" s="318">
        <f t="shared" si="4"/>
        <v>0</v>
      </c>
      <c r="AF14" s="318">
        <f t="shared" si="4"/>
        <v>0</v>
      </c>
      <c r="AG14" s="318">
        <f t="shared" si="4"/>
        <v>0</v>
      </c>
      <c r="AH14" s="318">
        <f t="shared" si="4"/>
        <v>0</v>
      </c>
      <c r="AI14" s="318">
        <f t="shared" si="4"/>
        <v>0</v>
      </c>
      <c r="AJ14" s="318">
        <f t="shared" si="4"/>
        <v>0</v>
      </c>
    </row>
    <row r="15" spans="1:36" x14ac:dyDescent="0.2">
      <c r="A15" s="244"/>
      <c r="B15" s="248" t="s">
        <v>123</v>
      </c>
      <c r="C15" s="249"/>
      <c r="D15" s="249"/>
      <c r="E15" s="249"/>
      <c r="F15" s="251" t="s">
        <v>75</v>
      </c>
      <c r="G15" s="251">
        <v>2</v>
      </c>
      <c r="H15" s="317"/>
      <c r="I15" s="319"/>
      <c r="J15" s="319"/>
      <c r="K15" s="319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8"/>
      <c r="AJ15" s="345"/>
    </row>
    <row r="16" spans="1:36" x14ac:dyDescent="0.2">
      <c r="A16" s="244"/>
      <c r="B16" s="354" t="s">
        <v>123</v>
      </c>
      <c r="C16" s="321" t="s">
        <v>600</v>
      </c>
      <c r="D16" s="322" t="s">
        <v>123</v>
      </c>
      <c r="E16" s="322"/>
      <c r="F16" s="279" t="s">
        <v>123</v>
      </c>
      <c r="G16" s="323"/>
      <c r="H16" s="316" t="s">
        <v>123</v>
      </c>
      <c r="I16" s="319" t="s">
        <v>123</v>
      </c>
      <c r="J16" s="319" t="s">
        <v>123</v>
      </c>
      <c r="K16" s="319" t="s">
        <v>123</v>
      </c>
      <c r="L16" s="374" t="s">
        <v>123</v>
      </c>
      <c r="M16" s="374" t="s">
        <v>123</v>
      </c>
      <c r="N16" s="374" t="s">
        <v>123</v>
      </c>
      <c r="O16" s="374" t="s">
        <v>123</v>
      </c>
      <c r="P16" s="374" t="s">
        <v>123</v>
      </c>
      <c r="Q16" s="374" t="s">
        <v>123</v>
      </c>
      <c r="R16" s="374" t="s">
        <v>123</v>
      </c>
      <c r="S16" s="374" t="s">
        <v>123</v>
      </c>
      <c r="T16" s="374" t="s">
        <v>123</v>
      </c>
      <c r="U16" s="374" t="s">
        <v>123</v>
      </c>
      <c r="V16" s="374" t="s">
        <v>123</v>
      </c>
      <c r="W16" s="374" t="s">
        <v>123</v>
      </c>
      <c r="X16" s="374" t="s">
        <v>123</v>
      </c>
      <c r="Y16" s="374" t="s">
        <v>123</v>
      </c>
      <c r="Z16" s="374" t="s">
        <v>123</v>
      </c>
      <c r="AA16" s="374" t="s">
        <v>123</v>
      </c>
      <c r="AB16" s="374" t="s">
        <v>123</v>
      </c>
      <c r="AC16" s="374" t="s">
        <v>123</v>
      </c>
      <c r="AD16" s="374" t="s">
        <v>123</v>
      </c>
      <c r="AE16" s="374" t="s">
        <v>123</v>
      </c>
      <c r="AF16" s="374" t="s">
        <v>123</v>
      </c>
      <c r="AG16" s="374" t="s">
        <v>123</v>
      </c>
      <c r="AH16" s="374" t="s">
        <v>123</v>
      </c>
      <c r="AI16" s="374" t="s">
        <v>123</v>
      </c>
      <c r="AJ16" s="347" t="s">
        <v>123</v>
      </c>
    </row>
    <row r="17" spans="1:36" x14ac:dyDescent="0.2">
      <c r="A17" s="244"/>
      <c r="B17" s="245">
        <f>B14+0.1</f>
        <v>58.500000000000007</v>
      </c>
      <c r="C17" s="356" t="s">
        <v>604</v>
      </c>
      <c r="D17" s="254"/>
      <c r="E17" s="254"/>
      <c r="F17" s="253" t="s">
        <v>75</v>
      </c>
      <c r="G17" s="255">
        <v>2</v>
      </c>
      <c r="H17" s="316">
        <f t="shared" ref="H17:AJ17" si="5">SUM(H18+H21)</f>
        <v>0</v>
      </c>
      <c r="I17" s="319">
        <f t="shared" si="5"/>
        <v>0</v>
      </c>
      <c r="J17" s="319">
        <f t="shared" si="5"/>
        <v>0</v>
      </c>
      <c r="K17" s="319">
        <f t="shared" si="5"/>
        <v>0</v>
      </c>
      <c r="L17" s="318">
        <f t="shared" si="5"/>
        <v>0</v>
      </c>
      <c r="M17" s="318">
        <f t="shared" si="5"/>
        <v>0</v>
      </c>
      <c r="N17" s="318">
        <f t="shared" si="5"/>
        <v>0</v>
      </c>
      <c r="O17" s="318">
        <f t="shared" si="5"/>
        <v>0</v>
      </c>
      <c r="P17" s="318">
        <f t="shared" si="5"/>
        <v>0</v>
      </c>
      <c r="Q17" s="318">
        <f t="shared" si="5"/>
        <v>0</v>
      </c>
      <c r="R17" s="318">
        <f t="shared" si="5"/>
        <v>0</v>
      </c>
      <c r="S17" s="318">
        <f t="shared" si="5"/>
        <v>0</v>
      </c>
      <c r="T17" s="318">
        <f t="shared" si="5"/>
        <v>0</v>
      </c>
      <c r="U17" s="318">
        <f t="shared" si="5"/>
        <v>0</v>
      </c>
      <c r="V17" s="318">
        <f t="shared" si="5"/>
        <v>0</v>
      </c>
      <c r="W17" s="318">
        <f t="shared" si="5"/>
        <v>0</v>
      </c>
      <c r="X17" s="318">
        <f t="shared" si="5"/>
        <v>0</v>
      </c>
      <c r="Y17" s="318">
        <f t="shared" si="5"/>
        <v>0</v>
      </c>
      <c r="Z17" s="318">
        <f t="shared" si="5"/>
        <v>0</v>
      </c>
      <c r="AA17" s="318">
        <f t="shared" si="5"/>
        <v>0</v>
      </c>
      <c r="AB17" s="318">
        <f t="shared" si="5"/>
        <v>0</v>
      </c>
      <c r="AC17" s="318">
        <f t="shared" si="5"/>
        <v>0</v>
      </c>
      <c r="AD17" s="318">
        <f t="shared" si="5"/>
        <v>0</v>
      </c>
      <c r="AE17" s="318">
        <f t="shared" si="5"/>
        <v>0</v>
      </c>
      <c r="AF17" s="318">
        <f t="shared" si="5"/>
        <v>0</v>
      </c>
      <c r="AG17" s="318">
        <f t="shared" si="5"/>
        <v>0</v>
      </c>
      <c r="AH17" s="318">
        <f t="shared" si="5"/>
        <v>0</v>
      </c>
      <c r="AI17" s="318">
        <f t="shared" si="5"/>
        <v>0</v>
      </c>
      <c r="AJ17" s="318">
        <f t="shared" si="5"/>
        <v>0</v>
      </c>
    </row>
    <row r="18" spans="1:36" x14ac:dyDescent="0.2">
      <c r="A18" s="244"/>
      <c r="B18" s="245">
        <f>B17+0.01</f>
        <v>58.510000000000005</v>
      </c>
      <c r="C18" s="326" t="s">
        <v>605</v>
      </c>
      <c r="D18" s="256" t="s">
        <v>123</v>
      </c>
      <c r="E18" s="256"/>
      <c r="F18" s="253" t="s">
        <v>75</v>
      </c>
      <c r="G18" s="253">
        <v>2</v>
      </c>
      <c r="H18" s="317">
        <f t="shared" ref="H18:AJ18" si="6">SUM(H19:H20)</f>
        <v>0</v>
      </c>
      <c r="I18" s="319">
        <f t="shared" si="6"/>
        <v>0</v>
      </c>
      <c r="J18" s="319">
        <f t="shared" si="6"/>
        <v>0</v>
      </c>
      <c r="K18" s="319">
        <f t="shared" si="6"/>
        <v>0</v>
      </c>
      <c r="L18" s="318">
        <f t="shared" si="6"/>
        <v>0</v>
      </c>
      <c r="M18" s="318">
        <f t="shared" si="6"/>
        <v>0</v>
      </c>
      <c r="N18" s="318">
        <f t="shared" si="6"/>
        <v>0</v>
      </c>
      <c r="O18" s="318">
        <f t="shared" si="6"/>
        <v>0</v>
      </c>
      <c r="P18" s="318">
        <f t="shared" si="6"/>
        <v>0</v>
      </c>
      <c r="Q18" s="318">
        <f t="shared" si="6"/>
        <v>0</v>
      </c>
      <c r="R18" s="318">
        <f t="shared" si="6"/>
        <v>0</v>
      </c>
      <c r="S18" s="318">
        <f t="shared" si="6"/>
        <v>0</v>
      </c>
      <c r="T18" s="318">
        <f t="shared" si="6"/>
        <v>0</v>
      </c>
      <c r="U18" s="318">
        <f t="shared" si="6"/>
        <v>0</v>
      </c>
      <c r="V18" s="318">
        <f t="shared" si="6"/>
        <v>0</v>
      </c>
      <c r="W18" s="318">
        <f t="shared" si="6"/>
        <v>0</v>
      </c>
      <c r="X18" s="318">
        <f t="shared" si="6"/>
        <v>0</v>
      </c>
      <c r="Y18" s="318">
        <f t="shared" si="6"/>
        <v>0</v>
      </c>
      <c r="Z18" s="318">
        <f t="shared" si="6"/>
        <v>0</v>
      </c>
      <c r="AA18" s="318">
        <f t="shared" si="6"/>
        <v>0</v>
      </c>
      <c r="AB18" s="318">
        <f t="shared" si="6"/>
        <v>0</v>
      </c>
      <c r="AC18" s="318">
        <f t="shared" si="6"/>
        <v>0</v>
      </c>
      <c r="AD18" s="318">
        <f t="shared" si="6"/>
        <v>0</v>
      </c>
      <c r="AE18" s="318">
        <f t="shared" si="6"/>
        <v>0</v>
      </c>
      <c r="AF18" s="318">
        <f t="shared" si="6"/>
        <v>0</v>
      </c>
      <c r="AG18" s="318">
        <f t="shared" si="6"/>
        <v>0</v>
      </c>
      <c r="AH18" s="318">
        <f t="shared" si="6"/>
        <v>0</v>
      </c>
      <c r="AI18" s="318">
        <f t="shared" si="6"/>
        <v>0</v>
      </c>
      <c r="AJ18" s="318">
        <f t="shared" si="6"/>
        <v>0</v>
      </c>
    </row>
    <row r="19" spans="1:36" x14ac:dyDescent="0.2">
      <c r="A19" s="244"/>
      <c r="B19" s="248" t="s">
        <v>123</v>
      </c>
      <c r="C19" s="249"/>
      <c r="D19" s="249"/>
      <c r="E19" s="249"/>
      <c r="F19" s="251" t="s">
        <v>75</v>
      </c>
      <c r="G19" s="251">
        <v>2</v>
      </c>
      <c r="H19" s="317"/>
      <c r="I19" s="319"/>
      <c r="J19" s="319"/>
      <c r="K19" s="319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45"/>
    </row>
    <row r="20" spans="1:36" x14ac:dyDescent="0.2">
      <c r="A20" s="244"/>
      <c r="B20" s="354" t="s">
        <v>123</v>
      </c>
      <c r="C20" s="321" t="s">
        <v>600</v>
      </c>
      <c r="D20" s="322" t="s">
        <v>123</v>
      </c>
      <c r="E20" s="322"/>
      <c r="F20" s="279" t="s">
        <v>123</v>
      </c>
      <c r="G20" s="323"/>
      <c r="H20" s="316" t="s">
        <v>123</v>
      </c>
      <c r="I20" s="355" t="s">
        <v>123</v>
      </c>
      <c r="J20" s="355" t="s">
        <v>123</v>
      </c>
      <c r="K20" s="355" t="s">
        <v>123</v>
      </c>
      <c r="L20" s="374" t="s">
        <v>123</v>
      </c>
      <c r="M20" s="374" t="s">
        <v>123</v>
      </c>
      <c r="N20" s="374" t="s">
        <v>123</v>
      </c>
      <c r="O20" s="374" t="s">
        <v>123</v>
      </c>
      <c r="P20" s="374" t="s">
        <v>123</v>
      </c>
      <c r="Q20" s="374" t="s">
        <v>123</v>
      </c>
      <c r="R20" s="374" t="s">
        <v>123</v>
      </c>
      <c r="S20" s="374" t="s">
        <v>123</v>
      </c>
      <c r="T20" s="374" t="s">
        <v>123</v>
      </c>
      <c r="U20" s="374" t="s">
        <v>123</v>
      </c>
      <c r="V20" s="374" t="s">
        <v>123</v>
      </c>
      <c r="W20" s="374" t="s">
        <v>123</v>
      </c>
      <c r="X20" s="374" t="s">
        <v>123</v>
      </c>
      <c r="Y20" s="374" t="s">
        <v>123</v>
      </c>
      <c r="Z20" s="374" t="s">
        <v>123</v>
      </c>
      <c r="AA20" s="374" t="s">
        <v>123</v>
      </c>
      <c r="AB20" s="374" t="s">
        <v>123</v>
      </c>
      <c r="AC20" s="374" t="s">
        <v>123</v>
      </c>
      <c r="AD20" s="374" t="s">
        <v>123</v>
      </c>
      <c r="AE20" s="374" t="s">
        <v>123</v>
      </c>
      <c r="AF20" s="374" t="s">
        <v>123</v>
      </c>
      <c r="AG20" s="374" t="s">
        <v>123</v>
      </c>
      <c r="AH20" s="374" t="s">
        <v>123</v>
      </c>
      <c r="AI20" s="374" t="s">
        <v>123</v>
      </c>
      <c r="AJ20" s="347" t="s">
        <v>123</v>
      </c>
    </row>
    <row r="21" spans="1:36" x14ac:dyDescent="0.2">
      <c r="A21" s="244"/>
      <c r="B21" s="245">
        <f>B18+0.01</f>
        <v>58.52</v>
      </c>
      <c r="C21" s="326" t="s">
        <v>606</v>
      </c>
      <c r="D21" s="256" t="s">
        <v>123</v>
      </c>
      <c r="E21" s="256"/>
      <c r="F21" s="253" t="s">
        <v>75</v>
      </c>
      <c r="G21" s="253">
        <v>2</v>
      </c>
      <c r="H21" s="317">
        <f t="shared" ref="H21:AJ21" si="7">SUM(H22:H23)</f>
        <v>0</v>
      </c>
      <c r="I21" s="319">
        <f t="shared" si="7"/>
        <v>0</v>
      </c>
      <c r="J21" s="319">
        <f t="shared" si="7"/>
        <v>0</v>
      </c>
      <c r="K21" s="319">
        <f t="shared" si="7"/>
        <v>0</v>
      </c>
      <c r="L21" s="318">
        <f t="shared" si="7"/>
        <v>0</v>
      </c>
      <c r="M21" s="318">
        <f t="shared" si="7"/>
        <v>0</v>
      </c>
      <c r="N21" s="318">
        <f t="shared" si="7"/>
        <v>0</v>
      </c>
      <c r="O21" s="318">
        <f t="shared" si="7"/>
        <v>0</v>
      </c>
      <c r="P21" s="318">
        <f t="shared" si="7"/>
        <v>0</v>
      </c>
      <c r="Q21" s="318">
        <f t="shared" si="7"/>
        <v>0</v>
      </c>
      <c r="R21" s="318">
        <f t="shared" si="7"/>
        <v>0</v>
      </c>
      <c r="S21" s="318">
        <f t="shared" si="7"/>
        <v>0</v>
      </c>
      <c r="T21" s="318">
        <f t="shared" si="7"/>
        <v>0</v>
      </c>
      <c r="U21" s="318">
        <f t="shared" si="7"/>
        <v>0</v>
      </c>
      <c r="V21" s="318">
        <f t="shared" si="7"/>
        <v>0</v>
      </c>
      <c r="W21" s="318">
        <f t="shared" si="7"/>
        <v>0</v>
      </c>
      <c r="X21" s="318">
        <f t="shared" si="7"/>
        <v>0</v>
      </c>
      <c r="Y21" s="318">
        <f t="shared" si="7"/>
        <v>0</v>
      </c>
      <c r="Z21" s="318">
        <f t="shared" si="7"/>
        <v>0</v>
      </c>
      <c r="AA21" s="318">
        <f t="shared" si="7"/>
        <v>0</v>
      </c>
      <c r="AB21" s="318">
        <f t="shared" si="7"/>
        <v>0</v>
      </c>
      <c r="AC21" s="318">
        <f t="shared" si="7"/>
        <v>0</v>
      </c>
      <c r="AD21" s="318">
        <f t="shared" si="7"/>
        <v>0</v>
      </c>
      <c r="AE21" s="318">
        <f t="shared" si="7"/>
        <v>0</v>
      </c>
      <c r="AF21" s="318">
        <f t="shared" si="7"/>
        <v>0</v>
      </c>
      <c r="AG21" s="318">
        <f t="shared" si="7"/>
        <v>0</v>
      </c>
      <c r="AH21" s="318">
        <f t="shared" si="7"/>
        <v>0</v>
      </c>
      <c r="AI21" s="318">
        <f t="shared" si="7"/>
        <v>0</v>
      </c>
      <c r="AJ21" s="318">
        <f t="shared" si="7"/>
        <v>0</v>
      </c>
    </row>
    <row r="22" spans="1:36" x14ac:dyDescent="0.2">
      <c r="A22" s="244"/>
      <c r="B22" s="248" t="s">
        <v>123</v>
      </c>
      <c r="C22" s="249"/>
      <c r="D22" s="249"/>
      <c r="E22" s="249"/>
      <c r="F22" s="251" t="s">
        <v>75</v>
      </c>
      <c r="G22" s="251">
        <v>2</v>
      </c>
      <c r="H22" s="317"/>
      <c r="I22" s="319"/>
      <c r="J22" s="319"/>
      <c r="K22" s="319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45"/>
    </row>
    <row r="23" spans="1:36" x14ac:dyDescent="0.2">
      <c r="A23" s="244"/>
      <c r="B23" s="354" t="s">
        <v>123</v>
      </c>
      <c r="C23" s="321" t="s">
        <v>600</v>
      </c>
      <c r="D23" s="322" t="s">
        <v>123</v>
      </c>
      <c r="E23" s="322"/>
      <c r="F23" s="279" t="s">
        <v>123</v>
      </c>
      <c r="G23" s="323"/>
      <c r="H23" s="316" t="s">
        <v>123</v>
      </c>
      <c r="I23" s="355" t="s">
        <v>123</v>
      </c>
      <c r="J23" s="355" t="s">
        <v>123</v>
      </c>
      <c r="K23" s="355" t="s">
        <v>123</v>
      </c>
      <c r="L23" s="374" t="s">
        <v>123</v>
      </c>
      <c r="M23" s="374" t="s">
        <v>123</v>
      </c>
      <c r="N23" s="374" t="s">
        <v>123</v>
      </c>
      <c r="O23" s="374" t="s">
        <v>123</v>
      </c>
      <c r="P23" s="374" t="s">
        <v>123</v>
      </c>
      <c r="Q23" s="374" t="s">
        <v>123</v>
      </c>
      <c r="R23" s="374" t="s">
        <v>123</v>
      </c>
      <c r="S23" s="374" t="s">
        <v>123</v>
      </c>
      <c r="T23" s="374" t="s">
        <v>123</v>
      </c>
      <c r="U23" s="374" t="s">
        <v>123</v>
      </c>
      <c r="V23" s="374" t="s">
        <v>123</v>
      </c>
      <c r="W23" s="374" t="s">
        <v>123</v>
      </c>
      <c r="X23" s="374" t="s">
        <v>123</v>
      </c>
      <c r="Y23" s="374" t="s">
        <v>123</v>
      </c>
      <c r="Z23" s="374" t="s">
        <v>123</v>
      </c>
      <c r="AA23" s="374" t="s">
        <v>123</v>
      </c>
      <c r="AB23" s="374" t="s">
        <v>123</v>
      </c>
      <c r="AC23" s="374" t="s">
        <v>123</v>
      </c>
      <c r="AD23" s="374" t="s">
        <v>123</v>
      </c>
      <c r="AE23" s="374" t="s">
        <v>123</v>
      </c>
      <c r="AF23" s="374" t="s">
        <v>123</v>
      </c>
      <c r="AG23" s="374" t="s">
        <v>123</v>
      </c>
      <c r="AH23" s="374" t="s">
        <v>123</v>
      </c>
      <c r="AI23" s="374" t="s">
        <v>123</v>
      </c>
      <c r="AJ23" s="347" t="s">
        <v>123</v>
      </c>
    </row>
    <row r="24" spans="1:36" x14ac:dyDescent="0.2">
      <c r="A24" s="244"/>
      <c r="B24" s="245">
        <f>B17+0.1</f>
        <v>58.600000000000009</v>
      </c>
      <c r="C24" s="326" t="s">
        <v>607</v>
      </c>
      <c r="D24" s="256" t="s">
        <v>123</v>
      </c>
      <c r="E24" s="256"/>
      <c r="F24" s="253" t="s">
        <v>75</v>
      </c>
      <c r="G24" s="253"/>
      <c r="H24" s="317">
        <f t="shared" ref="H24:AJ24" si="8">SUM(H25:H26)</f>
        <v>0</v>
      </c>
      <c r="I24" s="319">
        <f t="shared" si="8"/>
        <v>0</v>
      </c>
      <c r="J24" s="319">
        <f t="shared" si="8"/>
        <v>0</v>
      </c>
      <c r="K24" s="319">
        <f t="shared" si="8"/>
        <v>0</v>
      </c>
      <c r="L24" s="318">
        <f t="shared" si="8"/>
        <v>0</v>
      </c>
      <c r="M24" s="318">
        <f t="shared" si="8"/>
        <v>0</v>
      </c>
      <c r="N24" s="318">
        <f t="shared" si="8"/>
        <v>0</v>
      </c>
      <c r="O24" s="318">
        <f t="shared" si="8"/>
        <v>0</v>
      </c>
      <c r="P24" s="318">
        <f t="shared" si="8"/>
        <v>0</v>
      </c>
      <c r="Q24" s="318">
        <f t="shared" si="8"/>
        <v>0</v>
      </c>
      <c r="R24" s="318">
        <f t="shared" si="8"/>
        <v>0</v>
      </c>
      <c r="S24" s="318">
        <f t="shared" si="8"/>
        <v>0</v>
      </c>
      <c r="T24" s="318">
        <f t="shared" si="8"/>
        <v>0</v>
      </c>
      <c r="U24" s="318">
        <f t="shared" si="8"/>
        <v>0</v>
      </c>
      <c r="V24" s="318">
        <f t="shared" si="8"/>
        <v>0</v>
      </c>
      <c r="W24" s="318">
        <f t="shared" si="8"/>
        <v>0</v>
      </c>
      <c r="X24" s="318">
        <f t="shared" si="8"/>
        <v>0</v>
      </c>
      <c r="Y24" s="318">
        <f t="shared" si="8"/>
        <v>0</v>
      </c>
      <c r="Z24" s="318">
        <f t="shared" si="8"/>
        <v>0</v>
      </c>
      <c r="AA24" s="318">
        <f t="shared" si="8"/>
        <v>0</v>
      </c>
      <c r="AB24" s="318">
        <f t="shared" si="8"/>
        <v>0</v>
      </c>
      <c r="AC24" s="318">
        <f t="shared" si="8"/>
        <v>0</v>
      </c>
      <c r="AD24" s="318">
        <f t="shared" si="8"/>
        <v>0</v>
      </c>
      <c r="AE24" s="318">
        <f t="shared" si="8"/>
        <v>0</v>
      </c>
      <c r="AF24" s="318">
        <f t="shared" si="8"/>
        <v>0</v>
      </c>
      <c r="AG24" s="318">
        <f t="shared" si="8"/>
        <v>0</v>
      </c>
      <c r="AH24" s="318">
        <f t="shared" si="8"/>
        <v>0</v>
      </c>
      <c r="AI24" s="318">
        <f t="shared" si="8"/>
        <v>0</v>
      </c>
      <c r="AJ24" s="318">
        <f t="shared" si="8"/>
        <v>0</v>
      </c>
    </row>
    <row r="25" spans="1:36" x14ac:dyDescent="0.2">
      <c r="A25" s="244"/>
      <c r="B25" s="248" t="s">
        <v>123</v>
      </c>
      <c r="C25" s="249"/>
      <c r="D25" s="249"/>
      <c r="E25" s="249"/>
      <c r="F25" s="251" t="s">
        <v>75</v>
      </c>
      <c r="G25" s="251">
        <v>2</v>
      </c>
      <c r="H25" s="317"/>
      <c r="I25" s="319"/>
      <c r="J25" s="319"/>
      <c r="K25" s="319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45"/>
    </row>
    <row r="26" spans="1:36" x14ac:dyDescent="0.2">
      <c r="A26" s="244"/>
      <c r="B26" s="354" t="s">
        <v>123</v>
      </c>
      <c r="C26" s="321" t="s">
        <v>600</v>
      </c>
      <c r="D26" s="322" t="s">
        <v>123</v>
      </c>
      <c r="E26" s="322"/>
      <c r="F26" s="279" t="s">
        <v>123</v>
      </c>
      <c r="G26" s="323"/>
      <c r="H26" s="316" t="s">
        <v>123</v>
      </c>
      <c r="I26" s="355" t="s">
        <v>123</v>
      </c>
      <c r="J26" s="355" t="s">
        <v>123</v>
      </c>
      <c r="K26" s="355" t="s">
        <v>123</v>
      </c>
      <c r="L26" s="374" t="s">
        <v>123</v>
      </c>
      <c r="M26" s="374" t="s">
        <v>123</v>
      </c>
      <c r="N26" s="374" t="s">
        <v>123</v>
      </c>
      <c r="O26" s="374" t="s">
        <v>123</v>
      </c>
      <c r="P26" s="374" t="s">
        <v>123</v>
      </c>
      <c r="Q26" s="374" t="s">
        <v>123</v>
      </c>
      <c r="R26" s="374" t="s">
        <v>123</v>
      </c>
      <c r="S26" s="374" t="s">
        <v>123</v>
      </c>
      <c r="T26" s="374" t="s">
        <v>123</v>
      </c>
      <c r="U26" s="374" t="s">
        <v>123</v>
      </c>
      <c r="V26" s="374" t="s">
        <v>123</v>
      </c>
      <c r="W26" s="374" t="s">
        <v>123</v>
      </c>
      <c r="X26" s="374" t="s">
        <v>123</v>
      </c>
      <c r="Y26" s="374" t="s">
        <v>123</v>
      </c>
      <c r="Z26" s="374" t="s">
        <v>123</v>
      </c>
      <c r="AA26" s="374" t="s">
        <v>123</v>
      </c>
      <c r="AB26" s="374" t="s">
        <v>123</v>
      </c>
      <c r="AC26" s="374" t="s">
        <v>123</v>
      </c>
      <c r="AD26" s="374" t="s">
        <v>123</v>
      </c>
      <c r="AE26" s="374" t="s">
        <v>123</v>
      </c>
      <c r="AF26" s="374" t="s">
        <v>123</v>
      </c>
      <c r="AG26" s="374" t="s">
        <v>123</v>
      </c>
      <c r="AH26" s="374" t="s">
        <v>123</v>
      </c>
      <c r="AI26" s="374" t="s">
        <v>123</v>
      </c>
      <c r="AJ26" s="347" t="s">
        <v>123</v>
      </c>
    </row>
    <row r="27" spans="1:36" x14ac:dyDescent="0.2">
      <c r="A27" s="244"/>
      <c r="B27" s="245">
        <f>B24+0.1</f>
        <v>58.70000000000001</v>
      </c>
      <c r="C27" s="344" t="s">
        <v>608</v>
      </c>
      <c r="D27" s="257" t="s">
        <v>123</v>
      </c>
      <c r="E27" s="257"/>
      <c r="F27" s="253" t="s">
        <v>75</v>
      </c>
      <c r="G27" s="253"/>
      <c r="H27" s="317">
        <f t="shared" ref="H27:AJ27" si="9">SUM(H28:H29)</f>
        <v>0</v>
      </c>
      <c r="I27" s="319">
        <f t="shared" si="9"/>
        <v>0</v>
      </c>
      <c r="J27" s="319">
        <f t="shared" si="9"/>
        <v>0</v>
      </c>
      <c r="K27" s="319">
        <f t="shared" si="9"/>
        <v>0</v>
      </c>
      <c r="L27" s="318">
        <f t="shared" si="9"/>
        <v>0</v>
      </c>
      <c r="M27" s="318">
        <f t="shared" si="9"/>
        <v>0</v>
      </c>
      <c r="N27" s="318">
        <f t="shared" si="9"/>
        <v>0</v>
      </c>
      <c r="O27" s="318">
        <f t="shared" si="9"/>
        <v>0</v>
      </c>
      <c r="P27" s="318">
        <f t="shared" si="9"/>
        <v>0</v>
      </c>
      <c r="Q27" s="318">
        <f t="shared" si="9"/>
        <v>0</v>
      </c>
      <c r="R27" s="318">
        <f t="shared" si="9"/>
        <v>0</v>
      </c>
      <c r="S27" s="318">
        <f t="shared" si="9"/>
        <v>0</v>
      </c>
      <c r="T27" s="318">
        <f t="shared" si="9"/>
        <v>0</v>
      </c>
      <c r="U27" s="318">
        <f t="shared" si="9"/>
        <v>0</v>
      </c>
      <c r="V27" s="318">
        <f t="shared" si="9"/>
        <v>0</v>
      </c>
      <c r="W27" s="318">
        <f t="shared" si="9"/>
        <v>0</v>
      </c>
      <c r="X27" s="318">
        <f t="shared" si="9"/>
        <v>0</v>
      </c>
      <c r="Y27" s="318">
        <f t="shared" si="9"/>
        <v>0</v>
      </c>
      <c r="Z27" s="318">
        <f t="shared" si="9"/>
        <v>0</v>
      </c>
      <c r="AA27" s="318">
        <f t="shared" si="9"/>
        <v>0</v>
      </c>
      <c r="AB27" s="318">
        <f t="shared" si="9"/>
        <v>0</v>
      </c>
      <c r="AC27" s="318">
        <f t="shared" si="9"/>
        <v>0</v>
      </c>
      <c r="AD27" s="318">
        <f t="shared" si="9"/>
        <v>0</v>
      </c>
      <c r="AE27" s="318">
        <f t="shared" si="9"/>
        <v>0</v>
      </c>
      <c r="AF27" s="318">
        <f t="shared" si="9"/>
        <v>0</v>
      </c>
      <c r="AG27" s="318">
        <f t="shared" si="9"/>
        <v>0</v>
      </c>
      <c r="AH27" s="318">
        <f t="shared" si="9"/>
        <v>0</v>
      </c>
      <c r="AI27" s="318">
        <f t="shared" si="9"/>
        <v>0</v>
      </c>
      <c r="AJ27" s="318">
        <f t="shared" si="9"/>
        <v>0</v>
      </c>
    </row>
    <row r="28" spans="1:36" x14ac:dyDescent="0.2">
      <c r="A28" s="244"/>
      <c r="B28" s="248" t="s">
        <v>123</v>
      </c>
      <c r="C28" s="249"/>
      <c r="D28" s="249"/>
      <c r="E28" s="249"/>
      <c r="F28" s="251" t="s">
        <v>75</v>
      </c>
      <c r="G28" s="258">
        <v>2</v>
      </c>
      <c r="H28" s="316"/>
      <c r="I28" s="355"/>
      <c r="J28" s="355"/>
      <c r="K28" s="355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47"/>
    </row>
    <row r="29" spans="1:36" x14ac:dyDescent="0.2">
      <c r="A29" s="244"/>
      <c r="B29" s="354" t="s">
        <v>123</v>
      </c>
      <c r="C29" s="321" t="s">
        <v>600</v>
      </c>
      <c r="D29" s="322" t="s">
        <v>123</v>
      </c>
      <c r="E29" s="322"/>
      <c r="F29" s="279" t="s">
        <v>123</v>
      </c>
      <c r="G29" s="323"/>
      <c r="H29" s="316" t="s">
        <v>123</v>
      </c>
      <c r="I29" s="355" t="s">
        <v>123</v>
      </c>
      <c r="J29" s="355" t="s">
        <v>123</v>
      </c>
      <c r="K29" s="355" t="s">
        <v>123</v>
      </c>
      <c r="L29" s="374" t="s">
        <v>123</v>
      </c>
      <c r="M29" s="374" t="s">
        <v>123</v>
      </c>
      <c r="N29" s="374" t="s">
        <v>123</v>
      </c>
      <c r="O29" s="374" t="s">
        <v>123</v>
      </c>
      <c r="P29" s="374" t="s">
        <v>123</v>
      </c>
      <c r="Q29" s="374" t="s">
        <v>123</v>
      </c>
      <c r="R29" s="374" t="s">
        <v>123</v>
      </c>
      <c r="S29" s="374" t="s">
        <v>123</v>
      </c>
      <c r="T29" s="374" t="s">
        <v>123</v>
      </c>
      <c r="U29" s="374" t="s">
        <v>123</v>
      </c>
      <c r="V29" s="374" t="s">
        <v>123</v>
      </c>
      <c r="W29" s="374" t="s">
        <v>123</v>
      </c>
      <c r="X29" s="374" t="s">
        <v>123</v>
      </c>
      <c r="Y29" s="374" t="s">
        <v>123</v>
      </c>
      <c r="Z29" s="374" t="s">
        <v>123</v>
      </c>
      <c r="AA29" s="374" t="s">
        <v>123</v>
      </c>
      <c r="AB29" s="374" t="s">
        <v>123</v>
      </c>
      <c r="AC29" s="374" t="s">
        <v>123</v>
      </c>
      <c r="AD29" s="374" t="s">
        <v>123</v>
      </c>
      <c r="AE29" s="374" t="s">
        <v>123</v>
      </c>
      <c r="AF29" s="374" t="s">
        <v>123</v>
      </c>
      <c r="AG29" s="374" t="s">
        <v>123</v>
      </c>
      <c r="AH29" s="374" t="s">
        <v>123</v>
      </c>
      <c r="AI29" s="374" t="s">
        <v>123</v>
      </c>
      <c r="AJ29" s="347" t="s">
        <v>123</v>
      </c>
    </row>
    <row r="30" spans="1:36" x14ac:dyDescent="0.2">
      <c r="A30" s="240"/>
      <c r="B30" s="241">
        <f>B4+1</f>
        <v>59</v>
      </c>
      <c r="C30" s="343" t="s">
        <v>609</v>
      </c>
      <c r="D30" s="259" t="s">
        <v>123</v>
      </c>
      <c r="E30" s="259"/>
      <c r="F30" s="260"/>
      <c r="G30" s="260"/>
      <c r="H30" s="316">
        <f t="shared" ref="H30:AJ30" si="10">SUM(H31,H34)</f>
        <v>0</v>
      </c>
      <c r="I30" s="355">
        <f t="shared" si="10"/>
        <v>0</v>
      </c>
      <c r="J30" s="355">
        <f t="shared" si="10"/>
        <v>0</v>
      </c>
      <c r="K30" s="355">
        <f t="shared" si="10"/>
        <v>0</v>
      </c>
      <c r="L30" s="318">
        <f t="shared" si="10"/>
        <v>-2.0201169415368092E-4</v>
      </c>
      <c r="M30" s="318">
        <f t="shared" si="10"/>
        <v>-2.4823513721805579E-4</v>
      </c>
      <c r="N30" s="318">
        <f t="shared" si="10"/>
        <v>-2.93579984346648E-4</v>
      </c>
      <c r="O30" s="318">
        <f t="shared" si="10"/>
        <v>-3.3802976691199582E-4</v>
      </c>
      <c r="P30" s="318">
        <f t="shared" si="10"/>
        <v>-3.8162878341441164E-4</v>
      </c>
      <c r="Q30" s="318">
        <f t="shared" si="10"/>
        <v>-2.8624378959853147E-2</v>
      </c>
      <c r="R30" s="318">
        <f t="shared" si="10"/>
        <v>-5.6866302889527987E-2</v>
      </c>
      <c r="S30" s="318">
        <f t="shared" si="10"/>
        <v>-8.51074205480854E-2</v>
      </c>
      <c r="T30" s="318">
        <f t="shared" si="10"/>
        <v>-0.11334773684784738</v>
      </c>
      <c r="U30" s="318">
        <f t="shared" si="10"/>
        <v>-0.13780437728908246</v>
      </c>
      <c r="V30" s="318">
        <f t="shared" si="10"/>
        <v>-0.1624542599205735</v>
      </c>
      <c r="W30" s="318">
        <f t="shared" si="10"/>
        <v>-0.18646230785722695</v>
      </c>
      <c r="X30" s="318">
        <f t="shared" si="10"/>
        <v>-0.21046964158750825</v>
      </c>
      <c r="Y30" s="318">
        <f t="shared" si="10"/>
        <v>-0.23447626036842384</v>
      </c>
      <c r="Z30" s="318">
        <f t="shared" si="10"/>
        <v>-0.25848218617031871</v>
      </c>
      <c r="AA30" s="318">
        <f t="shared" si="10"/>
        <v>-0.27210041946987296</v>
      </c>
      <c r="AB30" s="318">
        <f t="shared" si="10"/>
        <v>-0.28571798217564992</v>
      </c>
      <c r="AC30" s="318">
        <f t="shared" si="10"/>
        <v>-0.29933487609448528</v>
      </c>
      <c r="AD30" s="318">
        <f t="shared" si="10"/>
        <v>-0.31295112309181605</v>
      </c>
      <c r="AE30" s="318">
        <f t="shared" si="10"/>
        <v>-0.32656676641937399</v>
      </c>
      <c r="AF30" s="318">
        <f t="shared" si="10"/>
        <v>-0.3388234850435613</v>
      </c>
      <c r="AG30" s="318">
        <f t="shared" si="10"/>
        <v>-0.35149531885896074</v>
      </c>
      <c r="AH30" s="318">
        <f t="shared" si="10"/>
        <v>-0.36415907803168057</v>
      </c>
      <c r="AI30" s="318">
        <f t="shared" si="10"/>
        <v>-0.37681489191486811</v>
      </c>
      <c r="AJ30" s="318">
        <f t="shared" si="10"/>
        <v>-0.38946293261283083</v>
      </c>
    </row>
    <row r="31" spans="1:36" x14ac:dyDescent="0.2">
      <c r="A31" s="244"/>
      <c r="B31" s="261">
        <f>B30+0.1</f>
        <v>59.1</v>
      </c>
      <c r="C31" s="326" t="s">
        <v>610</v>
      </c>
      <c r="D31" s="357" t="s">
        <v>123</v>
      </c>
      <c r="E31" s="357"/>
      <c r="F31" s="253" t="s">
        <v>75</v>
      </c>
      <c r="G31" s="253">
        <v>2</v>
      </c>
      <c r="H31" s="317">
        <f t="shared" ref="H31:AJ31" si="11">SUM(H32:H33)</f>
        <v>0</v>
      </c>
      <c r="I31" s="355">
        <f t="shared" si="11"/>
        <v>0</v>
      </c>
      <c r="J31" s="355">
        <f t="shared" si="11"/>
        <v>0</v>
      </c>
      <c r="K31" s="355">
        <f t="shared" si="11"/>
        <v>0</v>
      </c>
      <c r="L31" s="318">
        <f t="shared" si="11"/>
        <v>-2.0201169415368092E-4</v>
      </c>
      <c r="M31" s="318">
        <f t="shared" si="11"/>
        <v>-2.4823513721805579E-4</v>
      </c>
      <c r="N31" s="318">
        <f t="shared" si="11"/>
        <v>-2.93579984346648E-4</v>
      </c>
      <c r="O31" s="318">
        <f t="shared" si="11"/>
        <v>-3.3802976691199582E-4</v>
      </c>
      <c r="P31" s="318">
        <f t="shared" si="11"/>
        <v>-3.8162878341441164E-4</v>
      </c>
      <c r="Q31" s="318">
        <f t="shared" si="11"/>
        <v>-2.8624378959853147E-2</v>
      </c>
      <c r="R31" s="318">
        <f t="shared" si="11"/>
        <v>-5.6866302889527987E-2</v>
      </c>
      <c r="S31" s="318">
        <f t="shared" si="11"/>
        <v>-8.51074205480854E-2</v>
      </c>
      <c r="T31" s="318">
        <f t="shared" si="11"/>
        <v>-0.11334773684784738</v>
      </c>
      <c r="U31" s="318">
        <f t="shared" si="11"/>
        <v>-0.13780437728908246</v>
      </c>
      <c r="V31" s="318">
        <f t="shared" si="11"/>
        <v>-0.1624542599205735</v>
      </c>
      <c r="W31" s="318">
        <f t="shared" si="11"/>
        <v>-0.18646230785722695</v>
      </c>
      <c r="X31" s="318">
        <f t="shared" si="11"/>
        <v>-0.21046964158750825</v>
      </c>
      <c r="Y31" s="318">
        <f t="shared" si="11"/>
        <v>-0.23447626036842384</v>
      </c>
      <c r="Z31" s="318">
        <f t="shared" si="11"/>
        <v>-0.25848218617031871</v>
      </c>
      <c r="AA31" s="318">
        <f t="shared" si="11"/>
        <v>-0.27210041946987296</v>
      </c>
      <c r="AB31" s="318">
        <f t="shared" si="11"/>
        <v>-0.28571798217564992</v>
      </c>
      <c r="AC31" s="318">
        <f t="shared" si="11"/>
        <v>-0.29933487609448528</v>
      </c>
      <c r="AD31" s="318">
        <f t="shared" si="11"/>
        <v>-0.31295112309181605</v>
      </c>
      <c r="AE31" s="318">
        <f t="shared" si="11"/>
        <v>-0.32656676641937399</v>
      </c>
      <c r="AF31" s="318">
        <f t="shared" si="11"/>
        <v>-0.3388234850435613</v>
      </c>
      <c r="AG31" s="318">
        <f t="shared" si="11"/>
        <v>-0.35149531885896074</v>
      </c>
      <c r="AH31" s="318">
        <f t="shared" si="11"/>
        <v>-0.36415907803168057</v>
      </c>
      <c r="AI31" s="318">
        <f t="shared" si="11"/>
        <v>-0.37681489191486811</v>
      </c>
      <c r="AJ31" s="318">
        <f t="shared" si="11"/>
        <v>-0.38946293261283083</v>
      </c>
    </row>
    <row r="32" spans="1:36" x14ac:dyDescent="0.2">
      <c r="A32" s="244"/>
      <c r="B32" s="262"/>
      <c r="C32" s="441" t="s">
        <v>818</v>
      </c>
      <c r="D32" s="441" t="s">
        <v>842</v>
      </c>
      <c r="E32" s="249"/>
      <c r="F32" s="251" t="s">
        <v>75</v>
      </c>
      <c r="G32" s="251">
        <v>2</v>
      </c>
      <c r="H32" s="317"/>
      <c r="I32" s="319"/>
      <c r="J32" s="319"/>
      <c r="K32" s="319"/>
      <c r="L32" s="402">
        <v>-2.0201169415368092E-4</v>
      </c>
      <c r="M32" s="402">
        <v>-2.4823513721805579E-4</v>
      </c>
      <c r="N32" s="402">
        <v>-2.93579984346648E-4</v>
      </c>
      <c r="O32" s="402">
        <v>-3.3802976691199582E-4</v>
      </c>
      <c r="P32" s="402">
        <v>-3.8162878341441164E-4</v>
      </c>
      <c r="Q32" s="402">
        <v>-2.8624378959853147E-2</v>
      </c>
      <c r="R32" s="402">
        <v>-5.6866302889527987E-2</v>
      </c>
      <c r="S32" s="402">
        <v>-8.51074205480854E-2</v>
      </c>
      <c r="T32" s="402">
        <v>-0.11334773684784738</v>
      </c>
      <c r="U32" s="402">
        <v>-0.13780437728908246</v>
      </c>
      <c r="V32" s="402">
        <v>-0.1624542599205735</v>
      </c>
      <c r="W32" s="402">
        <v>-0.18646230785722695</v>
      </c>
      <c r="X32" s="402">
        <v>-0.21046964158750825</v>
      </c>
      <c r="Y32" s="402">
        <v>-0.23447626036842384</v>
      </c>
      <c r="Z32" s="402">
        <v>-0.25848218617031871</v>
      </c>
      <c r="AA32" s="402">
        <v>-0.27210041946987296</v>
      </c>
      <c r="AB32" s="402">
        <v>-0.28571798217564992</v>
      </c>
      <c r="AC32" s="402">
        <v>-0.29933487609448528</v>
      </c>
      <c r="AD32" s="402">
        <v>-0.31295112309181605</v>
      </c>
      <c r="AE32" s="402">
        <v>-0.32656676641937399</v>
      </c>
      <c r="AF32" s="402">
        <v>-0.3388234850435613</v>
      </c>
      <c r="AG32" s="402">
        <v>-0.35149531885896074</v>
      </c>
      <c r="AH32" s="402">
        <v>-0.36415907803168057</v>
      </c>
      <c r="AI32" s="402">
        <v>-0.37681489191486811</v>
      </c>
      <c r="AJ32" s="449">
        <v>-0.38946293261283083</v>
      </c>
    </row>
    <row r="33" spans="1:36" x14ac:dyDescent="0.2">
      <c r="A33" s="244"/>
      <c r="B33" s="354" t="s">
        <v>123</v>
      </c>
      <c r="C33" s="321" t="s">
        <v>600</v>
      </c>
      <c r="D33" s="322" t="s">
        <v>123</v>
      </c>
      <c r="E33" s="322"/>
      <c r="F33" s="279" t="s">
        <v>123</v>
      </c>
      <c r="G33" s="323"/>
      <c r="H33" s="316" t="s">
        <v>123</v>
      </c>
      <c r="I33" s="355" t="s">
        <v>123</v>
      </c>
      <c r="J33" s="355" t="s">
        <v>123</v>
      </c>
      <c r="K33" s="355" t="s">
        <v>123</v>
      </c>
      <c r="L33" s="374" t="s">
        <v>123</v>
      </c>
      <c r="M33" s="374" t="s">
        <v>123</v>
      </c>
      <c r="N33" s="374" t="s">
        <v>123</v>
      </c>
      <c r="O33" s="374" t="s">
        <v>123</v>
      </c>
      <c r="P33" s="374" t="s">
        <v>123</v>
      </c>
      <c r="Q33" s="374" t="s">
        <v>123</v>
      </c>
      <c r="R33" s="374" t="s">
        <v>123</v>
      </c>
      <c r="S33" s="374" t="s">
        <v>123</v>
      </c>
      <c r="T33" s="374" t="s">
        <v>123</v>
      </c>
      <c r="U33" s="374" t="s">
        <v>123</v>
      </c>
      <c r="V33" s="374" t="s">
        <v>123</v>
      </c>
      <c r="W33" s="374" t="s">
        <v>123</v>
      </c>
      <c r="X33" s="374" t="s">
        <v>123</v>
      </c>
      <c r="Y33" s="374" t="s">
        <v>123</v>
      </c>
      <c r="Z33" s="374" t="s">
        <v>123</v>
      </c>
      <c r="AA33" s="374" t="s">
        <v>123</v>
      </c>
      <c r="AB33" s="374" t="s">
        <v>123</v>
      </c>
      <c r="AC33" s="374" t="s">
        <v>123</v>
      </c>
      <c r="AD33" s="374" t="s">
        <v>123</v>
      </c>
      <c r="AE33" s="374" t="s">
        <v>123</v>
      </c>
      <c r="AF33" s="374" t="s">
        <v>123</v>
      </c>
      <c r="AG33" s="374" t="s">
        <v>123</v>
      </c>
      <c r="AH33" s="374" t="s">
        <v>123</v>
      </c>
      <c r="AI33" s="374" t="s">
        <v>123</v>
      </c>
      <c r="AJ33" s="347" t="s">
        <v>123</v>
      </c>
    </row>
    <row r="34" spans="1:36" x14ac:dyDescent="0.2">
      <c r="A34" s="244"/>
      <c r="B34" s="261">
        <f>B31+0.1</f>
        <v>59.2</v>
      </c>
      <c r="C34" s="326" t="s">
        <v>611</v>
      </c>
      <c r="D34" s="358" t="s">
        <v>123</v>
      </c>
      <c r="E34" s="358"/>
      <c r="F34" s="247" t="s">
        <v>75</v>
      </c>
      <c r="G34" s="247">
        <v>2</v>
      </c>
      <c r="H34" s="317">
        <f t="shared" ref="H34:AJ34" si="12">SUM(H35:H36)</f>
        <v>0</v>
      </c>
      <c r="I34" s="319">
        <f t="shared" si="12"/>
        <v>0</v>
      </c>
      <c r="J34" s="319">
        <f t="shared" si="12"/>
        <v>0</v>
      </c>
      <c r="K34" s="319">
        <f t="shared" si="12"/>
        <v>0</v>
      </c>
      <c r="L34" s="318">
        <f t="shared" si="12"/>
        <v>0</v>
      </c>
      <c r="M34" s="318">
        <f t="shared" si="12"/>
        <v>0</v>
      </c>
      <c r="N34" s="318">
        <f t="shared" si="12"/>
        <v>0</v>
      </c>
      <c r="O34" s="318">
        <f t="shared" si="12"/>
        <v>0</v>
      </c>
      <c r="P34" s="318">
        <f t="shared" si="12"/>
        <v>0</v>
      </c>
      <c r="Q34" s="318">
        <f t="shared" si="12"/>
        <v>0</v>
      </c>
      <c r="R34" s="318">
        <f t="shared" si="12"/>
        <v>0</v>
      </c>
      <c r="S34" s="318">
        <f t="shared" si="12"/>
        <v>0</v>
      </c>
      <c r="T34" s="318">
        <f t="shared" si="12"/>
        <v>0</v>
      </c>
      <c r="U34" s="318">
        <f t="shared" si="12"/>
        <v>0</v>
      </c>
      <c r="V34" s="318">
        <f t="shared" si="12"/>
        <v>0</v>
      </c>
      <c r="W34" s="318">
        <f t="shared" si="12"/>
        <v>0</v>
      </c>
      <c r="X34" s="318">
        <f t="shared" si="12"/>
        <v>0</v>
      </c>
      <c r="Y34" s="318">
        <f t="shared" si="12"/>
        <v>0</v>
      </c>
      <c r="Z34" s="318">
        <f t="shared" si="12"/>
        <v>0</v>
      </c>
      <c r="AA34" s="318">
        <f t="shared" si="12"/>
        <v>0</v>
      </c>
      <c r="AB34" s="318">
        <f t="shared" si="12"/>
        <v>0</v>
      </c>
      <c r="AC34" s="318">
        <f t="shared" si="12"/>
        <v>0</v>
      </c>
      <c r="AD34" s="318">
        <f t="shared" si="12"/>
        <v>0</v>
      </c>
      <c r="AE34" s="318">
        <f t="shared" si="12"/>
        <v>0</v>
      </c>
      <c r="AF34" s="318">
        <f t="shared" si="12"/>
        <v>0</v>
      </c>
      <c r="AG34" s="318">
        <f t="shared" si="12"/>
        <v>0</v>
      </c>
      <c r="AH34" s="318">
        <f t="shared" si="12"/>
        <v>0</v>
      </c>
      <c r="AI34" s="318">
        <f t="shared" si="12"/>
        <v>0</v>
      </c>
      <c r="AJ34" s="318">
        <f t="shared" si="12"/>
        <v>0</v>
      </c>
    </row>
    <row r="35" spans="1:36" x14ac:dyDescent="0.2">
      <c r="A35" s="244"/>
      <c r="B35" s="248" t="s">
        <v>123</v>
      </c>
      <c r="C35" s="249"/>
      <c r="D35" s="249"/>
      <c r="E35" s="249"/>
      <c r="F35" s="250" t="s">
        <v>75</v>
      </c>
      <c r="G35" s="250">
        <v>2</v>
      </c>
      <c r="H35" s="316"/>
      <c r="I35" s="355"/>
      <c r="J35" s="355"/>
      <c r="K35" s="355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47"/>
    </row>
    <row r="36" spans="1:36" x14ac:dyDescent="0.2">
      <c r="A36" s="244"/>
      <c r="B36" s="493" t="s">
        <v>123</v>
      </c>
      <c r="C36" s="277" t="s">
        <v>600</v>
      </c>
      <c r="D36" s="533" t="s">
        <v>123</v>
      </c>
      <c r="E36" s="533"/>
      <c r="F36" s="489" t="s">
        <v>123</v>
      </c>
      <c r="G36" s="489"/>
      <c r="H36" s="440" t="s">
        <v>123</v>
      </c>
      <c r="I36" s="355" t="s">
        <v>123</v>
      </c>
      <c r="J36" s="355" t="s">
        <v>123</v>
      </c>
      <c r="K36" s="355" t="s">
        <v>123</v>
      </c>
      <c r="L36" s="450" t="s">
        <v>123</v>
      </c>
      <c r="M36" s="450" t="s">
        <v>123</v>
      </c>
      <c r="N36" s="450" t="s">
        <v>123</v>
      </c>
      <c r="O36" s="450" t="s">
        <v>123</v>
      </c>
      <c r="P36" s="450" t="s">
        <v>123</v>
      </c>
      <c r="Q36" s="450" t="s">
        <v>123</v>
      </c>
      <c r="R36" s="450" t="s">
        <v>123</v>
      </c>
      <c r="S36" s="450" t="s">
        <v>123</v>
      </c>
      <c r="T36" s="450" t="s">
        <v>123</v>
      </c>
      <c r="U36" s="450" t="s">
        <v>123</v>
      </c>
      <c r="V36" s="450" t="s">
        <v>123</v>
      </c>
      <c r="W36" s="450" t="s">
        <v>123</v>
      </c>
      <c r="X36" s="450" t="s">
        <v>123</v>
      </c>
      <c r="Y36" s="450" t="s">
        <v>123</v>
      </c>
      <c r="Z36" s="450" t="s">
        <v>123</v>
      </c>
      <c r="AA36" s="450" t="s">
        <v>123</v>
      </c>
      <c r="AB36" s="450" t="s">
        <v>123</v>
      </c>
      <c r="AC36" s="450" t="s">
        <v>123</v>
      </c>
      <c r="AD36" s="450" t="s">
        <v>123</v>
      </c>
      <c r="AE36" s="450" t="s">
        <v>123</v>
      </c>
      <c r="AF36" s="450" t="s">
        <v>123</v>
      </c>
      <c r="AG36" s="450" t="s">
        <v>123</v>
      </c>
      <c r="AH36" s="450" t="s">
        <v>123</v>
      </c>
      <c r="AI36" s="450" t="s">
        <v>123</v>
      </c>
      <c r="AJ36" s="451" t="s">
        <v>123</v>
      </c>
    </row>
    <row r="37" spans="1:36" x14ac:dyDescent="0.2">
      <c r="A37" s="240"/>
      <c r="B37" s="241">
        <f>B30+1</f>
        <v>60</v>
      </c>
      <c r="C37" s="243" t="s">
        <v>612</v>
      </c>
      <c r="D37" s="242" t="s">
        <v>123</v>
      </c>
      <c r="E37" s="242"/>
      <c r="F37" s="263"/>
      <c r="G37" s="263">
        <v>2</v>
      </c>
      <c r="H37" s="440">
        <f t="shared" ref="H37:AJ37" si="13">SUM(H38,H41)</f>
        <v>0</v>
      </c>
      <c r="I37" s="355">
        <f t="shared" si="13"/>
        <v>0</v>
      </c>
      <c r="J37" s="355">
        <f t="shared" si="13"/>
        <v>0</v>
      </c>
      <c r="K37" s="355">
        <f t="shared" si="13"/>
        <v>0</v>
      </c>
      <c r="L37" s="445">
        <f t="shared" si="13"/>
        <v>0</v>
      </c>
      <c r="M37" s="445">
        <f t="shared" si="13"/>
        <v>0</v>
      </c>
      <c r="N37" s="445">
        <f t="shared" si="13"/>
        <v>0</v>
      </c>
      <c r="O37" s="445">
        <f t="shared" si="13"/>
        <v>0</v>
      </c>
      <c r="P37" s="445">
        <f t="shared" si="13"/>
        <v>0</v>
      </c>
      <c r="Q37" s="445">
        <f t="shared" si="13"/>
        <v>0</v>
      </c>
      <c r="R37" s="445">
        <f t="shared" si="13"/>
        <v>0</v>
      </c>
      <c r="S37" s="445">
        <f t="shared" si="13"/>
        <v>0</v>
      </c>
      <c r="T37" s="445">
        <f t="shared" si="13"/>
        <v>0</v>
      </c>
      <c r="U37" s="445">
        <f t="shared" si="13"/>
        <v>0</v>
      </c>
      <c r="V37" s="445">
        <f t="shared" si="13"/>
        <v>0</v>
      </c>
      <c r="W37" s="445">
        <f t="shared" si="13"/>
        <v>0</v>
      </c>
      <c r="X37" s="445">
        <f t="shared" si="13"/>
        <v>0</v>
      </c>
      <c r="Y37" s="445">
        <f t="shared" si="13"/>
        <v>0</v>
      </c>
      <c r="Z37" s="445">
        <f t="shared" si="13"/>
        <v>0</v>
      </c>
      <c r="AA37" s="445">
        <f t="shared" si="13"/>
        <v>0</v>
      </c>
      <c r="AB37" s="445">
        <f t="shared" si="13"/>
        <v>0</v>
      </c>
      <c r="AC37" s="445">
        <f t="shared" si="13"/>
        <v>0</v>
      </c>
      <c r="AD37" s="445">
        <f t="shared" si="13"/>
        <v>0</v>
      </c>
      <c r="AE37" s="445">
        <f t="shared" si="13"/>
        <v>0</v>
      </c>
      <c r="AF37" s="445">
        <f t="shared" si="13"/>
        <v>0</v>
      </c>
      <c r="AG37" s="445">
        <f t="shared" si="13"/>
        <v>0</v>
      </c>
      <c r="AH37" s="445">
        <f t="shared" si="13"/>
        <v>0</v>
      </c>
      <c r="AI37" s="445">
        <f t="shared" si="13"/>
        <v>0</v>
      </c>
      <c r="AJ37" s="445">
        <f t="shared" si="13"/>
        <v>0</v>
      </c>
    </row>
    <row r="38" spans="1:36" x14ac:dyDescent="0.2">
      <c r="A38" s="244"/>
      <c r="B38" s="534">
        <f>B37+0.1</f>
        <v>60.1</v>
      </c>
      <c r="C38" s="536" t="s">
        <v>613</v>
      </c>
      <c r="D38" s="535" t="s">
        <v>123</v>
      </c>
      <c r="E38" s="535"/>
      <c r="F38" s="536" t="s">
        <v>75</v>
      </c>
      <c r="G38" s="536">
        <v>2</v>
      </c>
      <c r="H38" s="492">
        <f>SUM(H39:H40)</f>
        <v>0</v>
      </c>
      <c r="I38" s="355">
        <f>SUM(I39:I40)</f>
        <v>0</v>
      </c>
      <c r="J38" s="355">
        <f>SUM(J39:J40)</f>
        <v>0</v>
      </c>
      <c r="K38" s="355">
        <f>SUM(K39:K40)</f>
        <v>0</v>
      </c>
      <c r="L38" s="445">
        <f>SUM(L39:L40)</f>
        <v>0</v>
      </c>
      <c r="M38" s="445">
        <f t="shared" ref="M38:AJ38" si="14">SUM(M39:M40)</f>
        <v>0</v>
      </c>
      <c r="N38" s="445">
        <f t="shared" si="14"/>
        <v>0</v>
      </c>
      <c r="O38" s="445">
        <f t="shared" si="14"/>
        <v>0</v>
      </c>
      <c r="P38" s="445">
        <f t="shared" si="14"/>
        <v>0</v>
      </c>
      <c r="Q38" s="445">
        <f t="shared" si="14"/>
        <v>0</v>
      </c>
      <c r="R38" s="445">
        <f t="shared" si="14"/>
        <v>0</v>
      </c>
      <c r="S38" s="445">
        <f t="shared" si="14"/>
        <v>0</v>
      </c>
      <c r="T38" s="445">
        <f t="shared" si="14"/>
        <v>0</v>
      </c>
      <c r="U38" s="445">
        <f t="shared" si="14"/>
        <v>0</v>
      </c>
      <c r="V38" s="445">
        <f t="shared" si="14"/>
        <v>0</v>
      </c>
      <c r="W38" s="445">
        <f t="shared" si="14"/>
        <v>0</v>
      </c>
      <c r="X38" s="445">
        <f t="shared" si="14"/>
        <v>0</v>
      </c>
      <c r="Y38" s="445">
        <f t="shared" si="14"/>
        <v>0</v>
      </c>
      <c r="Z38" s="445">
        <f t="shared" si="14"/>
        <v>0</v>
      </c>
      <c r="AA38" s="445">
        <f t="shared" si="14"/>
        <v>0</v>
      </c>
      <c r="AB38" s="445">
        <f t="shared" si="14"/>
        <v>0</v>
      </c>
      <c r="AC38" s="445">
        <f t="shared" si="14"/>
        <v>0</v>
      </c>
      <c r="AD38" s="445">
        <f t="shared" si="14"/>
        <v>0</v>
      </c>
      <c r="AE38" s="445">
        <f t="shared" si="14"/>
        <v>0</v>
      </c>
      <c r="AF38" s="445">
        <f t="shared" si="14"/>
        <v>0</v>
      </c>
      <c r="AG38" s="445">
        <f t="shared" si="14"/>
        <v>0</v>
      </c>
      <c r="AH38" s="445">
        <f t="shared" si="14"/>
        <v>0</v>
      </c>
      <c r="AI38" s="445">
        <f t="shared" si="14"/>
        <v>0</v>
      </c>
      <c r="AJ38" s="445">
        <f t="shared" si="14"/>
        <v>0</v>
      </c>
    </row>
    <row r="39" spans="1:36" x14ac:dyDescent="0.2">
      <c r="A39" s="244"/>
      <c r="B39" s="248" t="s">
        <v>123</v>
      </c>
      <c r="C39" s="547"/>
      <c r="D39" s="547"/>
      <c r="E39" s="547"/>
      <c r="F39" s="537" t="s">
        <v>75</v>
      </c>
      <c r="G39" s="537">
        <v>2</v>
      </c>
      <c r="H39" s="492"/>
      <c r="I39" s="319"/>
      <c r="J39" s="319"/>
      <c r="K39" s="319"/>
      <c r="L39" s="402"/>
      <c r="M39" s="402"/>
      <c r="N39" s="402"/>
      <c r="O39" s="402"/>
      <c r="P39" s="402"/>
      <c r="Q39" s="402"/>
      <c r="R39" s="402"/>
      <c r="S39" s="402"/>
      <c r="T39" s="402"/>
      <c r="U39" s="402"/>
      <c r="V39" s="402"/>
      <c r="W39" s="402"/>
      <c r="X39" s="402"/>
      <c r="Y39" s="402"/>
      <c r="Z39" s="402"/>
      <c r="AA39" s="402"/>
      <c r="AB39" s="402"/>
      <c r="AC39" s="402"/>
      <c r="AD39" s="402"/>
      <c r="AE39" s="402"/>
      <c r="AF39" s="402"/>
      <c r="AG39" s="402"/>
      <c r="AH39" s="402"/>
      <c r="AI39" s="402"/>
      <c r="AJ39" s="449"/>
    </row>
    <row r="40" spans="1:36" x14ac:dyDescent="0.2">
      <c r="A40" s="244"/>
      <c r="B40" s="493" t="s">
        <v>123</v>
      </c>
      <c r="C40" s="277" t="s">
        <v>600</v>
      </c>
      <c r="D40" s="533" t="s">
        <v>123</v>
      </c>
      <c r="E40" s="533"/>
      <c r="F40" s="489" t="s">
        <v>123</v>
      </c>
      <c r="G40" s="489"/>
      <c r="H40" s="440" t="s">
        <v>123</v>
      </c>
      <c r="I40" s="355" t="s">
        <v>123</v>
      </c>
      <c r="J40" s="355" t="s">
        <v>123</v>
      </c>
      <c r="K40" s="355" t="s">
        <v>123</v>
      </c>
      <c r="L40" s="450" t="s">
        <v>123</v>
      </c>
      <c r="M40" s="450" t="s">
        <v>123</v>
      </c>
      <c r="N40" s="450" t="s">
        <v>123</v>
      </c>
      <c r="O40" s="450" t="s">
        <v>123</v>
      </c>
      <c r="P40" s="450" t="s">
        <v>123</v>
      </c>
      <c r="Q40" s="450" t="s">
        <v>123</v>
      </c>
      <c r="R40" s="450" t="s">
        <v>123</v>
      </c>
      <c r="S40" s="450" t="s">
        <v>123</v>
      </c>
      <c r="T40" s="450" t="s">
        <v>123</v>
      </c>
      <c r="U40" s="450" t="s">
        <v>123</v>
      </c>
      <c r="V40" s="450" t="s">
        <v>123</v>
      </c>
      <c r="W40" s="450" t="s">
        <v>123</v>
      </c>
      <c r="X40" s="450" t="s">
        <v>123</v>
      </c>
      <c r="Y40" s="450" t="s">
        <v>123</v>
      </c>
      <c r="Z40" s="450" t="s">
        <v>123</v>
      </c>
      <c r="AA40" s="450" t="s">
        <v>123</v>
      </c>
      <c r="AB40" s="450" t="s">
        <v>123</v>
      </c>
      <c r="AC40" s="450" t="s">
        <v>123</v>
      </c>
      <c r="AD40" s="450" t="s">
        <v>123</v>
      </c>
      <c r="AE40" s="450" t="s">
        <v>123</v>
      </c>
      <c r="AF40" s="450" t="s">
        <v>123</v>
      </c>
      <c r="AG40" s="450" t="s">
        <v>123</v>
      </c>
      <c r="AH40" s="450" t="s">
        <v>123</v>
      </c>
      <c r="AI40" s="450" t="s">
        <v>123</v>
      </c>
      <c r="AJ40" s="451" t="s">
        <v>123</v>
      </c>
    </row>
    <row r="41" spans="1:36" x14ac:dyDescent="0.2">
      <c r="A41" s="244"/>
      <c r="B41" s="534">
        <f>B38+0.1</f>
        <v>60.2</v>
      </c>
      <c r="C41" s="536" t="s">
        <v>614</v>
      </c>
      <c r="D41" s="535" t="s">
        <v>123</v>
      </c>
      <c r="E41" s="535"/>
      <c r="F41" s="536" t="s">
        <v>75</v>
      </c>
      <c r="G41" s="536">
        <v>2</v>
      </c>
      <c r="H41" s="492">
        <f t="shared" ref="H41:AJ41" si="15">SUM(H42:H43)</f>
        <v>0</v>
      </c>
      <c r="I41" s="319">
        <f t="shared" si="15"/>
        <v>0</v>
      </c>
      <c r="J41" s="319">
        <f t="shared" si="15"/>
        <v>0</v>
      </c>
      <c r="K41" s="319">
        <f t="shared" si="15"/>
        <v>0</v>
      </c>
      <c r="L41" s="445">
        <f t="shared" si="15"/>
        <v>0</v>
      </c>
      <c r="M41" s="445">
        <f t="shared" si="15"/>
        <v>0</v>
      </c>
      <c r="N41" s="445">
        <f t="shared" si="15"/>
        <v>0</v>
      </c>
      <c r="O41" s="445">
        <f t="shared" si="15"/>
        <v>0</v>
      </c>
      <c r="P41" s="445">
        <f t="shared" si="15"/>
        <v>0</v>
      </c>
      <c r="Q41" s="445">
        <f t="shared" si="15"/>
        <v>0</v>
      </c>
      <c r="R41" s="445">
        <f t="shared" si="15"/>
        <v>0</v>
      </c>
      <c r="S41" s="445">
        <f t="shared" si="15"/>
        <v>0</v>
      </c>
      <c r="T41" s="445">
        <f t="shared" si="15"/>
        <v>0</v>
      </c>
      <c r="U41" s="445">
        <f t="shared" si="15"/>
        <v>0</v>
      </c>
      <c r="V41" s="445">
        <f t="shared" si="15"/>
        <v>0</v>
      </c>
      <c r="W41" s="445">
        <f t="shared" si="15"/>
        <v>0</v>
      </c>
      <c r="X41" s="445">
        <f t="shared" si="15"/>
        <v>0</v>
      </c>
      <c r="Y41" s="445">
        <f t="shared" si="15"/>
        <v>0</v>
      </c>
      <c r="Z41" s="445">
        <f t="shared" si="15"/>
        <v>0</v>
      </c>
      <c r="AA41" s="445">
        <f t="shared" si="15"/>
        <v>0</v>
      </c>
      <c r="AB41" s="445">
        <f t="shared" si="15"/>
        <v>0</v>
      </c>
      <c r="AC41" s="445">
        <f t="shared" si="15"/>
        <v>0</v>
      </c>
      <c r="AD41" s="445">
        <f t="shared" si="15"/>
        <v>0</v>
      </c>
      <c r="AE41" s="445">
        <f t="shared" si="15"/>
        <v>0</v>
      </c>
      <c r="AF41" s="445">
        <f t="shared" si="15"/>
        <v>0</v>
      </c>
      <c r="AG41" s="445">
        <f t="shared" si="15"/>
        <v>0</v>
      </c>
      <c r="AH41" s="445">
        <f t="shared" si="15"/>
        <v>0</v>
      </c>
      <c r="AI41" s="445">
        <f t="shared" si="15"/>
        <v>0</v>
      </c>
      <c r="AJ41" s="445">
        <f t="shared" si="15"/>
        <v>0</v>
      </c>
    </row>
    <row r="42" spans="1:36" x14ac:dyDescent="0.2">
      <c r="A42" s="192"/>
      <c r="B42" s="248" t="s">
        <v>123</v>
      </c>
      <c r="C42" s="547"/>
      <c r="D42" s="547"/>
      <c r="E42" s="547"/>
      <c r="F42" s="537" t="s">
        <v>75</v>
      </c>
      <c r="G42" s="537">
        <v>2</v>
      </c>
      <c r="H42" s="492"/>
      <c r="I42" s="319"/>
      <c r="J42" s="319"/>
      <c r="K42" s="319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2"/>
      <c r="AJ42" s="449"/>
    </row>
    <row r="43" spans="1:36" x14ac:dyDescent="0.2">
      <c r="A43" s="244"/>
      <c r="B43" s="493" t="s">
        <v>123</v>
      </c>
      <c r="C43" s="277" t="s">
        <v>600</v>
      </c>
      <c r="D43" s="533" t="s">
        <v>123</v>
      </c>
      <c r="E43" s="533"/>
      <c r="F43" s="498" t="s">
        <v>123</v>
      </c>
      <c r="G43" s="489"/>
      <c r="H43" s="440" t="s">
        <v>123</v>
      </c>
      <c r="I43" s="319" t="s">
        <v>123</v>
      </c>
      <c r="J43" s="319" t="s">
        <v>123</v>
      </c>
      <c r="K43" s="355" t="s">
        <v>123</v>
      </c>
      <c r="L43" s="450" t="s">
        <v>123</v>
      </c>
      <c r="M43" s="450" t="s">
        <v>123</v>
      </c>
      <c r="N43" s="450" t="s">
        <v>123</v>
      </c>
      <c r="O43" s="450" t="s">
        <v>123</v>
      </c>
      <c r="P43" s="450" t="s">
        <v>123</v>
      </c>
      <c r="Q43" s="450" t="s">
        <v>123</v>
      </c>
      <c r="R43" s="450" t="s">
        <v>123</v>
      </c>
      <c r="S43" s="450" t="s">
        <v>123</v>
      </c>
      <c r="T43" s="450" t="s">
        <v>123</v>
      </c>
      <c r="U43" s="450" t="s">
        <v>123</v>
      </c>
      <c r="V43" s="450" t="s">
        <v>123</v>
      </c>
      <c r="W43" s="450" t="s">
        <v>123</v>
      </c>
      <c r="X43" s="450" t="s">
        <v>123</v>
      </c>
      <c r="Y43" s="450" t="s">
        <v>123</v>
      </c>
      <c r="Z43" s="450" t="s">
        <v>123</v>
      </c>
      <c r="AA43" s="450" t="s">
        <v>123</v>
      </c>
      <c r="AB43" s="450" t="s">
        <v>123</v>
      </c>
      <c r="AC43" s="450" t="s">
        <v>123</v>
      </c>
      <c r="AD43" s="450" t="s">
        <v>123</v>
      </c>
      <c r="AE43" s="450" t="s">
        <v>123</v>
      </c>
      <c r="AF43" s="450" t="s">
        <v>123</v>
      </c>
      <c r="AG43" s="450" t="s">
        <v>123</v>
      </c>
      <c r="AH43" s="450" t="s">
        <v>123</v>
      </c>
      <c r="AI43" s="450" t="s">
        <v>123</v>
      </c>
      <c r="AJ43" s="451" t="s">
        <v>123</v>
      </c>
    </row>
    <row r="44" spans="1:36" x14ac:dyDescent="0.2">
      <c r="A44" s="235"/>
      <c r="B44" s="264">
        <f>B37+1</f>
        <v>61</v>
      </c>
      <c r="C44" s="329" t="s">
        <v>615</v>
      </c>
      <c r="D44" s="259" t="s">
        <v>123</v>
      </c>
      <c r="E44" s="259"/>
      <c r="F44" s="260"/>
      <c r="G44" s="260">
        <v>2</v>
      </c>
      <c r="H44" s="492">
        <f t="shared" ref="H44:AJ44" si="16">SUM(H45+H48+H51+H55+H58+H61+H64+H67+H70+H73)</f>
        <v>0</v>
      </c>
      <c r="I44" s="319">
        <f t="shared" si="16"/>
        <v>0</v>
      </c>
      <c r="J44" s="319">
        <f t="shared" si="16"/>
        <v>0</v>
      </c>
      <c r="K44" s="319">
        <f t="shared" si="16"/>
        <v>0</v>
      </c>
      <c r="L44" s="445">
        <f t="shared" si="16"/>
        <v>0</v>
      </c>
      <c r="M44" s="445">
        <f t="shared" si="16"/>
        <v>0</v>
      </c>
      <c r="N44" s="445">
        <f t="shared" si="16"/>
        <v>0</v>
      </c>
      <c r="O44" s="445">
        <f t="shared" si="16"/>
        <v>0</v>
      </c>
      <c r="P44" s="445">
        <f t="shared" si="16"/>
        <v>0</v>
      </c>
      <c r="Q44" s="445">
        <f t="shared" si="16"/>
        <v>0</v>
      </c>
      <c r="R44" s="445">
        <f t="shared" si="16"/>
        <v>0</v>
      </c>
      <c r="S44" s="445">
        <f t="shared" si="16"/>
        <v>0</v>
      </c>
      <c r="T44" s="445">
        <f t="shared" si="16"/>
        <v>0</v>
      </c>
      <c r="U44" s="445">
        <f t="shared" si="16"/>
        <v>-4.4369759780963199E-2</v>
      </c>
      <c r="V44" s="445">
        <f t="shared" si="16"/>
        <v>-3.3773995442115019E-2</v>
      </c>
      <c r="W44" s="445">
        <f t="shared" si="16"/>
        <v>-3.3846239854379297E-2</v>
      </c>
      <c r="X44" s="445">
        <f t="shared" si="16"/>
        <v>-3.3941648239614215E-2</v>
      </c>
      <c r="Y44" s="445">
        <f t="shared" si="16"/>
        <v>-3.4062950612209104E-2</v>
      </c>
      <c r="Z44" s="445">
        <f t="shared" si="16"/>
        <v>-2.8565396373731636E-2</v>
      </c>
      <c r="AA44" s="445">
        <f t="shared" si="16"/>
        <v>-2.8670789749608135E-2</v>
      </c>
      <c r="AB44" s="445">
        <f t="shared" si="16"/>
        <v>-3.7796327469473319E-2</v>
      </c>
      <c r="AC44" s="445">
        <f t="shared" si="16"/>
        <v>-3.7940473434391726E-2</v>
      </c>
      <c r="AD44" s="445">
        <f t="shared" si="16"/>
        <v>-2.8097683434925642E-2</v>
      </c>
      <c r="AE44" s="445">
        <f t="shared" si="16"/>
        <v>-2.8280933750964032E-2</v>
      </c>
      <c r="AF44" s="445">
        <f t="shared" si="16"/>
        <v>-2.7480286574671341E-2</v>
      </c>
      <c r="AG44" s="445">
        <f t="shared" si="16"/>
        <v>-2.76974736865634E-2</v>
      </c>
      <c r="AH44" s="445">
        <f t="shared" si="16"/>
        <v>-2.7935118834232286E-2</v>
      </c>
      <c r="AI44" s="445">
        <f t="shared" si="16"/>
        <v>-1.8189848755288906E-2</v>
      </c>
      <c r="AJ44" s="445">
        <f t="shared" si="16"/>
        <v>-2.3753092516995932E-2</v>
      </c>
    </row>
    <row r="45" spans="1:36" ht="25.5" x14ac:dyDescent="0.2">
      <c r="A45" s="192"/>
      <c r="B45" s="538">
        <f>B44+0.1</f>
        <v>61.1</v>
      </c>
      <c r="C45" s="532" t="s">
        <v>616</v>
      </c>
      <c r="D45" s="539" t="s">
        <v>123</v>
      </c>
      <c r="E45" s="539"/>
      <c r="F45" s="466" t="s">
        <v>75</v>
      </c>
      <c r="G45" s="466">
        <v>2</v>
      </c>
      <c r="H45" s="492">
        <f t="shared" ref="H45:AJ45" si="17">SUM(H46:H47)</f>
        <v>0</v>
      </c>
      <c r="I45" s="319">
        <f t="shared" si="17"/>
        <v>0</v>
      </c>
      <c r="J45" s="319">
        <f t="shared" si="17"/>
        <v>0</v>
      </c>
      <c r="K45" s="319">
        <f t="shared" si="17"/>
        <v>0</v>
      </c>
      <c r="L45" s="445">
        <f t="shared" si="17"/>
        <v>0</v>
      </c>
      <c r="M45" s="445">
        <f t="shared" si="17"/>
        <v>0</v>
      </c>
      <c r="N45" s="445">
        <f t="shared" si="17"/>
        <v>0</v>
      </c>
      <c r="O45" s="445">
        <f t="shared" si="17"/>
        <v>0</v>
      </c>
      <c r="P45" s="445">
        <f t="shared" si="17"/>
        <v>0</v>
      </c>
      <c r="Q45" s="445">
        <f t="shared" si="17"/>
        <v>0</v>
      </c>
      <c r="R45" s="445">
        <f t="shared" si="17"/>
        <v>0</v>
      </c>
      <c r="S45" s="445">
        <f t="shared" si="17"/>
        <v>0</v>
      </c>
      <c r="T45" s="445">
        <f t="shared" si="17"/>
        <v>0</v>
      </c>
      <c r="U45" s="445">
        <f t="shared" si="17"/>
        <v>0</v>
      </c>
      <c r="V45" s="445">
        <f t="shared" si="17"/>
        <v>0</v>
      </c>
      <c r="W45" s="445">
        <f t="shared" si="17"/>
        <v>0</v>
      </c>
      <c r="X45" s="445">
        <f t="shared" si="17"/>
        <v>0</v>
      </c>
      <c r="Y45" s="445">
        <f t="shared" si="17"/>
        <v>0</v>
      </c>
      <c r="Z45" s="445">
        <f t="shared" si="17"/>
        <v>0</v>
      </c>
      <c r="AA45" s="445">
        <f t="shared" si="17"/>
        <v>0</v>
      </c>
      <c r="AB45" s="445">
        <f t="shared" si="17"/>
        <v>0</v>
      </c>
      <c r="AC45" s="445">
        <f t="shared" si="17"/>
        <v>0</v>
      </c>
      <c r="AD45" s="445">
        <f t="shared" si="17"/>
        <v>0</v>
      </c>
      <c r="AE45" s="445">
        <f t="shared" si="17"/>
        <v>0</v>
      </c>
      <c r="AF45" s="445">
        <f t="shared" si="17"/>
        <v>0</v>
      </c>
      <c r="AG45" s="445">
        <f t="shared" si="17"/>
        <v>0</v>
      </c>
      <c r="AH45" s="445">
        <f t="shared" si="17"/>
        <v>0</v>
      </c>
      <c r="AI45" s="445">
        <f t="shared" si="17"/>
        <v>0</v>
      </c>
      <c r="AJ45" s="445">
        <f t="shared" si="17"/>
        <v>0</v>
      </c>
    </row>
    <row r="46" spans="1:36" x14ac:dyDescent="0.2">
      <c r="A46" s="192"/>
      <c r="B46" s="265" t="s">
        <v>123</v>
      </c>
      <c r="C46" s="547"/>
      <c r="D46" s="547"/>
      <c r="E46" s="547"/>
      <c r="F46" s="442" t="s">
        <v>75</v>
      </c>
      <c r="G46" s="442">
        <v>2</v>
      </c>
      <c r="H46" s="492"/>
      <c r="I46" s="319"/>
      <c r="J46" s="319"/>
      <c r="K46" s="319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402"/>
      <c r="AJ46" s="449"/>
    </row>
    <row r="47" spans="1:36" x14ac:dyDescent="0.2">
      <c r="A47" s="192"/>
      <c r="B47" s="493" t="s">
        <v>123</v>
      </c>
      <c r="C47" s="277" t="s">
        <v>600</v>
      </c>
      <c r="D47" s="533" t="s">
        <v>123</v>
      </c>
      <c r="E47" s="533"/>
      <c r="F47" s="498" t="s">
        <v>123</v>
      </c>
      <c r="G47" s="489"/>
      <c r="H47" s="440" t="s">
        <v>123</v>
      </c>
      <c r="I47" s="319" t="s">
        <v>123</v>
      </c>
      <c r="J47" s="319" t="s">
        <v>123</v>
      </c>
      <c r="K47" s="355" t="s">
        <v>123</v>
      </c>
      <c r="L47" s="450" t="s">
        <v>123</v>
      </c>
      <c r="M47" s="450" t="s">
        <v>123</v>
      </c>
      <c r="N47" s="450" t="s">
        <v>123</v>
      </c>
      <c r="O47" s="450" t="s">
        <v>123</v>
      </c>
      <c r="P47" s="450" t="s">
        <v>123</v>
      </c>
      <c r="Q47" s="450" t="s">
        <v>123</v>
      </c>
      <c r="R47" s="450" t="s">
        <v>123</v>
      </c>
      <c r="S47" s="450" t="s">
        <v>123</v>
      </c>
      <c r="T47" s="450" t="s">
        <v>123</v>
      </c>
      <c r="U47" s="450" t="s">
        <v>123</v>
      </c>
      <c r="V47" s="450" t="s">
        <v>123</v>
      </c>
      <c r="W47" s="450" t="s">
        <v>123</v>
      </c>
      <c r="X47" s="450" t="s">
        <v>123</v>
      </c>
      <c r="Y47" s="450" t="s">
        <v>123</v>
      </c>
      <c r="Z47" s="450" t="s">
        <v>123</v>
      </c>
      <c r="AA47" s="450" t="s">
        <v>123</v>
      </c>
      <c r="AB47" s="450" t="s">
        <v>123</v>
      </c>
      <c r="AC47" s="450" t="s">
        <v>123</v>
      </c>
      <c r="AD47" s="450" t="s">
        <v>123</v>
      </c>
      <c r="AE47" s="450" t="s">
        <v>123</v>
      </c>
      <c r="AF47" s="450" t="s">
        <v>123</v>
      </c>
      <c r="AG47" s="450" t="s">
        <v>123</v>
      </c>
      <c r="AH47" s="450" t="s">
        <v>123</v>
      </c>
      <c r="AI47" s="450" t="s">
        <v>123</v>
      </c>
      <c r="AJ47" s="451" t="s">
        <v>123</v>
      </c>
    </row>
    <row r="48" spans="1:36" ht="25.5" x14ac:dyDescent="0.2">
      <c r="A48" s="192"/>
      <c r="B48" s="538">
        <f>B45+0.1</f>
        <v>61.2</v>
      </c>
      <c r="C48" s="532" t="s">
        <v>617</v>
      </c>
      <c r="D48" s="539" t="s">
        <v>123</v>
      </c>
      <c r="E48" s="539"/>
      <c r="F48" s="466" t="s">
        <v>75</v>
      </c>
      <c r="G48" s="466">
        <v>2</v>
      </c>
      <c r="H48" s="492">
        <f>SUM(H49:H50)</f>
        <v>0</v>
      </c>
      <c r="I48" s="319">
        <f>SUM(I49:I50)</f>
        <v>0</v>
      </c>
      <c r="J48" s="319">
        <f>SUM(J49:J50)</f>
        <v>0</v>
      </c>
      <c r="K48" s="319">
        <f>SUM(K49:K50)</f>
        <v>0</v>
      </c>
      <c r="L48" s="445">
        <f>SUM(L49:L50)</f>
        <v>0</v>
      </c>
      <c r="M48" s="445">
        <f t="shared" ref="M48:AJ48" si="18">SUM(M49:M50)</f>
        <v>0</v>
      </c>
      <c r="N48" s="445">
        <f t="shared" si="18"/>
        <v>0</v>
      </c>
      <c r="O48" s="445">
        <f t="shared" si="18"/>
        <v>0</v>
      </c>
      <c r="P48" s="445">
        <f t="shared" si="18"/>
        <v>0</v>
      </c>
      <c r="Q48" s="445">
        <f t="shared" si="18"/>
        <v>0</v>
      </c>
      <c r="R48" s="445">
        <f t="shared" si="18"/>
        <v>0</v>
      </c>
      <c r="S48" s="445">
        <f t="shared" si="18"/>
        <v>0</v>
      </c>
      <c r="T48" s="445">
        <f t="shared" si="18"/>
        <v>0</v>
      </c>
      <c r="U48" s="445">
        <f t="shared" si="18"/>
        <v>0</v>
      </c>
      <c r="V48" s="445">
        <f t="shared" si="18"/>
        <v>0</v>
      </c>
      <c r="W48" s="445">
        <f t="shared" si="18"/>
        <v>0</v>
      </c>
      <c r="X48" s="445">
        <f t="shared" si="18"/>
        <v>0</v>
      </c>
      <c r="Y48" s="445">
        <f t="shared" si="18"/>
        <v>0</v>
      </c>
      <c r="Z48" s="445">
        <f t="shared" si="18"/>
        <v>0</v>
      </c>
      <c r="AA48" s="445">
        <f t="shared" si="18"/>
        <v>0</v>
      </c>
      <c r="AB48" s="445">
        <f t="shared" si="18"/>
        <v>0</v>
      </c>
      <c r="AC48" s="445">
        <f t="shared" si="18"/>
        <v>0</v>
      </c>
      <c r="AD48" s="445">
        <f t="shared" si="18"/>
        <v>0</v>
      </c>
      <c r="AE48" s="445">
        <f t="shared" si="18"/>
        <v>0</v>
      </c>
      <c r="AF48" s="445">
        <f t="shared" si="18"/>
        <v>0</v>
      </c>
      <c r="AG48" s="445">
        <f t="shared" si="18"/>
        <v>0</v>
      </c>
      <c r="AH48" s="445">
        <f t="shared" si="18"/>
        <v>0</v>
      </c>
      <c r="AI48" s="445">
        <f t="shared" si="18"/>
        <v>0</v>
      </c>
      <c r="AJ48" s="445">
        <f t="shared" si="18"/>
        <v>0</v>
      </c>
    </row>
    <row r="49" spans="1:36" x14ac:dyDescent="0.2">
      <c r="A49" s="192"/>
      <c r="B49" s="265" t="s">
        <v>123</v>
      </c>
      <c r="C49" s="547"/>
      <c r="D49" s="547"/>
      <c r="E49" s="547"/>
      <c r="F49" s="442" t="s">
        <v>75</v>
      </c>
      <c r="G49" s="442">
        <v>2</v>
      </c>
      <c r="H49" s="492"/>
      <c r="I49" s="319"/>
      <c r="J49" s="319"/>
      <c r="K49" s="319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2"/>
      <c r="AH49" s="402"/>
      <c r="AI49" s="402"/>
      <c r="AJ49" s="449"/>
    </row>
    <row r="50" spans="1:36" x14ac:dyDescent="0.2">
      <c r="A50" s="192"/>
      <c r="B50" s="493" t="s">
        <v>123</v>
      </c>
      <c r="C50" s="277" t="s">
        <v>600</v>
      </c>
      <c r="D50" s="533" t="s">
        <v>123</v>
      </c>
      <c r="E50" s="533"/>
      <c r="F50" s="498" t="s">
        <v>123</v>
      </c>
      <c r="G50" s="489"/>
      <c r="H50" s="440" t="s">
        <v>123</v>
      </c>
      <c r="I50" s="319" t="s">
        <v>123</v>
      </c>
      <c r="J50" s="319" t="s">
        <v>123</v>
      </c>
      <c r="K50" s="355" t="s">
        <v>123</v>
      </c>
      <c r="L50" s="450" t="s">
        <v>123</v>
      </c>
      <c r="M50" s="450" t="s">
        <v>123</v>
      </c>
      <c r="N50" s="450" t="s">
        <v>123</v>
      </c>
      <c r="O50" s="450" t="s">
        <v>123</v>
      </c>
      <c r="P50" s="450" t="s">
        <v>123</v>
      </c>
      <c r="Q50" s="450" t="s">
        <v>123</v>
      </c>
      <c r="R50" s="450" t="s">
        <v>123</v>
      </c>
      <c r="S50" s="450" t="s">
        <v>123</v>
      </c>
      <c r="T50" s="450" t="s">
        <v>123</v>
      </c>
      <c r="U50" s="450" t="s">
        <v>123</v>
      </c>
      <c r="V50" s="450" t="s">
        <v>123</v>
      </c>
      <c r="W50" s="450" t="s">
        <v>123</v>
      </c>
      <c r="X50" s="450" t="s">
        <v>123</v>
      </c>
      <c r="Y50" s="450" t="s">
        <v>123</v>
      </c>
      <c r="Z50" s="450" t="s">
        <v>123</v>
      </c>
      <c r="AA50" s="450" t="s">
        <v>123</v>
      </c>
      <c r="AB50" s="450" t="s">
        <v>123</v>
      </c>
      <c r="AC50" s="450" t="s">
        <v>123</v>
      </c>
      <c r="AD50" s="450" t="s">
        <v>123</v>
      </c>
      <c r="AE50" s="450" t="s">
        <v>123</v>
      </c>
      <c r="AF50" s="450" t="s">
        <v>123</v>
      </c>
      <c r="AG50" s="450" t="s">
        <v>123</v>
      </c>
      <c r="AH50" s="450" t="s">
        <v>123</v>
      </c>
      <c r="AI50" s="450" t="s">
        <v>123</v>
      </c>
      <c r="AJ50" s="451" t="s">
        <v>123</v>
      </c>
    </row>
    <row r="51" spans="1:36" ht="25.5" x14ac:dyDescent="0.2">
      <c r="A51" s="192"/>
      <c r="B51" s="538">
        <f>B48+0.1</f>
        <v>61.300000000000004</v>
      </c>
      <c r="C51" s="532" t="s">
        <v>618</v>
      </c>
      <c r="D51" s="539" t="s">
        <v>123</v>
      </c>
      <c r="E51" s="539"/>
      <c r="F51" s="466" t="s">
        <v>75</v>
      </c>
      <c r="G51" s="466">
        <v>2</v>
      </c>
      <c r="H51" s="492">
        <f>SUM(H52:H54)</f>
        <v>0</v>
      </c>
      <c r="I51" s="319">
        <f>SUM(I52:I54)</f>
        <v>0</v>
      </c>
      <c r="J51" s="319">
        <f>SUM(J52:J54)</f>
        <v>0</v>
      </c>
      <c r="K51" s="319">
        <f>SUM(K52:K54)</f>
        <v>0</v>
      </c>
      <c r="L51" s="445">
        <f>SUM(L52:L54)</f>
        <v>0</v>
      </c>
      <c r="M51" s="445">
        <f t="shared" ref="M51:AJ51" si="19">SUM(M52:M54)</f>
        <v>0</v>
      </c>
      <c r="N51" s="445">
        <f t="shared" si="19"/>
        <v>0</v>
      </c>
      <c r="O51" s="445">
        <f t="shared" si="19"/>
        <v>0</v>
      </c>
      <c r="P51" s="445">
        <f t="shared" si="19"/>
        <v>0</v>
      </c>
      <c r="Q51" s="445">
        <f t="shared" si="19"/>
        <v>0</v>
      </c>
      <c r="R51" s="445">
        <f t="shared" si="19"/>
        <v>0</v>
      </c>
      <c r="S51" s="445">
        <f t="shared" si="19"/>
        <v>0</v>
      </c>
      <c r="T51" s="445">
        <f t="shared" si="19"/>
        <v>0</v>
      </c>
      <c r="U51" s="445">
        <f t="shared" si="19"/>
        <v>0.38528157711653555</v>
      </c>
      <c r="V51" s="445">
        <f t="shared" si="19"/>
        <v>0.38568960886139209</v>
      </c>
      <c r="W51" s="445">
        <f t="shared" si="19"/>
        <v>0.37633980857177007</v>
      </c>
      <c r="X51" s="445">
        <f t="shared" si="19"/>
        <v>0.3671984840388845</v>
      </c>
      <c r="Y51" s="445">
        <f t="shared" si="19"/>
        <v>0.35829020539223849</v>
      </c>
      <c r="Z51" s="445">
        <f t="shared" si="19"/>
        <v>0.35516221724594149</v>
      </c>
      <c r="AA51" s="445">
        <f t="shared" si="19"/>
        <v>0.34686907762883029</v>
      </c>
      <c r="AB51" s="445">
        <f t="shared" si="19"/>
        <v>0.32974405710761706</v>
      </c>
      <c r="AC51" s="445">
        <f t="shared" si="19"/>
        <v>0.32177357079188268</v>
      </c>
      <c r="AD51" s="445">
        <f t="shared" si="19"/>
        <v>0.3239079307966875</v>
      </c>
      <c r="AE51" s="445">
        <f t="shared" si="19"/>
        <v>0.31626416364103271</v>
      </c>
      <c r="AF51" s="445">
        <f t="shared" si="19"/>
        <v>0.30975303905439888</v>
      </c>
      <c r="AG51" s="445">
        <f t="shared" si="19"/>
        <v>0.30239035306142731</v>
      </c>
      <c r="AH51" s="445">
        <f t="shared" si="19"/>
        <v>0.29519991939044765</v>
      </c>
      <c r="AI51" s="445">
        <f t="shared" si="19"/>
        <v>0.29815160867995705</v>
      </c>
      <c r="AJ51" s="445">
        <f t="shared" si="19"/>
        <v>0.28550148253532037</v>
      </c>
    </row>
    <row r="52" spans="1:36" x14ac:dyDescent="0.2">
      <c r="A52" s="192"/>
      <c r="B52" s="540"/>
      <c r="C52" s="547" t="s">
        <v>843</v>
      </c>
      <c r="D52" s="547"/>
      <c r="E52" s="547"/>
      <c r="F52" s="442" t="s">
        <v>75</v>
      </c>
      <c r="G52" s="442">
        <v>2</v>
      </c>
      <c r="H52" s="492"/>
      <c r="I52" s="319"/>
      <c r="J52" s="319"/>
      <c r="K52" s="319"/>
      <c r="L52" s="402">
        <v>0</v>
      </c>
      <c r="M52" s="402">
        <v>0</v>
      </c>
      <c r="N52" s="402">
        <v>0</v>
      </c>
      <c r="O52" s="402">
        <v>0</v>
      </c>
      <c r="P52" s="402">
        <v>0</v>
      </c>
      <c r="Q52" s="402">
        <v>0</v>
      </c>
      <c r="R52" s="402">
        <v>0</v>
      </c>
      <c r="S52" s="402">
        <v>0</v>
      </c>
      <c r="T52" s="402">
        <v>0</v>
      </c>
      <c r="U52" s="402">
        <v>0</v>
      </c>
      <c r="V52" s="402">
        <v>0</v>
      </c>
      <c r="W52" s="402">
        <v>0</v>
      </c>
      <c r="X52" s="402">
        <v>0</v>
      </c>
      <c r="Y52" s="402">
        <v>0</v>
      </c>
      <c r="Z52" s="402">
        <v>-4.365E-3</v>
      </c>
      <c r="AA52" s="402">
        <v>-4.2891680000000003E-3</v>
      </c>
      <c r="AB52" s="402">
        <v>-4.214654E-3</v>
      </c>
      <c r="AC52" s="402">
        <v>-4.1414340000000003E-3</v>
      </c>
      <c r="AD52" s="402">
        <v>-4.0694870000000001E-3</v>
      </c>
      <c r="AE52" s="402">
        <v>-3.998789E-3</v>
      </c>
      <c r="AF52" s="402">
        <v>-3.9293189999999997E-3</v>
      </c>
      <c r="AG52" s="402">
        <v>-3.8610559999999999E-3</v>
      </c>
      <c r="AH52" s="402">
        <v>-3.7939800000000002E-3</v>
      </c>
      <c r="AI52" s="402">
        <v>-3.7280680000000002E-3</v>
      </c>
      <c r="AJ52" s="402">
        <v>0</v>
      </c>
    </row>
    <row r="53" spans="1:36" x14ac:dyDescent="0.2">
      <c r="A53" s="192"/>
      <c r="B53" s="540"/>
      <c r="C53" s="547" t="s">
        <v>819</v>
      </c>
      <c r="D53" s="547"/>
      <c r="E53" s="547"/>
      <c r="F53" s="442" t="s">
        <v>75</v>
      </c>
      <c r="G53" s="541">
        <v>2</v>
      </c>
      <c r="H53" s="440"/>
      <c r="I53" s="319"/>
      <c r="J53" s="319"/>
      <c r="K53" s="355"/>
      <c r="L53" s="450">
        <v>0</v>
      </c>
      <c r="M53" s="450">
        <v>0</v>
      </c>
      <c r="N53" s="450">
        <v>0</v>
      </c>
      <c r="O53" s="450">
        <v>0</v>
      </c>
      <c r="P53" s="450">
        <v>0</v>
      </c>
      <c r="Q53" s="450">
        <v>0</v>
      </c>
      <c r="R53" s="450">
        <v>0</v>
      </c>
      <c r="S53" s="450">
        <v>0</v>
      </c>
      <c r="T53" s="450">
        <v>0</v>
      </c>
      <c r="U53" s="450">
        <v>0.38528157711653555</v>
      </c>
      <c r="V53" s="450">
        <v>0.38568960886139209</v>
      </c>
      <c r="W53" s="450">
        <v>0.37633980857177007</v>
      </c>
      <c r="X53" s="450">
        <v>0.3671984840388845</v>
      </c>
      <c r="Y53" s="450">
        <v>0.35829020539223849</v>
      </c>
      <c r="Z53" s="450">
        <v>0.3595272172459415</v>
      </c>
      <c r="AA53" s="450">
        <v>0.3511582456288303</v>
      </c>
      <c r="AB53" s="450">
        <v>0.33395871110761705</v>
      </c>
      <c r="AC53" s="450">
        <v>0.32591500479188268</v>
      </c>
      <c r="AD53" s="450">
        <v>0.32797741779668749</v>
      </c>
      <c r="AE53" s="450">
        <v>0.32026295264103272</v>
      </c>
      <c r="AF53" s="450">
        <v>0.31368235805439887</v>
      </c>
      <c r="AG53" s="450">
        <v>0.30625140906142728</v>
      </c>
      <c r="AH53" s="450">
        <v>0.29899389939044763</v>
      </c>
      <c r="AI53" s="450">
        <v>0.30187967667995702</v>
      </c>
      <c r="AJ53" s="548">
        <v>0.28550148253532037</v>
      </c>
    </row>
    <row r="54" spans="1:36" x14ac:dyDescent="0.2">
      <c r="A54" s="192"/>
      <c r="B54" s="493" t="s">
        <v>123</v>
      </c>
      <c r="C54" s="277" t="s">
        <v>600</v>
      </c>
      <c r="D54" s="533" t="s">
        <v>123</v>
      </c>
      <c r="E54" s="533"/>
      <c r="F54" s="498" t="s">
        <v>123</v>
      </c>
      <c r="G54" s="489"/>
      <c r="H54" s="440" t="s">
        <v>123</v>
      </c>
      <c r="I54" s="319" t="s">
        <v>123</v>
      </c>
      <c r="J54" s="319" t="s">
        <v>123</v>
      </c>
      <c r="K54" s="355" t="s">
        <v>123</v>
      </c>
      <c r="L54" s="450" t="s">
        <v>123</v>
      </c>
      <c r="M54" s="450" t="s">
        <v>123</v>
      </c>
      <c r="N54" s="450" t="s">
        <v>123</v>
      </c>
      <c r="O54" s="450" t="s">
        <v>123</v>
      </c>
      <c r="P54" s="450" t="s">
        <v>123</v>
      </c>
      <c r="Q54" s="450" t="s">
        <v>123</v>
      </c>
      <c r="R54" s="450" t="s">
        <v>123</v>
      </c>
      <c r="S54" s="450" t="s">
        <v>123</v>
      </c>
      <c r="T54" s="450" t="s">
        <v>123</v>
      </c>
      <c r="U54" s="450" t="s">
        <v>123</v>
      </c>
      <c r="V54" s="450" t="s">
        <v>123</v>
      </c>
      <c r="W54" s="450" t="s">
        <v>123</v>
      </c>
      <c r="X54" s="450" t="s">
        <v>123</v>
      </c>
      <c r="Y54" s="450" t="s">
        <v>123</v>
      </c>
      <c r="Z54" s="450" t="s">
        <v>123</v>
      </c>
      <c r="AA54" s="450" t="s">
        <v>123</v>
      </c>
      <c r="AB54" s="450" t="s">
        <v>123</v>
      </c>
      <c r="AC54" s="450" t="s">
        <v>123</v>
      </c>
      <c r="AD54" s="450" t="s">
        <v>123</v>
      </c>
      <c r="AE54" s="450" t="s">
        <v>123</v>
      </c>
      <c r="AF54" s="450" t="s">
        <v>123</v>
      </c>
      <c r="AG54" s="450" t="s">
        <v>123</v>
      </c>
      <c r="AH54" s="450" t="s">
        <v>123</v>
      </c>
      <c r="AI54" s="450" t="s">
        <v>123</v>
      </c>
      <c r="AJ54" s="451" t="s">
        <v>123</v>
      </c>
    </row>
    <row r="55" spans="1:36" ht="25.5" x14ac:dyDescent="0.2">
      <c r="A55" s="192"/>
      <c r="B55" s="538">
        <f>B51+0.1</f>
        <v>61.400000000000006</v>
      </c>
      <c r="C55" s="532" t="s">
        <v>619</v>
      </c>
      <c r="D55" s="539" t="s">
        <v>123</v>
      </c>
      <c r="E55" s="539"/>
      <c r="F55" s="466" t="s">
        <v>75</v>
      </c>
      <c r="G55" s="466">
        <v>2</v>
      </c>
      <c r="H55" s="492">
        <f t="shared" ref="H55:AJ55" si="20">SUM(H56:H57)</f>
        <v>0</v>
      </c>
      <c r="I55" s="319">
        <f t="shared" si="20"/>
        <v>0</v>
      </c>
      <c r="J55" s="319">
        <f t="shared" si="20"/>
        <v>0</v>
      </c>
      <c r="K55" s="319">
        <f t="shared" si="20"/>
        <v>0</v>
      </c>
      <c r="L55" s="445">
        <f t="shared" si="20"/>
        <v>0</v>
      </c>
      <c r="M55" s="445">
        <f t="shared" si="20"/>
        <v>0</v>
      </c>
      <c r="N55" s="445">
        <f t="shared" si="20"/>
        <v>0</v>
      </c>
      <c r="O55" s="445">
        <f t="shared" si="20"/>
        <v>0</v>
      </c>
      <c r="P55" s="445">
        <f t="shared" si="20"/>
        <v>0</v>
      </c>
      <c r="Q55" s="445">
        <f t="shared" si="20"/>
        <v>0</v>
      </c>
      <c r="R55" s="445">
        <f t="shared" si="20"/>
        <v>0</v>
      </c>
      <c r="S55" s="445">
        <f t="shared" si="20"/>
        <v>0</v>
      </c>
      <c r="T55" s="445">
        <f t="shared" si="20"/>
        <v>0</v>
      </c>
      <c r="U55" s="445">
        <f t="shared" si="20"/>
        <v>-0.4258684190183728</v>
      </c>
      <c r="V55" s="445">
        <f t="shared" si="20"/>
        <v>-0.41632178762376898</v>
      </c>
      <c r="W55" s="445">
        <f t="shared" si="20"/>
        <v>-0.40704423174641124</v>
      </c>
      <c r="X55" s="445">
        <f t="shared" si="20"/>
        <v>-0.39799831559876059</v>
      </c>
      <c r="Y55" s="445">
        <f t="shared" si="20"/>
        <v>-0.38921133932470947</v>
      </c>
      <c r="Z55" s="445">
        <f t="shared" si="20"/>
        <v>-0.38058579693993499</v>
      </c>
      <c r="AA55" s="445">
        <f t="shared" si="20"/>
        <v>-0.3723980506987003</v>
      </c>
      <c r="AB55" s="445">
        <f t="shared" si="20"/>
        <v>-0.36439856789735225</v>
      </c>
      <c r="AC55" s="445">
        <f t="shared" si="20"/>
        <v>-0.35657222754653628</v>
      </c>
      <c r="AD55" s="445">
        <f t="shared" si="20"/>
        <v>-0.34886379755187502</v>
      </c>
      <c r="AE55" s="445">
        <f t="shared" si="20"/>
        <v>-0.34140328071225862</v>
      </c>
      <c r="AF55" s="445">
        <f t="shared" si="20"/>
        <v>-0.33409150894933209</v>
      </c>
      <c r="AG55" s="445">
        <f t="shared" si="20"/>
        <v>-0.32694601006825258</v>
      </c>
      <c r="AH55" s="445">
        <f t="shared" si="20"/>
        <v>-0.31999322154494181</v>
      </c>
      <c r="AI55" s="445">
        <f t="shared" si="20"/>
        <v>-0.31319964075550782</v>
      </c>
      <c r="AJ55" s="445">
        <f t="shared" si="20"/>
        <v>-0.30611275837257818</v>
      </c>
    </row>
    <row r="56" spans="1:36" x14ac:dyDescent="0.2">
      <c r="A56" s="192"/>
      <c r="B56" s="265"/>
      <c r="C56" s="547" t="s">
        <v>819</v>
      </c>
      <c r="D56" s="547"/>
      <c r="E56" s="547"/>
      <c r="F56" s="442" t="s">
        <v>75</v>
      </c>
      <c r="G56" s="541">
        <v>2</v>
      </c>
      <c r="H56" s="440"/>
      <c r="I56" s="319"/>
      <c r="J56" s="319"/>
      <c r="K56" s="355"/>
      <c r="L56" s="450">
        <v>0</v>
      </c>
      <c r="M56" s="450">
        <v>0</v>
      </c>
      <c r="N56" s="450">
        <v>0</v>
      </c>
      <c r="O56" s="450">
        <v>0</v>
      </c>
      <c r="P56" s="450">
        <v>0</v>
      </c>
      <c r="Q56" s="450">
        <v>0</v>
      </c>
      <c r="R56" s="450">
        <v>0</v>
      </c>
      <c r="S56" s="450">
        <v>0</v>
      </c>
      <c r="T56" s="450">
        <v>0</v>
      </c>
      <c r="U56" s="450">
        <v>-0.4258684190183728</v>
      </c>
      <c r="V56" s="450">
        <v>-0.41632178762376898</v>
      </c>
      <c r="W56" s="450">
        <v>-0.40704423174641124</v>
      </c>
      <c r="X56" s="450">
        <v>-0.39799831559876059</v>
      </c>
      <c r="Y56" s="450">
        <v>-0.38921133932470947</v>
      </c>
      <c r="Z56" s="450">
        <v>-0.38058579693993499</v>
      </c>
      <c r="AA56" s="450">
        <v>-0.3723980506987003</v>
      </c>
      <c r="AB56" s="450">
        <v>-0.36439856789735225</v>
      </c>
      <c r="AC56" s="450">
        <v>-0.35657222754653628</v>
      </c>
      <c r="AD56" s="450">
        <v>-0.34886379755187502</v>
      </c>
      <c r="AE56" s="450">
        <v>-0.34140328071225862</v>
      </c>
      <c r="AF56" s="450">
        <v>-0.33409150894933209</v>
      </c>
      <c r="AG56" s="450">
        <v>-0.32694601006825258</v>
      </c>
      <c r="AH56" s="450">
        <v>-0.31999322154494181</v>
      </c>
      <c r="AI56" s="450">
        <v>-0.31319964075550782</v>
      </c>
      <c r="AJ56" s="451">
        <v>-0.30611275837257818</v>
      </c>
    </row>
    <row r="57" spans="1:36" x14ac:dyDescent="0.2">
      <c r="A57" s="192"/>
      <c r="B57" s="493" t="s">
        <v>123</v>
      </c>
      <c r="C57" s="277" t="s">
        <v>600</v>
      </c>
      <c r="D57" s="533" t="s">
        <v>123</v>
      </c>
      <c r="E57" s="533"/>
      <c r="F57" s="498" t="s">
        <v>123</v>
      </c>
      <c r="G57" s="489"/>
      <c r="H57" s="440" t="s">
        <v>123</v>
      </c>
      <c r="I57" s="319" t="s">
        <v>123</v>
      </c>
      <c r="J57" s="319" t="s">
        <v>123</v>
      </c>
      <c r="K57" s="355" t="s">
        <v>123</v>
      </c>
      <c r="L57" s="450" t="s">
        <v>123</v>
      </c>
      <c r="M57" s="450" t="s">
        <v>123</v>
      </c>
      <c r="N57" s="450" t="s">
        <v>123</v>
      </c>
      <c r="O57" s="450" t="s">
        <v>123</v>
      </c>
      <c r="P57" s="450" t="s">
        <v>123</v>
      </c>
      <c r="Q57" s="450" t="s">
        <v>123</v>
      </c>
      <c r="R57" s="450" t="s">
        <v>123</v>
      </c>
      <c r="S57" s="450" t="s">
        <v>123</v>
      </c>
      <c r="T57" s="450" t="s">
        <v>123</v>
      </c>
      <c r="U57" s="450" t="s">
        <v>123</v>
      </c>
      <c r="V57" s="450" t="s">
        <v>123</v>
      </c>
      <c r="W57" s="450" t="s">
        <v>123</v>
      </c>
      <c r="X57" s="450" t="s">
        <v>123</v>
      </c>
      <c r="Y57" s="450" t="s">
        <v>123</v>
      </c>
      <c r="Z57" s="450" t="s">
        <v>123</v>
      </c>
      <c r="AA57" s="450" t="s">
        <v>123</v>
      </c>
      <c r="AB57" s="450" t="s">
        <v>123</v>
      </c>
      <c r="AC57" s="450" t="s">
        <v>123</v>
      </c>
      <c r="AD57" s="450" t="s">
        <v>123</v>
      </c>
      <c r="AE57" s="450" t="s">
        <v>123</v>
      </c>
      <c r="AF57" s="450" t="s">
        <v>123</v>
      </c>
      <c r="AG57" s="450" t="s">
        <v>123</v>
      </c>
      <c r="AH57" s="450" t="s">
        <v>123</v>
      </c>
      <c r="AI57" s="450" t="s">
        <v>123</v>
      </c>
      <c r="AJ57" s="451" t="s">
        <v>123</v>
      </c>
    </row>
    <row r="58" spans="1:36" x14ac:dyDescent="0.2">
      <c r="A58" s="192"/>
      <c r="B58" s="538">
        <f>B55+0.1</f>
        <v>61.500000000000007</v>
      </c>
      <c r="C58" s="532" t="s">
        <v>620</v>
      </c>
      <c r="D58" s="539" t="s">
        <v>123</v>
      </c>
      <c r="E58" s="539"/>
      <c r="F58" s="466" t="s">
        <v>75</v>
      </c>
      <c r="G58" s="466">
        <v>2</v>
      </c>
      <c r="H58" s="492">
        <f t="shared" ref="H58:AJ58" si="21">SUM(H59:H60)</f>
        <v>0</v>
      </c>
      <c r="I58" s="319">
        <f t="shared" si="21"/>
        <v>0</v>
      </c>
      <c r="J58" s="319">
        <f t="shared" si="21"/>
        <v>0</v>
      </c>
      <c r="K58" s="319">
        <f t="shared" si="21"/>
        <v>0</v>
      </c>
      <c r="L58" s="445">
        <f t="shared" si="21"/>
        <v>0</v>
      </c>
      <c r="M58" s="445">
        <f t="shared" si="21"/>
        <v>0</v>
      </c>
      <c r="N58" s="445">
        <f t="shared" si="21"/>
        <v>0</v>
      </c>
      <c r="O58" s="445">
        <f t="shared" si="21"/>
        <v>0</v>
      </c>
      <c r="P58" s="445">
        <f t="shared" si="21"/>
        <v>0</v>
      </c>
      <c r="Q58" s="445">
        <f t="shared" si="21"/>
        <v>0</v>
      </c>
      <c r="R58" s="445">
        <f t="shared" si="21"/>
        <v>0</v>
      </c>
      <c r="S58" s="445">
        <f t="shared" si="21"/>
        <v>0</v>
      </c>
      <c r="T58" s="445">
        <f t="shared" si="21"/>
        <v>0</v>
      </c>
      <c r="U58" s="445">
        <f t="shared" si="21"/>
        <v>0</v>
      </c>
      <c r="V58" s="445">
        <f t="shared" si="21"/>
        <v>0</v>
      </c>
      <c r="W58" s="445">
        <f t="shared" si="21"/>
        <v>0</v>
      </c>
      <c r="X58" s="445">
        <f t="shared" si="21"/>
        <v>0</v>
      </c>
      <c r="Y58" s="445">
        <f t="shared" si="21"/>
        <v>0</v>
      </c>
      <c r="Z58" s="445">
        <f t="shared" si="21"/>
        <v>0</v>
      </c>
      <c r="AA58" s="445">
        <f t="shared" si="21"/>
        <v>0</v>
      </c>
      <c r="AB58" s="445">
        <f t="shared" si="21"/>
        <v>0</v>
      </c>
      <c r="AC58" s="445">
        <f t="shared" si="21"/>
        <v>0</v>
      </c>
      <c r="AD58" s="445">
        <f t="shared" si="21"/>
        <v>0</v>
      </c>
      <c r="AE58" s="445">
        <f t="shared" si="21"/>
        <v>0</v>
      </c>
      <c r="AF58" s="445">
        <f t="shared" si="21"/>
        <v>0</v>
      </c>
      <c r="AG58" s="445">
        <f t="shared" si="21"/>
        <v>0</v>
      </c>
      <c r="AH58" s="445">
        <f t="shared" si="21"/>
        <v>0</v>
      </c>
      <c r="AI58" s="445">
        <f t="shared" si="21"/>
        <v>0</v>
      </c>
      <c r="AJ58" s="445">
        <f t="shared" si="21"/>
        <v>0</v>
      </c>
    </row>
    <row r="59" spans="1:36" x14ac:dyDescent="0.2">
      <c r="A59" s="192"/>
      <c r="B59" s="265" t="s">
        <v>123</v>
      </c>
      <c r="C59" s="547"/>
      <c r="D59" s="547"/>
      <c r="E59" s="547"/>
      <c r="F59" s="537" t="s">
        <v>75</v>
      </c>
      <c r="G59" s="537">
        <v>2</v>
      </c>
      <c r="H59" s="492"/>
      <c r="I59" s="319"/>
      <c r="J59" s="319"/>
      <c r="K59" s="319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  <c r="AJ59" s="449"/>
    </row>
    <row r="60" spans="1:36" x14ac:dyDescent="0.2">
      <c r="A60" s="192"/>
      <c r="B60" s="493" t="s">
        <v>123</v>
      </c>
      <c r="C60" s="277" t="s">
        <v>600</v>
      </c>
      <c r="D60" s="533" t="s">
        <v>123</v>
      </c>
      <c r="E60" s="533"/>
      <c r="F60" s="489" t="s">
        <v>123</v>
      </c>
      <c r="G60" s="489"/>
      <c r="H60" s="440" t="s">
        <v>123</v>
      </c>
      <c r="I60" s="355" t="s">
        <v>123</v>
      </c>
      <c r="J60" s="355" t="s">
        <v>123</v>
      </c>
      <c r="K60" s="355" t="s">
        <v>123</v>
      </c>
      <c r="L60" s="450" t="s">
        <v>123</v>
      </c>
      <c r="M60" s="450" t="s">
        <v>123</v>
      </c>
      <c r="N60" s="450" t="s">
        <v>123</v>
      </c>
      <c r="O60" s="450" t="s">
        <v>123</v>
      </c>
      <c r="P60" s="450" t="s">
        <v>123</v>
      </c>
      <c r="Q60" s="450" t="s">
        <v>123</v>
      </c>
      <c r="R60" s="450" t="s">
        <v>123</v>
      </c>
      <c r="S60" s="450" t="s">
        <v>123</v>
      </c>
      <c r="T60" s="450" t="s">
        <v>123</v>
      </c>
      <c r="U60" s="450" t="s">
        <v>123</v>
      </c>
      <c r="V60" s="450" t="s">
        <v>123</v>
      </c>
      <c r="W60" s="450" t="s">
        <v>123</v>
      </c>
      <c r="X60" s="450" t="s">
        <v>123</v>
      </c>
      <c r="Y60" s="450" t="s">
        <v>123</v>
      </c>
      <c r="Z60" s="450" t="s">
        <v>123</v>
      </c>
      <c r="AA60" s="450" t="s">
        <v>123</v>
      </c>
      <c r="AB60" s="450" t="s">
        <v>123</v>
      </c>
      <c r="AC60" s="450" t="s">
        <v>123</v>
      </c>
      <c r="AD60" s="450" t="s">
        <v>123</v>
      </c>
      <c r="AE60" s="450" t="s">
        <v>123</v>
      </c>
      <c r="AF60" s="450" t="s">
        <v>123</v>
      </c>
      <c r="AG60" s="450" t="s">
        <v>123</v>
      </c>
      <c r="AH60" s="450" t="s">
        <v>123</v>
      </c>
      <c r="AI60" s="450" t="s">
        <v>123</v>
      </c>
      <c r="AJ60" s="451" t="s">
        <v>123</v>
      </c>
    </row>
    <row r="61" spans="1:36" ht="25.5" x14ac:dyDescent="0.2">
      <c r="A61" s="252"/>
      <c r="B61" s="538">
        <f>B58+0.1</f>
        <v>61.600000000000009</v>
      </c>
      <c r="C61" s="466" t="s">
        <v>621</v>
      </c>
      <c r="D61" s="542"/>
      <c r="E61" s="704"/>
      <c r="F61" s="543" t="s">
        <v>622</v>
      </c>
      <c r="G61" s="543">
        <v>2</v>
      </c>
      <c r="H61" s="492">
        <f t="shared" ref="H61:AJ61" si="22">SUM(H62:H63)</f>
        <v>0</v>
      </c>
      <c r="I61" s="319">
        <f t="shared" si="22"/>
        <v>0</v>
      </c>
      <c r="J61" s="319">
        <f t="shared" si="22"/>
        <v>0</v>
      </c>
      <c r="K61" s="319">
        <f t="shared" si="22"/>
        <v>0</v>
      </c>
      <c r="L61" s="445">
        <f t="shared" si="22"/>
        <v>0</v>
      </c>
      <c r="M61" s="445">
        <f t="shared" si="22"/>
        <v>0</v>
      </c>
      <c r="N61" s="445">
        <f t="shared" si="22"/>
        <v>0</v>
      </c>
      <c r="O61" s="445">
        <f t="shared" si="22"/>
        <v>0</v>
      </c>
      <c r="P61" s="445">
        <f t="shared" si="22"/>
        <v>0</v>
      </c>
      <c r="Q61" s="445">
        <f t="shared" si="22"/>
        <v>0</v>
      </c>
      <c r="R61" s="445">
        <f t="shared" si="22"/>
        <v>0</v>
      </c>
      <c r="S61" s="445">
        <f t="shared" si="22"/>
        <v>0</v>
      </c>
      <c r="T61" s="445">
        <f t="shared" si="22"/>
        <v>0</v>
      </c>
      <c r="U61" s="445">
        <f t="shared" si="22"/>
        <v>0</v>
      </c>
      <c r="V61" s="445">
        <f t="shared" si="22"/>
        <v>0</v>
      </c>
      <c r="W61" s="445">
        <f t="shared" si="22"/>
        <v>0</v>
      </c>
      <c r="X61" s="445">
        <f t="shared" si="22"/>
        <v>0</v>
      </c>
      <c r="Y61" s="445">
        <f t="shared" si="22"/>
        <v>0</v>
      </c>
      <c r="Z61" s="445">
        <f t="shared" si="22"/>
        <v>0</v>
      </c>
      <c r="AA61" s="445">
        <f t="shared" si="22"/>
        <v>0</v>
      </c>
      <c r="AB61" s="445">
        <f t="shared" si="22"/>
        <v>0</v>
      </c>
      <c r="AC61" s="445">
        <f t="shared" si="22"/>
        <v>0</v>
      </c>
      <c r="AD61" s="445">
        <f t="shared" si="22"/>
        <v>0</v>
      </c>
      <c r="AE61" s="445">
        <f t="shared" si="22"/>
        <v>0</v>
      </c>
      <c r="AF61" s="445">
        <f t="shared" si="22"/>
        <v>0</v>
      </c>
      <c r="AG61" s="445">
        <f t="shared" si="22"/>
        <v>0</v>
      </c>
      <c r="AH61" s="445">
        <f t="shared" si="22"/>
        <v>0</v>
      </c>
      <c r="AI61" s="445">
        <f t="shared" si="22"/>
        <v>0</v>
      </c>
      <c r="AJ61" s="445">
        <f t="shared" si="22"/>
        <v>0</v>
      </c>
    </row>
    <row r="62" spans="1:36" x14ac:dyDescent="0.2">
      <c r="A62" s="252"/>
      <c r="B62" s="265" t="s">
        <v>123</v>
      </c>
      <c r="C62" s="547"/>
      <c r="D62" s="547"/>
      <c r="E62" s="547"/>
      <c r="F62" s="537" t="s">
        <v>75</v>
      </c>
      <c r="G62" s="537">
        <v>2</v>
      </c>
      <c r="H62" s="492"/>
      <c r="I62" s="319"/>
      <c r="J62" s="319"/>
      <c r="K62" s="319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  <c r="W62" s="402"/>
      <c r="X62" s="402"/>
      <c r="Y62" s="402"/>
      <c r="Z62" s="402"/>
      <c r="AA62" s="402"/>
      <c r="AB62" s="402"/>
      <c r="AC62" s="402"/>
      <c r="AD62" s="402"/>
      <c r="AE62" s="402"/>
      <c r="AF62" s="402"/>
      <c r="AG62" s="402"/>
      <c r="AH62" s="402"/>
      <c r="AI62" s="402"/>
      <c r="AJ62" s="449"/>
    </row>
    <row r="63" spans="1:36" x14ac:dyDescent="0.2">
      <c r="A63" s="252"/>
      <c r="B63" s="493" t="s">
        <v>123</v>
      </c>
      <c r="C63" s="277" t="s">
        <v>600</v>
      </c>
      <c r="D63" s="533" t="s">
        <v>123</v>
      </c>
      <c r="E63" s="533"/>
      <c r="F63" s="489" t="s">
        <v>123</v>
      </c>
      <c r="G63" s="489"/>
      <c r="H63" s="440" t="s">
        <v>123</v>
      </c>
      <c r="I63" s="355" t="s">
        <v>123</v>
      </c>
      <c r="J63" s="355" t="s">
        <v>123</v>
      </c>
      <c r="K63" s="355" t="s">
        <v>123</v>
      </c>
      <c r="L63" s="450" t="s">
        <v>123</v>
      </c>
      <c r="M63" s="450" t="s">
        <v>123</v>
      </c>
      <c r="N63" s="450" t="s">
        <v>123</v>
      </c>
      <c r="O63" s="450" t="s">
        <v>123</v>
      </c>
      <c r="P63" s="450" t="s">
        <v>123</v>
      </c>
      <c r="Q63" s="450" t="s">
        <v>123</v>
      </c>
      <c r="R63" s="450" t="s">
        <v>123</v>
      </c>
      <c r="S63" s="450" t="s">
        <v>123</v>
      </c>
      <c r="T63" s="450" t="s">
        <v>123</v>
      </c>
      <c r="U63" s="450" t="s">
        <v>123</v>
      </c>
      <c r="V63" s="450" t="s">
        <v>123</v>
      </c>
      <c r="W63" s="450" t="s">
        <v>123</v>
      </c>
      <c r="X63" s="450" t="s">
        <v>123</v>
      </c>
      <c r="Y63" s="450" t="s">
        <v>123</v>
      </c>
      <c r="Z63" s="450" t="s">
        <v>123</v>
      </c>
      <c r="AA63" s="450" t="s">
        <v>123</v>
      </c>
      <c r="AB63" s="450" t="s">
        <v>123</v>
      </c>
      <c r="AC63" s="450" t="s">
        <v>123</v>
      </c>
      <c r="AD63" s="450" t="s">
        <v>123</v>
      </c>
      <c r="AE63" s="450" t="s">
        <v>123</v>
      </c>
      <c r="AF63" s="450" t="s">
        <v>123</v>
      </c>
      <c r="AG63" s="450" t="s">
        <v>123</v>
      </c>
      <c r="AH63" s="450" t="s">
        <v>123</v>
      </c>
      <c r="AI63" s="450" t="s">
        <v>123</v>
      </c>
      <c r="AJ63" s="451" t="s">
        <v>123</v>
      </c>
    </row>
    <row r="64" spans="1:36" ht="25.5" x14ac:dyDescent="0.2">
      <c r="A64" s="252"/>
      <c r="B64" s="538">
        <f>B61+0.1</f>
        <v>61.70000000000001</v>
      </c>
      <c r="C64" s="466" t="s">
        <v>623</v>
      </c>
      <c r="D64" s="542"/>
      <c r="E64" s="704"/>
      <c r="F64" s="543" t="s">
        <v>622</v>
      </c>
      <c r="G64" s="543">
        <v>2</v>
      </c>
      <c r="H64" s="492">
        <f t="shared" ref="H64:AJ64" si="23">SUM(H65:H66)</f>
        <v>0</v>
      </c>
      <c r="I64" s="319">
        <f t="shared" si="23"/>
        <v>0</v>
      </c>
      <c r="J64" s="319">
        <f t="shared" si="23"/>
        <v>0</v>
      </c>
      <c r="K64" s="319">
        <f t="shared" si="23"/>
        <v>0</v>
      </c>
      <c r="L64" s="445">
        <f t="shared" si="23"/>
        <v>0</v>
      </c>
      <c r="M64" s="445">
        <f t="shared" si="23"/>
        <v>0</v>
      </c>
      <c r="N64" s="445">
        <f t="shared" si="23"/>
        <v>0</v>
      </c>
      <c r="O64" s="445">
        <f t="shared" si="23"/>
        <v>0</v>
      </c>
      <c r="P64" s="445">
        <f t="shared" si="23"/>
        <v>0</v>
      </c>
      <c r="Q64" s="445">
        <f t="shared" si="23"/>
        <v>0</v>
      </c>
      <c r="R64" s="445">
        <f t="shared" si="23"/>
        <v>0</v>
      </c>
      <c r="S64" s="445">
        <f t="shared" si="23"/>
        <v>0</v>
      </c>
      <c r="T64" s="445">
        <f t="shared" si="23"/>
        <v>0</v>
      </c>
      <c r="U64" s="445">
        <f t="shared" si="23"/>
        <v>0</v>
      </c>
      <c r="V64" s="445">
        <f t="shared" si="23"/>
        <v>0</v>
      </c>
      <c r="W64" s="445">
        <f t="shared" si="23"/>
        <v>0</v>
      </c>
      <c r="X64" s="445">
        <f t="shared" si="23"/>
        <v>0</v>
      </c>
      <c r="Y64" s="445">
        <f t="shared" si="23"/>
        <v>0</v>
      </c>
      <c r="Z64" s="445">
        <f t="shared" si="23"/>
        <v>0</v>
      </c>
      <c r="AA64" s="445">
        <f t="shared" si="23"/>
        <v>0</v>
      </c>
      <c r="AB64" s="445">
        <f t="shared" si="23"/>
        <v>0</v>
      </c>
      <c r="AC64" s="445">
        <f t="shared" si="23"/>
        <v>0</v>
      </c>
      <c r="AD64" s="445">
        <f t="shared" si="23"/>
        <v>0</v>
      </c>
      <c r="AE64" s="445">
        <f t="shared" si="23"/>
        <v>0</v>
      </c>
      <c r="AF64" s="445">
        <f t="shared" si="23"/>
        <v>0</v>
      </c>
      <c r="AG64" s="445">
        <f t="shared" si="23"/>
        <v>0</v>
      </c>
      <c r="AH64" s="445">
        <f t="shared" si="23"/>
        <v>0</v>
      </c>
      <c r="AI64" s="445">
        <f t="shared" si="23"/>
        <v>0</v>
      </c>
      <c r="AJ64" s="445">
        <f t="shared" si="23"/>
        <v>0</v>
      </c>
    </row>
    <row r="65" spans="1:36" x14ac:dyDescent="0.2">
      <c r="A65" s="252"/>
      <c r="B65" s="265" t="s">
        <v>123</v>
      </c>
      <c r="C65" s="547"/>
      <c r="D65" s="547"/>
      <c r="E65" s="547"/>
      <c r="F65" s="537" t="s">
        <v>75</v>
      </c>
      <c r="G65" s="537">
        <v>2</v>
      </c>
      <c r="H65" s="492"/>
      <c r="I65" s="319"/>
      <c r="J65" s="319"/>
      <c r="K65" s="319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402"/>
      <c r="AC65" s="402"/>
      <c r="AD65" s="402"/>
      <c r="AE65" s="402"/>
      <c r="AF65" s="402"/>
      <c r="AG65" s="402"/>
      <c r="AH65" s="402"/>
      <c r="AI65" s="402"/>
      <c r="AJ65" s="449"/>
    </row>
    <row r="66" spans="1:36" x14ac:dyDescent="0.2">
      <c r="A66" s="252"/>
      <c r="B66" s="493" t="s">
        <v>123</v>
      </c>
      <c r="C66" s="277" t="s">
        <v>600</v>
      </c>
      <c r="D66" s="533" t="s">
        <v>123</v>
      </c>
      <c r="E66" s="533"/>
      <c r="F66" s="489" t="s">
        <v>123</v>
      </c>
      <c r="G66" s="489"/>
      <c r="H66" s="440" t="s">
        <v>123</v>
      </c>
      <c r="I66" s="355" t="s">
        <v>123</v>
      </c>
      <c r="J66" s="355" t="s">
        <v>123</v>
      </c>
      <c r="K66" s="355" t="s">
        <v>123</v>
      </c>
      <c r="L66" s="450" t="s">
        <v>123</v>
      </c>
      <c r="M66" s="450" t="s">
        <v>123</v>
      </c>
      <c r="N66" s="450" t="s">
        <v>123</v>
      </c>
      <c r="O66" s="450" t="s">
        <v>123</v>
      </c>
      <c r="P66" s="450" t="s">
        <v>123</v>
      </c>
      <c r="Q66" s="450" t="s">
        <v>123</v>
      </c>
      <c r="R66" s="450" t="s">
        <v>123</v>
      </c>
      <c r="S66" s="450" t="s">
        <v>123</v>
      </c>
      <c r="T66" s="450" t="s">
        <v>123</v>
      </c>
      <c r="U66" s="450" t="s">
        <v>123</v>
      </c>
      <c r="V66" s="450" t="s">
        <v>123</v>
      </c>
      <c r="W66" s="450" t="s">
        <v>123</v>
      </c>
      <c r="X66" s="450" t="s">
        <v>123</v>
      </c>
      <c r="Y66" s="450" t="s">
        <v>123</v>
      </c>
      <c r="Z66" s="450" t="s">
        <v>123</v>
      </c>
      <c r="AA66" s="450" t="s">
        <v>123</v>
      </c>
      <c r="AB66" s="450" t="s">
        <v>123</v>
      </c>
      <c r="AC66" s="450" t="s">
        <v>123</v>
      </c>
      <c r="AD66" s="450" t="s">
        <v>123</v>
      </c>
      <c r="AE66" s="450" t="s">
        <v>123</v>
      </c>
      <c r="AF66" s="450" t="s">
        <v>123</v>
      </c>
      <c r="AG66" s="450" t="s">
        <v>123</v>
      </c>
      <c r="AH66" s="450" t="s">
        <v>123</v>
      </c>
      <c r="AI66" s="450" t="s">
        <v>123</v>
      </c>
      <c r="AJ66" s="451" t="s">
        <v>123</v>
      </c>
    </row>
    <row r="67" spans="1:36" ht="25.5" x14ac:dyDescent="0.2">
      <c r="A67" s="252"/>
      <c r="B67" s="538">
        <f>B64+0.1</f>
        <v>61.800000000000011</v>
      </c>
      <c r="C67" s="466" t="s">
        <v>624</v>
      </c>
      <c r="D67" s="542"/>
      <c r="E67" s="704"/>
      <c r="F67" s="543" t="s">
        <v>622</v>
      </c>
      <c r="G67" s="543">
        <v>2</v>
      </c>
      <c r="H67" s="492">
        <f t="shared" ref="H67:AJ67" si="24">SUM(H68:H69)</f>
        <v>0</v>
      </c>
      <c r="I67" s="319">
        <f t="shared" si="24"/>
        <v>0</v>
      </c>
      <c r="J67" s="319">
        <f t="shared" si="24"/>
        <v>0</v>
      </c>
      <c r="K67" s="319">
        <f t="shared" si="24"/>
        <v>0</v>
      </c>
      <c r="L67" s="445">
        <f t="shared" si="24"/>
        <v>0</v>
      </c>
      <c r="M67" s="445">
        <f t="shared" si="24"/>
        <v>0</v>
      </c>
      <c r="N67" s="445">
        <f t="shared" si="24"/>
        <v>0</v>
      </c>
      <c r="O67" s="445">
        <f t="shared" si="24"/>
        <v>0</v>
      </c>
      <c r="P67" s="445">
        <f t="shared" si="24"/>
        <v>0</v>
      </c>
      <c r="Q67" s="445">
        <f t="shared" si="24"/>
        <v>0</v>
      </c>
      <c r="R67" s="445">
        <f t="shared" si="24"/>
        <v>0</v>
      </c>
      <c r="S67" s="445">
        <f t="shared" si="24"/>
        <v>0</v>
      </c>
      <c r="T67" s="445">
        <f t="shared" si="24"/>
        <v>0</v>
      </c>
      <c r="U67" s="445">
        <f t="shared" si="24"/>
        <v>3.6267731773986407E-2</v>
      </c>
      <c r="V67" s="445">
        <f t="shared" si="24"/>
        <v>3.6283771839499601E-2</v>
      </c>
      <c r="W67" s="445">
        <f t="shared" si="24"/>
        <v>3.5669995223363074E-2</v>
      </c>
      <c r="X67" s="445">
        <f t="shared" si="24"/>
        <v>3.5067559921408933E-2</v>
      </c>
      <c r="Y67" s="445">
        <f t="shared" si="24"/>
        <v>3.4476005277229951E-2</v>
      </c>
      <c r="Z67" s="445">
        <f t="shared" si="24"/>
        <v>3.3895385402149467E-2</v>
      </c>
      <c r="AA67" s="445">
        <f t="shared" si="24"/>
        <v>3.3325240041869306E-2</v>
      </c>
      <c r="AB67" s="445">
        <f t="shared" si="24"/>
        <v>3.2765647293864997E-2</v>
      </c>
      <c r="AC67" s="445">
        <f t="shared" si="24"/>
        <v>3.2216145681237679E-2</v>
      </c>
      <c r="AD67" s="445">
        <f t="shared" si="24"/>
        <v>3.1676544457870451E-2</v>
      </c>
      <c r="AE67" s="445">
        <f t="shared" si="24"/>
        <v>3.1146653015274538E-2</v>
      </c>
      <c r="AF67" s="445">
        <f t="shared" si="24"/>
        <v>3.0626573644669277E-2</v>
      </c>
      <c r="AG67" s="445">
        <f t="shared" si="24"/>
        <v>3.0115846864454104E-2</v>
      </c>
      <c r="AH67" s="445">
        <f t="shared" si="24"/>
        <v>2.9614306074630812E-2</v>
      </c>
      <c r="AI67" s="445">
        <f t="shared" si="24"/>
        <v>2.9121808429828654E-2</v>
      </c>
      <c r="AJ67" s="445">
        <f t="shared" si="24"/>
        <v>2.8638163874342887E-2</v>
      </c>
    </row>
    <row r="68" spans="1:36" x14ac:dyDescent="0.2">
      <c r="A68" s="252"/>
      <c r="B68" s="265" t="s">
        <v>123</v>
      </c>
      <c r="C68" s="547" t="s">
        <v>819</v>
      </c>
      <c r="D68" s="547"/>
      <c r="E68" s="547"/>
      <c r="F68" s="537" t="s">
        <v>75</v>
      </c>
      <c r="G68" s="537">
        <v>2</v>
      </c>
      <c r="H68" s="492"/>
      <c r="I68" s="319"/>
      <c r="J68" s="319"/>
      <c r="K68" s="319"/>
      <c r="L68" s="402">
        <v>0</v>
      </c>
      <c r="M68" s="402">
        <v>0</v>
      </c>
      <c r="N68" s="402">
        <v>0</v>
      </c>
      <c r="O68" s="402">
        <v>0</v>
      </c>
      <c r="P68" s="402">
        <v>0</v>
      </c>
      <c r="Q68" s="402">
        <v>0</v>
      </c>
      <c r="R68" s="402">
        <v>0</v>
      </c>
      <c r="S68" s="402">
        <v>0</v>
      </c>
      <c r="T68" s="402">
        <v>0</v>
      </c>
      <c r="U68" s="402">
        <v>3.6267731773986407E-2</v>
      </c>
      <c r="V68" s="402">
        <v>3.6283771839499601E-2</v>
      </c>
      <c r="W68" s="402">
        <v>3.5669995223363074E-2</v>
      </c>
      <c r="X68" s="402">
        <v>3.5067559921408933E-2</v>
      </c>
      <c r="Y68" s="402">
        <v>3.4476005277229951E-2</v>
      </c>
      <c r="Z68" s="402">
        <v>3.3895385402149467E-2</v>
      </c>
      <c r="AA68" s="402">
        <v>3.3325240041869306E-2</v>
      </c>
      <c r="AB68" s="402">
        <v>3.2765647293864997E-2</v>
      </c>
      <c r="AC68" s="402">
        <v>3.2216145681237679E-2</v>
      </c>
      <c r="AD68" s="402">
        <v>3.1676544457870451E-2</v>
      </c>
      <c r="AE68" s="402">
        <v>3.1146653015274538E-2</v>
      </c>
      <c r="AF68" s="402">
        <v>3.0626573644669277E-2</v>
      </c>
      <c r="AG68" s="402">
        <v>3.0115846864454104E-2</v>
      </c>
      <c r="AH68" s="402">
        <v>2.9614306074630812E-2</v>
      </c>
      <c r="AI68" s="402">
        <v>2.9121808429828654E-2</v>
      </c>
      <c r="AJ68" s="449">
        <v>2.8638163874342887E-2</v>
      </c>
    </row>
    <row r="69" spans="1:36" x14ac:dyDescent="0.2">
      <c r="A69" s="252"/>
      <c r="B69" s="493" t="s">
        <v>123</v>
      </c>
      <c r="C69" s="277" t="s">
        <v>600</v>
      </c>
      <c r="D69" s="533" t="s">
        <v>123</v>
      </c>
      <c r="E69" s="533"/>
      <c r="F69" s="489" t="s">
        <v>123</v>
      </c>
      <c r="G69" s="489"/>
      <c r="H69" s="440" t="s">
        <v>123</v>
      </c>
      <c r="I69" s="355" t="s">
        <v>123</v>
      </c>
      <c r="J69" s="355" t="s">
        <v>123</v>
      </c>
      <c r="K69" s="355" t="s">
        <v>123</v>
      </c>
      <c r="L69" s="450" t="s">
        <v>123</v>
      </c>
      <c r="M69" s="450" t="s">
        <v>123</v>
      </c>
      <c r="N69" s="450" t="s">
        <v>123</v>
      </c>
      <c r="O69" s="450" t="s">
        <v>123</v>
      </c>
      <c r="P69" s="450" t="s">
        <v>123</v>
      </c>
      <c r="Q69" s="450" t="s">
        <v>123</v>
      </c>
      <c r="R69" s="450" t="s">
        <v>123</v>
      </c>
      <c r="S69" s="450" t="s">
        <v>123</v>
      </c>
      <c r="T69" s="450" t="s">
        <v>123</v>
      </c>
      <c r="U69" s="450" t="s">
        <v>123</v>
      </c>
      <c r="V69" s="450" t="s">
        <v>123</v>
      </c>
      <c r="W69" s="450" t="s">
        <v>123</v>
      </c>
      <c r="X69" s="450" t="s">
        <v>123</v>
      </c>
      <c r="Y69" s="450" t="s">
        <v>123</v>
      </c>
      <c r="Z69" s="450" t="s">
        <v>123</v>
      </c>
      <c r="AA69" s="450" t="s">
        <v>123</v>
      </c>
      <c r="AB69" s="450" t="s">
        <v>123</v>
      </c>
      <c r="AC69" s="450" t="s">
        <v>123</v>
      </c>
      <c r="AD69" s="450" t="s">
        <v>123</v>
      </c>
      <c r="AE69" s="450" t="s">
        <v>123</v>
      </c>
      <c r="AF69" s="450" t="s">
        <v>123</v>
      </c>
      <c r="AG69" s="450" t="s">
        <v>123</v>
      </c>
      <c r="AH69" s="450" t="s">
        <v>123</v>
      </c>
      <c r="AI69" s="450" t="s">
        <v>123</v>
      </c>
      <c r="AJ69" s="451" t="s">
        <v>123</v>
      </c>
    </row>
    <row r="70" spans="1:36" ht="25.5" x14ac:dyDescent="0.2">
      <c r="A70" s="252"/>
      <c r="B70" s="538">
        <f>B67+0.1</f>
        <v>61.900000000000013</v>
      </c>
      <c r="C70" s="466" t="s">
        <v>625</v>
      </c>
      <c r="D70" s="266"/>
      <c r="E70" s="705"/>
      <c r="F70" s="543" t="s">
        <v>622</v>
      </c>
      <c r="G70" s="543">
        <v>2</v>
      </c>
      <c r="H70" s="492">
        <f t="shared" ref="H70:AJ70" si="25">SUM(H71:H72)</f>
        <v>0</v>
      </c>
      <c r="I70" s="319">
        <f t="shared" si="25"/>
        <v>0</v>
      </c>
      <c r="J70" s="319">
        <f t="shared" si="25"/>
        <v>0</v>
      </c>
      <c r="K70" s="319">
        <f t="shared" si="25"/>
        <v>0</v>
      </c>
      <c r="L70" s="445">
        <f t="shared" si="25"/>
        <v>0</v>
      </c>
      <c r="M70" s="445">
        <f t="shared" si="25"/>
        <v>0</v>
      </c>
      <c r="N70" s="445">
        <f t="shared" si="25"/>
        <v>0</v>
      </c>
      <c r="O70" s="445">
        <f t="shared" si="25"/>
        <v>0</v>
      </c>
      <c r="P70" s="445">
        <f t="shared" si="25"/>
        <v>0</v>
      </c>
      <c r="Q70" s="445">
        <f t="shared" si="25"/>
        <v>0</v>
      </c>
      <c r="R70" s="445">
        <f t="shared" si="25"/>
        <v>0</v>
      </c>
      <c r="S70" s="445">
        <f t="shared" si="25"/>
        <v>0</v>
      </c>
      <c r="T70" s="445">
        <f t="shared" si="25"/>
        <v>0</v>
      </c>
      <c r="U70" s="445">
        <f t="shared" si="25"/>
        <v>-4.005064965311235E-2</v>
      </c>
      <c r="V70" s="445">
        <f t="shared" si="25"/>
        <v>-3.9425588519237727E-2</v>
      </c>
      <c r="W70" s="445">
        <f t="shared" si="25"/>
        <v>-3.88118119031012E-2</v>
      </c>
      <c r="X70" s="445">
        <f t="shared" si="25"/>
        <v>-3.8209376601147059E-2</v>
      </c>
      <c r="Y70" s="445">
        <f t="shared" si="25"/>
        <v>-3.7617821956968077E-2</v>
      </c>
      <c r="Z70" s="445">
        <f t="shared" si="25"/>
        <v>-3.7037202081887599E-2</v>
      </c>
      <c r="AA70" s="445">
        <f t="shared" si="25"/>
        <v>-3.6467056721607431E-2</v>
      </c>
      <c r="AB70" s="445">
        <f t="shared" si="25"/>
        <v>-3.5907463973603122E-2</v>
      </c>
      <c r="AC70" s="445">
        <f t="shared" si="25"/>
        <v>-3.5357962360975805E-2</v>
      </c>
      <c r="AD70" s="445">
        <f t="shared" si="25"/>
        <v>-3.4818361137608576E-2</v>
      </c>
      <c r="AE70" s="445">
        <f t="shared" si="25"/>
        <v>-3.4288469695012667E-2</v>
      </c>
      <c r="AF70" s="445">
        <f t="shared" si="25"/>
        <v>-3.3768390324407406E-2</v>
      </c>
      <c r="AG70" s="445">
        <f t="shared" si="25"/>
        <v>-3.3257663544192233E-2</v>
      </c>
      <c r="AH70" s="445">
        <f t="shared" si="25"/>
        <v>-3.2756122754368941E-2</v>
      </c>
      <c r="AI70" s="445">
        <f t="shared" si="25"/>
        <v>-3.2263625109566783E-2</v>
      </c>
      <c r="AJ70" s="445">
        <f t="shared" si="25"/>
        <v>-3.1779980554081017E-2</v>
      </c>
    </row>
    <row r="71" spans="1:36" x14ac:dyDescent="0.2">
      <c r="A71" s="252"/>
      <c r="B71" s="265" t="s">
        <v>123</v>
      </c>
      <c r="C71" s="547" t="s">
        <v>819</v>
      </c>
      <c r="D71" s="547"/>
      <c r="E71" s="547"/>
      <c r="F71" s="537" t="s">
        <v>75</v>
      </c>
      <c r="G71" s="537">
        <v>2</v>
      </c>
      <c r="H71" s="492"/>
      <c r="I71" s="319"/>
      <c r="J71" s="319"/>
      <c r="K71" s="319"/>
      <c r="L71" s="402">
        <v>0</v>
      </c>
      <c r="M71" s="402">
        <v>0</v>
      </c>
      <c r="N71" s="402">
        <v>0</v>
      </c>
      <c r="O71" s="402">
        <v>0</v>
      </c>
      <c r="P71" s="402">
        <v>0</v>
      </c>
      <c r="Q71" s="402">
        <v>0</v>
      </c>
      <c r="R71" s="402">
        <v>0</v>
      </c>
      <c r="S71" s="402">
        <v>0</v>
      </c>
      <c r="T71" s="402">
        <v>0</v>
      </c>
      <c r="U71" s="402">
        <v>-4.005064965311235E-2</v>
      </c>
      <c r="V71" s="402">
        <v>-3.9425588519237727E-2</v>
      </c>
      <c r="W71" s="402">
        <v>-3.88118119031012E-2</v>
      </c>
      <c r="X71" s="402">
        <v>-3.8209376601147059E-2</v>
      </c>
      <c r="Y71" s="402">
        <v>-3.7617821956968077E-2</v>
      </c>
      <c r="Z71" s="402">
        <v>-3.7037202081887599E-2</v>
      </c>
      <c r="AA71" s="402">
        <v>-3.6467056721607431E-2</v>
      </c>
      <c r="AB71" s="402">
        <v>-3.5907463973603122E-2</v>
      </c>
      <c r="AC71" s="402">
        <v>-3.5357962360975805E-2</v>
      </c>
      <c r="AD71" s="402">
        <v>-3.4818361137608576E-2</v>
      </c>
      <c r="AE71" s="402">
        <v>-3.4288469695012667E-2</v>
      </c>
      <c r="AF71" s="402">
        <v>-3.3768390324407406E-2</v>
      </c>
      <c r="AG71" s="402">
        <v>-3.3257663544192233E-2</v>
      </c>
      <c r="AH71" s="402">
        <v>-3.2756122754368941E-2</v>
      </c>
      <c r="AI71" s="402">
        <v>-3.2263625109566783E-2</v>
      </c>
      <c r="AJ71" s="449">
        <v>-3.1779980554081017E-2</v>
      </c>
    </row>
    <row r="72" spans="1:36" x14ac:dyDescent="0.2">
      <c r="A72" s="252"/>
      <c r="B72" s="493" t="s">
        <v>123</v>
      </c>
      <c r="C72" s="277" t="s">
        <v>600</v>
      </c>
      <c r="D72" s="533" t="s">
        <v>123</v>
      </c>
      <c r="E72" s="533"/>
      <c r="F72" s="489" t="s">
        <v>123</v>
      </c>
      <c r="G72" s="489"/>
      <c r="H72" s="440" t="s">
        <v>123</v>
      </c>
      <c r="I72" s="355" t="s">
        <v>123</v>
      </c>
      <c r="J72" s="355" t="s">
        <v>123</v>
      </c>
      <c r="K72" s="355" t="s">
        <v>123</v>
      </c>
      <c r="L72" s="450" t="s">
        <v>123</v>
      </c>
      <c r="M72" s="450" t="s">
        <v>123</v>
      </c>
      <c r="N72" s="450" t="s">
        <v>123</v>
      </c>
      <c r="O72" s="450" t="s">
        <v>123</v>
      </c>
      <c r="P72" s="450" t="s">
        <v>123</v>
      </c>
      <c r="Q72" s="450" t="s">
        <v>123</v>
      </c>
      <c r="R72" s="450" t="s">
        <v>123</v>
      </c>
      <c r="S72" s="450" t="s">
        <v>123</v>
      </c>
      <c r="T72" s="450" t="s">
        <v>123</v>
      </c>
      <c r="U72" s="450" t="s">
        <v>123</v>
      </c>
      <c r="V72" s="450" t="s">
        <v>123</v>
      </c>
      <c r="W72" s="450" t="s">
        <v>123</v>
      </c>
      <c r="X72" s="450" t="s">
        <v>123</v>
      </c>
      <c r="Y72" s="450" t="s">
        <v>123</v>
      </c>
      <c r="Z72" s="450" t="s">
        <v>123</v>
      </c>
      <c r="AA72" s="450" t="s">
        <v>123</v>
      </c>
      <c r="AB72" s="450" t="s">
        <v>123</v>
      </c>
      <c r="AC72" s="450" t="s">
        <v>123</v>
      </c>
      <c r="AD72" s="450" t="s">
        <v>123</v>
      </c>
      <c r="AE72" s="450" t="s">
        <v>123</v>
      </c>
      <c r="AF72" s="450" t="s">
        <v>123</v>
      </c>
      <c r="AG72" s="450" t="s">
        <v>123</v>
      </c>
      <c r="AH72" s="450" t="s">
        <v>123</v>
      </c>
      <c r="AI72" s="450" t="s">
        <v>123</v>
      </c>
      <c r="AJ72" s="451" t="s">
        <v>123</v>
      </c>
    </row>
    <row r="73" spans="1:36" ht="25.5" x14ac:dyDescent="0.2">
      <c r="A73" s="252"/>
      <c r="B73" s="544">
        <f>B45</f>
        <v>61.1</v>
      </c>
      <c r="C73" s="466" t="s">
        <v>626</v>
      </c>
      <c r="D73" s="542"/>
      <c r="E73" s="704"/>
      <c r="F73" s="543" t="s">
        <v>622</v>
      </c>
      <c r="G73" s="543">
        <v>2</v>
      </c>
      <c r="H73" s="492">
        <f t="shared" ref="H73:AJ73" si="26">SUM(H74:H75)</f>
        <v>0</v>
      </c>
      <c r="I73" s="319">
        <f t="shared" si="26"/>
        <v>0</v>
      </c>
      <c r="J73" s="319">
        <f t="shared" si="26"/>
        <v>0</v>
      </c>
      <c r="K73" s="319">
        <f t="shared" si="26"/>
        <v>0</v>
      </c>
      <c r="L73" s="445">
        <f t="shared" si="26"/>
        <v>0</v>
      </c>
      <c r="M73" s="445">
        <f t="shared" si="26"/>
        <v>0</v>
      </c>
      <c r="N73" s="445">
        <f t="shared" si="26"/>
        <v>0</v>
      </c>
      <c r="O73" s="445">
        <f t="shared" si="26"/>
        <v>0</v>
      </c>
      <c r="P73" s="445">
        <f t="shared" si="26"/>
        <v>0</v>
      </c>
      <c r="Q73" s="445">
        <f t="shared" si="26"/>
        <v>0</v>
      </c>
      <c r="R73" s="445">
        <f t="shared" si="26"/>
        <v>0</v>
      </c>
      <c r="S73" s="445">
        <f t="shared" si="26"/>
        <v>0</v>
      </c>
      <c r="T73" s="445">
        <f t="shared" si="26"/>
        <v>0</v>
      </c>
      <c r="U73" s="445">
        <f t="shared" si="26"/>
        <v>0</v>
      </c>
      <c r="V73" s="445">
        <f t="shared" si="26"/>
        <v>0</v>
      </c>
      <c r="W73" s="445">
        <f t="shared" si="26"/>
        <v>0</v>
      </c>
      <c r="X73" s="445">
        <f t="shared" si="26"/>
        <v>0</v>
      </c>
      <c r="Y73" s="445">
        <f t="shared" si="26"/>
        <v>0</v>
      </c>
      <c r="Z73" s="445">
        <f t="shared" si="26"/>
        <v>0</v>
      </c>
      <c r="AA73" s="445">
        <f t="shared" si="26"/>
        <v>0</v>
      </c>
      <c r="AB73" s="445">
        <f t="shared" si="26"/>
        <v>0</v>
      </c>
      <c r="AC73" s="445">
        <f t="shared" si="26"/>
        <v>0</v>
      </c>
      <c r="AD73" s="445">
        <f t="shared" si="26"/>
        <v>0</v>
      </c>
      <c r="AE73" s="445">
        <f t="shared" si="26"/>
        <v>0</v>
      </c>
      <c r="AF73" s="445">
        <f t="shared" si="26"/>
        <v>0</v>
      </c>
      <c r="AG73" s="445">
        <f t="shared" si="26"/>
        <v>0</v>
      </c>
      <c r="AH73" s="445">
        <f t="shared" si="26"/>
        <v>0</v>
      </c>
      <c r="AI73" s="445">
        <f t="shared" si="26"/>
        <v>0</v>
      </c>
      <c r="AJ73" s="445">
        <f t="shared" si="26"/>
        <v>0</v>
      </c>
    </row>
    <row r="74" spans="1:36" x14ac:dyDescent="0.2">
      <c r="A74" s="252"/>
      <c r="B74" s="265" t="s">
        <v>123</v>
      </c>
      <c r="C74" s="547"/>
      <c r="D74" s="547"/>
      <c r="E74" s="547"/>
      <c r="F74" s="537" t="s">
        <v>75</v>
      </c>
      <c r="G74" s="537">
        <v>2</v>
      </c>
      <c r="H74" s="492"/>
      <c r="I74" s="319"/>
      <c r="J74" s="319"/>
      <c r="K74" s="319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2"/>
      <c r="AJ74" s="449"/>
    </row>
    <row r="75" spans="1:36" ht="15.75" thickBot="1" x14ac:dyDescent="0.25">
      <c r="A75" s="252"/>
      <c r="B75" s="545" t="s">
        <v>123</v>
      </c>
      <c r="C75" s="277" t="s">
        <v>600</v>
      </c>
      <c r="D75" s="533" t="s">
        <v>123</v>
      </c>
      <c r="E75" s="706"/>
      <c r="F75" s="546" t="s">
        <v>123</v>
      </c>
      <c r="G75" s="546"/>
      <c r="H75" s="500" t="s">
        <v>123</v>
      </c>
      <c r="I75" s="359" t="s">
        <v>123</v>
      </c>
      <c r="J75" s="359" t="s">
        <v>123</v>
      </c>
      <c r="K75" s="359" t="s">
        <v>123</v>
      </c>
      <c r="L75" s="501" t="s">
        <v>123</v>
      </c>
      <c r="M75" s="501" t="s">
        <v>123</v>
      </c>
      <c r="N75" s="501" t="s">
        <v>123</v>
      </c>
      <c r="O75" s="501" t="s">
        <v>123</v>
      </c>
      <c r="P75" s="501" t="s">
        <v>123</v>
      </c>
      <c r="Q75" s="501" t="s">
        <v>123</v>
      </c>
      <c r="R75" s="501" t="s">
        <v>123</v>
      </c>
      <c r="S75" s="501" t="s">
        <v>123</v>
      </c>
      <c r="T75" s="501" t="s">
        <v>123</v>
      </c>
      <c r="U75" s="501" t="s">
        <v>123</v>
      </c>
      <c r="V75" s="501" t="s">
        <v>123</v>
      </c>
      <c r="W75" s="501" t="s">
        <v>123</v>
      </c>
      <c r="X75" s="501" t="s">
        <v>123</v>
      </c>
      <c r="Y75" s="501" t="s">
        <v>123</v>
      </c>
      <c r="Z75" s="501" t="s">
        <v>123</v>
      </c>
      <c r="AA75" s="501" t="s">
        <v>123</v>
      </c>
      <c r="AB75" s="501" t="s">
        <v>123</v>
      </c>
      <c r="AC75" s="501" t="s">
        <v>123</v>
      </c>
      <c r="AD75" s="501" t="s">
        <v>123</v>
      </c>
      <c r="AE75" s="501" t="s">
        <v>123</v>
      </c>
      <c r="AF75" s="501" t="s">
        <v>123</v>
      </c>
      <c r="AG75" s="501" t="s">
        <v>123</v>
      </c>
      <c r="AH75" s="501" t="s">
        <v>123</v>
      </c>
      <c r="AI75" s="501" t="s">
        <v>123</v>
      </c>
      <c r="AJ75" s="502" t="s">
        <v>123</v>
      </c>
    </row>
    <row r="76" spans="1:36" x14ac:dyDescent="0.2">
      <c r="A76" s="252"/>
      <c r="B76" s="244"/>
      <c r="C76" s="252"/>
      <c r="D76" s="267"/>
      <c r="E76" s="267"/>
      <c r="F76" s="232"/>
      <c r="G76" s="232"/>
      <c r="H76" s="232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268"/>
      <c r="AG76" s="268"/>
      <c r="AH76" s="268"/>
      <c r="AI76" s="268"/>
      <c r="AJ76" s="268"/>
    </row>
    <row r="77" spans="1:36" x14ac:dyDescent="0.2">
      <c r="A77" s="252"/>
      <c r="B77" s="244"/>
      <c r="C77" s="157" t="str">
        <f>'TITLE PAGE'!B9</f>
        <v>Company:</v>
      </c>
      <c r="D77" s="269" t="str">
        <f>'TITLE PAGE'!D9</f>
        <v>Severn Trent Water</v>
      </c>
      <c r="E77" s="707"/>
      <c r="F77" s="232"/>
      <c r="G77" s="232"/>
      <c r="H77" s="232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68"/>
      <c r="AG77" s="268"/>
      <c r="AH77" s="268"/>
      <c r="AI77" s="268"/>
      <c r="AJ77" s="268"/>
    </row>
    <row r="78" spans="1:36" x14ac:dyDescent="0.2">
      <c r="A78" s="252"/>
      <c r="B78" s="244"/>
      <c r="C78" s="161" t="str">
        <f>'TITLE PAGE'!B10</f>
        <v>Resource Zone Name:</v>
      </c>
      <c r="D78" s="165" t="str">
        <f>'TITLE PAGE'!D10</f>
        <v>Mardy</v>
      </c>
      <c r="E78" s="707"/>
      <c r="F78" s="232"/>
      <c r="G78" s="232"/>
      <c r="H78" s="232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68"/>
      <c r="AG78" s="268"/>
      <c r="AH78" s="268"/>
      <c r="AI78" s="268"/>
      <c r="AJ78" s="268"/>
    </row>
    <row r="79" spans="1:36" x14ac:dyDescent="0.2">
      <c r="A79" s="252"/>
      <c r="B79" s="244"/>
      <c r="C79" s="161" t="str">
        <f>'TITLE PAGE'!B11</f>
        <v>Resource Zone Number:</v>
      </c>
      <c r="D79" s="165">
        <f>'TITLE PAGE'!D11</f>
        <v>5</v>
      </c>
      <c r="E79" s="707"/>
      <c r="F79" s="232"/>
      <c r="G79" s="232"/>
      <c r="H79" s="232"/>
      <c r="I79" s="268"/>
      <c r="J79" s="268"/>
      <c r="K79" s="268"/>
      <c r="L79" s="268"/>
      <c r="M79" s="268"/>
      <c r="N79" s="268"/>
      <c r="O79" s="268"/>
      <c r="P79" s="268"/>
      <c r="Q79" s="268"/>
      <c r="R79" s="268"/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268"/>
      <c r="AG79" s="268"/>
      <c r="AH79" s="268"/>
      <c r="AI79" s="268"/>
      <c r="AJ79" s="268"/>
    </row>
    <row r="80" spans="1:36" x14ac:dyDescent="0.2">
      <c r="A80" s="252"/>
      <c r="B80" s="244"/>
      <c r="C80" s="161" t="str">
        <f>'TITLE PAGE'!B12</f>
        <v xml:space="preserve">Planning Scenario Name:                                                                     </v>
      </c>
      <c r="D80" s="165" t="str">
        <f>'TITLE PAGE'!D12</f>
        <v>Dry Year Annual Average</v>
      </c>
      <c r="E80" s="707"/>
      <c r="F80" s="232"/>
      <c r="G80" s="232"/>
      <c r="H80" s="232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68"/>
      <c r="AG80" s="268"/>
      <c r="AH80" s="268"/>
      <c r="AI80" s="268"/>
      <c r="AJ80" s="268"/>
    </row>
    <row r="81" spans="1:36" x14ac:dyDescent="0.2">
      <c r="A81" s="252"/>
      <c r="B81" s="252"/>
      <c r="C81" s="168" t="str">
        <f>'TITLE PAGE'!B13</f>
        <v xml:space="preserve">Chosen Level of Service:  </v>
      </c>
      <c r="D81" s="270" t="str">
        <f>'TITLE PAGE'!D13</f>
        <v>No more than 3 in 100 Temporary Use Bans</v>
      </c>
      <c r="E81" s="707"/>
      <c r="F81" s="232"/>
      <c r="G81" s="232"/>
      <c r="H81" s="23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</row>
    <row r="82" spans="1:36" x14ac:dyDescent="0.2">
      <c r="A82" s="252"/>
      <c r="B82" s="252"/>
      <c r="C82" s="252"/>
      <c r="D82" s="252"/>
      <c r="E82" s="252"/>
      <c r="F82" s="232"/>
      <c r="G82" s="232"/>
      <c r="H82" s="23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</row>
  </sheetData>
  <sheetProtection algorithmName="SHA-512" hashValue="jmCJzZgGmLwdy4Oea0Hay3WQdFJLI1YFAKHiuRltoZ42CqOS6BuM6JT77WKHCk36LCalMi5un2x494oHPaGQZg==" saltValue="+djmM9ZXeFKMZnW5q/D70A==" spinCount="100000" sheet="1" objects="1" scenarios="1" selectLockedCells="1" selectUnlockedCells="1"/>
  <mergeCells count="1">
    <mergeCell ref="H2:AJ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zoomScale="80" zoomScaleNormal="80" workbookViewId="0">
      <selection activeCell="I36" sqref="I36"/>
    </sheetView>
  </sheetViews>
  <sheetFormatPr defaultColWidth="8.88671875" defaultRowHeight="15" x14ac:dyDescent="0.2"/>
  <cols>
    <col min="1" max="1" width="2.109375" customWidth="1"/>
    <col min="2" max="2" width="7.88671875" customWidth="1"/>
    <col min="3" max="3" width="5.6640625" customWidth="1"/>
    <col min="4" max="4" width="39.77734375" customWidth="1"/>
    <col min="5" max="5" width="34.21875" customWidth="1"/>
    <col min="6" max="6" width="6.109375" customWidth="1"/>
    <col min="7" max="7" width="9.77734375" bestFit="1" customWidth="1"/>
    <col min="8" max="8" width="15.44140625" customWidth="1"/>
    <col min="9" max="9" width="12.21875" customWidth="1"/>
    <col min="10" max="10" width="12.6640625" customWidth="1"/>
    <col min="11" max="11" width="12" customWidth="1"/>
    <col min="12" max="36" width="11.44140625" customWidth="1"/>
    <col min="247" max="247" width="2.109375" customWidth="1"/>
    <col min="248" max="248" width="7.88671875" customWidth="1"/>
    <col min="249" max="249" width="5.6640625" customWidth="1"/>
    <col min="250" max="250" width="39.77734375" customWidth="1"/>
    <col min="251" max="251" width="34.21875" customWidth="1"/>
    <col min="252" max="252" width="6.109375" customWidth="1"/>
    <col min="253" max="253" width="8.44140625" customWidth="1"/>
    <col min="254" max="254" width="15.44140625" customWidth="1"/>
    <col min="255" max="255" width="12.21875" customWidth="1"/>
    <col min="256" max="256" width="12.6640625" customWidth="1"/>
    <col min="257" max="257" width="12" customWidth="1"/>
    <col min="258" max="282" width="11.44140625" customWidth="1"/>
    <col min="503" max="503" width="2.109375" customWidth="1"/>
    <col min="504" max="504" width="7.88671875" customWidth="1"/>
    <col min="505" max="505" width="5.6640625" customWidth="1"/>
    <col min="506" max="506" width="39.77734375" customWidth="1"/>
    <col min="507" max="507" width="34.21875" customWidth="1"/>
    <col min="508" max="508" width="6.109375" customWidth="1"/>
    <col min="509" max="509" width="8.44140625" customWidth="1"/>
    <col min="510" max="510" width="15.44140625" customWidth="1"/>
    <col min="511" max="511" width="12.21875" customWidth="1"/>
    <col min="512" max="512" width="12.6640625" customWidth="1"/>
    <col min="513" max="513" width="12" customWidth="1"/>
    <col min="514" max="538" width="11.44140625" customWidth="1"/>
    <col min="759" max="759" width="2.109375" customWidth="1"/>
    <col min="760" max="760" width="7.88671875" customWidth="1"/>
    <col min="761" max="761" width="5.6640625" customWidth="1"/>
    <col min="762" max="762" width="39.77734375" customWidth="1"/>
    <col min="763" max="763" width="34.21875" customWidth="1"/>
    <col min="764" max="764" width="6.109375" customWidth="1"/>
    <col min="765" max="765" width="8.44140625" customWidth="1"/>
    <col min="766" max="766" width="15.44140625" customWidth="1"/>
    <col min="767" max="767" width="12.21875" customWidth="1"/>
    <col min="768" max="768" width="12.6640625" customWidth="1"/>
    <col min="769" max="769" width="12" customWidth="1"/>
    <col min="770" max="794" width="11.44140625" customWidth="1"/>
    <col min="1015" max="1015" width="2.109375" customWidth="1"/>
    <col min="1016" max="1016" width="7.88671875" customWidth="1"/>
    <col min="1017" max="1017" width="5.6640625" customWidth="1"/>
    <col min="1018" max="1018" width="39.77734375" customWidth="1"/>
    <col min="1019" max="1019" width="34.21875" customWidth="1"/>
    <col min="1020" max="1020" width="6.109375" customWidth="1"/>
    <col min="1021" max="1021" width="8.44140625" customWidth="1"/>
    <col min="1022" max="1022" width="15.44140625" customWidth="1"/>
    <col min="1023" max="1023" width="12.21875" customWidth="1"/>
    <col min="1024" max="1024" width="12.6640625" customWidth="1"/>
    <col min="1025" max="1025" width="12" customWidth="1"/>
    <col min="1026" max="1050" width="11.44140625" customWidth="1"/>
    <col min="1271" max="1271" width="2.109375" customWidth="1"/>
    <col min="1272" max="1272" width="7.88671875" customWidth="1"/>
    <col min="1273" max="1273" width="5.6640625" customWidth="1"/>
    <col min="1274" max="1274" width="39.77734375" customWidth="1"/>
    <col min="1275" max="1275" width="34.21875" customWidth="1"/>
    <col min="1276" max="1276" width="6.109375" customWidth="1"/>
    <col min="1277" max="1277" width="8.44140625" customWidth="1"/>
    <col min="1278" max="1278" width="15.44140625" customWidth="1"/>
    <col min="1279" max="1279" width="12.21875" customWidth="1"/>
    <col min="1280" max="1280" width="12.6640625" customWidth="1"/>
    <col min="1281" max="1281" width="12" customWidth="1"/>
    <col min="1282" max="1306" width="11.44140625" customWidth="1"/>
    <col min="1527" max="1527" width="2.109375" customWidth="1"/>
    <col min="1528" max="1528" width="7.88671875" customWidth="1"/>
    <col min="1529" max="1529" width="5.6640625" customWidth="1"/>
    <col min="1530" max="1530" width="39.77734375" customWidth="1"/>
    <col min="1531" max="1531" width="34.21875" customWidth="1"/>
    <col min="1532" max="1532" width="6.109375" customWidth="1"/>
    <col min="1533" max="1533" width="8.44140625" customWidth="1"/>
    <col min="1534" max="1534" width="15.44140625" customWidth="1"/>
    <col min="1535" max="1535" width="12.21875" customWidth="1"/>
    <col min="1536" max="1536" width="12.6640625" customWidth="1"/>
    <col min="1537" max="1537" width="12" customWidth="1"/>
    <col min="1538" max="1562" width="11.44140625" customWidth="1"/>
    <col min="1783" max="1783" width="2.109375" customWidth="1"/>
    <col min="1784" max="1784" width="7.88671875" customWidth="1"/>
    <col min="1785" max="1785" width="5.6640625" customWidth="1"/>
    <col min="1786" max="1786" width="39.77734375" customWidth="1"/>
    <col min="1787" max="1787" width="34.21875" customWidth="1"/>
    <col min="1788" max="1788" width="6.109375" customWidth="1"/>
    <col min="1789" max="1789" width="8.44140625" customWidth="1"/>
    <col min="1790" max="1790" width="15.44140625" customWidth="1"/>
    <col min="1791" max="1791" width="12.21875" customWidth="1"/>
    <col min="1792" max="1792" width="12.6640625" customWidth="1"/>
    <col min="1793" max="1793" width="12" customWidth="1"/>
    <col min="1794" max="1818" width="11.44140625" customWidth="1"/>
    <col min="2039" max="2039" width="2.109375" customWidth="1"/>
    <col min="2040" max="2040" width="7.88671875" customWidth="1"/>
    <col min="2041" max="2041" width="5.6640625" customWidth="1"/>
    <col min="2042" max="2042" width="39.77734375" customWidth="1"/>
    <col min="2043" max="2043" width="34.21875" customWidth="1"/>
    <col min="2044" max="2044" width="6.109375" customWidth="1"/>
    <col min="2045" max="2045" width="8.44140625" customWidth="1"/>
    <col min="2046" max="2046" width="15.44140625" customWidth="1"/>
    <col min="2047" max="2047" width="12.21875" customWidth="1"/>
    <col min="2048" max="2048" width="12.6640625" customWidth="1"/>
    <col min="2049" max="2049" width="12" customWidth="1"/>
    <col min="2050" max="2074" width="11.44140625" customWidth="1"/>
    <col min="2295" max="2295" width="2.109375" customWidth="1"/>
    <col min="2296" max="2296" width="7.88671875" customWidth="1"/>
    <col min="2297" max="2297" width="5.6640625" customWidth="1"/>
    <col min="2298" max="2298" width="39.77734375" customWidth="1"/>
    <col min="2299" max="2299" width="34.21875" customWidth="1"/>
    <col min="2300" max="2300" width="6.109375" customWidth="1"/>
    <col min="2301" max="2301" width="8.44140625" customWidth="1"/>
    <col min="2302" max="2302" width="15.44140625" customWidth="1"/>
    <col min="2303" max="2303" width="12.21875" customWidth="1"/>
    <col min="2304" max="2304" width="12.6640625" customWidth="1"/>
    <col min="2305" max="2305" width="12" customWidth="1"/>
    <col min="2306" max="2330" width="11.44140625" customWidth="1"/>
    <col min="2551" max="2551" width="2.109375" customWidth="1"/>
    <col min="2552" max="2552" width="7.88671875" customWidth="1"/>
    <col min="2553" max="2553" width="5.6640625" customWidth="1"/>
    <col min="2554" max="2554" width="39.77734375" customWidth="1"/>
    <col min="2555" max="2555" width="34.21875" customWidth="1"/>
    <col min="2556" max="2556" width="6.109375" customWidth="1"/>
    <col min="2557" max="2557" width="8.44140625" customWidth="1"/>
    <col min="2558" max="2558" width="15.44140625" customWidth="1"/>
    <col min="2559" max="2559" width="12.21875" customWidth="1"/>
    <col min="2560" max="2560" width="12.6640625" customWidth="1"/>
    <col min="2561" max="2561" width="12" customWidth="1"/>
    <col min="2562" max="2586" width="11.44140625" customWidth="1"/>
    <col min="2807" max="2807" width="2.109375" customWidth="1"/>
    <col min="2808" max="2808" width="7.88671875" customWidth="1"/>
    <col min="2809" max="2809" width="5.6640625" customWidth="1"/>
    <col min="2810" max="2810" width="39.77734375" customWidth="1"/>
    <col min="2811" max="2811" width="34.21875" customWidth="1"/>
    <col min="2812" max="2812" width="6.109375" customWidth="1"/>
    <col min="2813" max="2813" width="8.44140625" customWidth="1"/>
    <col min="2814" max="2814" width="15.44140625" customWidth="1"/>
    <col min="2815" max="2815" width="12.21875" customWidth="1"/>
    <col min="2816" max="2816" width="12.6640625" customWidth="1"/>
    <col min="2817" max="2817" width="12" customWidth="1"/>
    <col min="2818" max="2842" width="11.44140625" customWidth="1"/>
    <col min="3063" max="3063" width="2.109375" customWidth="1"/>
    <col min="3064" max="3064" width="7.88671875" customWidth="1"/>
    <col min="3065" max="3065" width="5.6640625" customWidth="1"/>
    <col min="3066" max="3066" width="39.77734375" customWidth="1"/>
    <col min="3067" max="3067" width="34.21875" customWidth="1"/>
    <col min="3068" max="3068" width="6.109375" customWidth="1"/>
    <col min="3069" max="3069" width="8.44140625" customWidth="1"/>
    <col min="3070" max="3070" width="15.44140625" customWidth="1"/>
    <col min="3071" max="3071" width="12.21875" customWidth="1"/>
    <col min="3072" max="3072" width="12.6640625" customWidth="1"/>
    <col min="3073" max="3073" width="12" customWidth="1"/>
    <col min="3074" max="3098" width="11.44140625" customWidth="1"/>
    <col min="3319" max="3319" width="2.109375" customWidth="1"/>
    <col min="3320" max="3320" width="7.88671875" customWidth="1"/>
    <col min="3321" max="3321" width="5.6640625" customWidth="1"/>
    <col min="3322" max="3322" width="39.77734375" customWidth="1"/>
    <col min="3323" max="3323" width="34.21875" customWidth="1"/>
    <col min="3324" max="3324" width="6.109375" customWidth="1"/>
    <col min="3325" max="3325" width="8.44140625" customWidth="1"/>
    <col min="3326" max="3326" width="15.44140625" customWidth="1"/>
    <col min="3327" max="3327" width="12.21875" customWidth="1"/>
    <col min="3328" max="3328" width="12.6640625" customWidth="1"/>
    <col min="3329" max="3329" width="12" customWidth="1"/>
    <col min="3330" max="3354" width="11.44140625" customWidth="1"/>
    <col min="3575" max="3575" width="2.109375" customWidth="1"/>
    <col min="3576" max="3576" width="7.88671875" customWidth="1"/>
    <col min="3577" max="3577" width="5.6640625" customWidth="1"/>
    <col min="3578" max="3578" width="39.77734375" customWidth="1"/>
    <col min="3579" max="3579" width="34.21875" customWidth="1"/>
    <col min="3580" max="3580" width="6.109375" customWidth="1"/>
    <col min="3581" max="3581" width="8.44140625" customWidth="1"/>
    <col min="3582" max="3582" width="15.44140625" customWidth="1"/>
    <col min="3583" max="3583" width="12.21875" customWidth="1"/>
    <col min="3584" max="3584" width="12.6640625" customWidth="1"/>
    <col min="3585" max="3585" width="12" customWidth="1"/>
    <col min="3586" max="3610" width="11.44140625" customWidth="1"/>
    <col min="3831" max="3831" width="2.109375" customWidth="1"/>
    <col min="3832" max="3832" width="7.88671875" customWidth="1"/>
    <col min="3833" max="3833" width="5.6640625" customWidth="1"/>
    <col min="3834" max="3834" width="39.77734375" customWidth="1"/>
    <col min="3835" max="3835" width="34.21875" customWidth="1"/>
    <col min="3836" max="3836" width="6.109375" customWidth="1"/>
    <col min="3837" max="3837" width="8.44140625" customWidth="1"/>
    <col min="3838" max="3838" width="15.44140625" customWidth="1"/>
    <col min="3839" max="3839" width="12.21875" customWidth="1"/>
    <col min="3840" max="3840" width="12.6640625" customWidth="1"/>
    <col min="3841" max="3841" width="12" customWidth="1"/>
    <col min="3842" max="3866" width="11.44140625" customWidth="1"/>
    <col min="4087" max="4087" width="2.109375" customWidth="1"/>
    <col min="4088" max="4088" width="7.88671875" customWidth="1"/>
    <col min="4089" max="4089" width="5.6640625" customWidth="1"/>
    <col min="4090" max="4090" width="39.77734375" customWidth="1"/>
    <col min="4091" max="4091" width="34.21875" customWidth="1"/>
    <col min="4092" max="4092" width="6.109375" customWidth="1"/>
    <col min="4093" max="4093" width="8.44140625" customWidth="1"/>
    <col min="4094" max="4094" width="15.44140625" customWidth="1"/>
    <col min="4095" max="4095" width="12.21875" customWidth="1"/>
    <col min="4096" max="4096" width="12.6640625" customWidth="1"/>
    <col min="4097" max="4097" width="12" customWidth="1"/>
    <col min="4098" max="4122" width="11.44140625" customWidth="1"/>
    <col min="4343" max="4343" width="2.109375" customWidth="1"/>
    <col min="4344" max="4344" width="7.88671875" customWidth="1"/>
    <col min="4345" max="4345" width="5.6640625" customWidth="1"/>
    <col min="4346" max="4346" width="39.77734375" customWidth="1"/>
    <col min="4347" max="4347" width="34.21875" customWidth="1"/>
    <col min="4348" max="4348" width="6.109375" customWidth="1"/>
    <col min="4349" max="4349" width="8.44140625" customWidth="1"/>
    <col min="4350" max="4350" width="15.44140625" customWidth="1"/>
    <col min="4351" max="4351" width="12.21875" customWidth="1"/>
    <col min="4352" max="4352" width="12.6640625" customWidth="1"/>
    <col min="4353" max="4353" width="12" customWidth="1"/>
    <col min="4354" max="4378" width="11.44140625" customWidth="1"/>
    <col min="4599" max="4599" width="2.109375" customWidth="1"/>
    <col min="4600" max="4600" width="7.88671875" customWidth="1"/>
    <col min="4601" max="4601" width="5.6640625" customWidth="1"/>
    <col min="4602" max="4602" width="39.77734375" customWidth="1"/>
    <col min="4603" max="4603" width="34.21875" customWidth="1"/>
    <col min="4604" max="4604" width="6.109375" customWidth="1"/>
    <col min="4605" max="4605" width="8.44140625" customWidth="1"/>
    <col min="4606" max="4606" width="15.44140625" customWidth="1"/>
    <col min="4607" max="4607" width="12.21875" customWidth="1"/>
    <col min="4608" max="4608" width="12.6640625" customWidth="1"/>
    <col min="4609" max="4609" width="12" customWidth="1"/>
    <col min="4610" max="4634" width="11.44140625" customWidth="1"/>
    <col min="4855" max="4855" width="2.109375" customWidth="1"/>
    <col min="4856" max="4856" width="7.88671875" customWidth="1"/>
    <col min="4857" max="4857" width="5.6640625" customWidth="1"/>
    <col min="4858" max="4858" width="39.77734375" customWidth="1"/>
    <col min="4859" max="4859" width="34.21875" customWidth="1"/>
    <col min="4860" max="4860" width="6.109375" customWidth="1"/>
    <col min="4861" max="4861" width="8.44140625" customWidth="1"/>
    <col min="4862" max="4862" width="15.44140625" customWidth="1"/>
    <col min="4863" max="4863" width="12.21875" customWidth="1"/>
    <col min="4864" max="4864" width="12.6640625" customWidth="1"/>
    <col min="4865" max="4865" width="12" customWidth="1"/>
    <col min="4866" max="4890" width="11.44140625" customWidth="1"/>
    <col min="5111" max="5111" width="2.109375" customWidth="1"/>
    <col min="5112" max="5112" width="7.88671875" customWidth="1"/>
    <col min="5113" max="5113" width="5.6640625" customWidth="1"/>
    <col min="5114" max="5114" width="39.77734375" customWidth="1"/>
    <col min="5115" max="5115" width="34.21875" customWidth="1"/>
    <col min="5116" max="5116" width="6.109375" customWidth="1"/>
    <col min="5117" max="5117" width="8.44140625" customWidth="1"/>
    <col min="5118" max="5118" width="15.44140625" customWidth="1"/>
    <col min="5119" max="5119" width="12.21875" customWidth="1"/>
    <col min="5120" max="5120" width="12.6640625" customWidth="1"/>
    <col min="5121" max="5121" width="12" customWidth="1"/>
    <col min="5122" max="5146" width="11.44140625" customWidth="1"/>
    <col min="5367" max="5367" width="2.109375" customWidth="1"/>
    <col min="5368" max="5368" width="7.88671875" customWidth="1"/>
    <col min="5369" max="5369" width="5.6640625" customWidth="1"/>
    <col min="5370" max="5370" width="39.77734375" customWidth="1"/>
    <col min="5371" max="5371" width="34.21875" customWidth="1"/>
    <col min="5372" max="5372" width="6.109375" customWidth="1"/>
    <col min="5373" max="5373" width="8.44140625" customWidth="1"/>
    <col min="5374" max="5374" width="15.44140625" customWidth="1"/>
    <col min="5375" max="5375" width="12.21875" customWidth="1"/>
    <col min="5376" max="5376" width="12.6640625" customWidth="1"/>
    <col min="5377" max="5377" width="12" customWidth="1"/>
    <col min="5378" max="5402" width="11.44140625" customWidth="1"/>
    <col min="5623" max="5623" width="2.109375" customWidth="1"/>
    <col min="5624" max="5624" width="7.88671875" customWidth="1"/>
    <col min="5625" max="5625" width="5.6640625" customWidth="1"/>
    <col min="5626" max="5626" width="39.77734375" customWidth="1"/>
    <col min="5627" max="5627" width="34.21875" customWidth="1"/>
    <col min="5628" max="5628" width="6.109375" customWidth="1"/>
    <col min="5629" max="5629" width="8.44140625" customWidth="1"/>
    <col min="5630" max="5630" width="15.44140625" customWidth="1"/>
    <col min="5631" max="5631" width="12.21875" customWidth="1"/>
    <col min="5632" max="5632" width="12.6640625" customWidth="1"/>
    <col min="5633" max="5633" width="12" customWidth="1"/>
    <col min="5634" max="5658" width="11.44140625" customWidth="1"/>
    <col min="5879" max="5879" width="2.109375" customWidth="1"/>
    <col min="5880" max="5880" width="7.88671875" customWidth="1"/>
    <col min="5881" max="5881" width="5.6640625" customWidth="1"/>
    <col min="5882" max="5882" width="39.77734375" customWidth="1"/>
    <col min="5883" max="5883" width="34.21875" customWidth="1"/>
    <col min="5884" max="5884" width="6.109375" customWidth="1"/>
    <col min="5885" max="5885" width="8.44140625" customWidth="1"/>
    <col min="5886" max="5886" width="15.44140625" customWidth="1"/>
    <col min="5887" max="5887" width="12.21875" customWidth="1"/>
    <col min="5888" max="5888" width="12.6640625" customWidth="1"/>
    <col min="5889" max="5889" width="12" customWidth="1"/>
    <col min="5890" max="5914" width="11.44140625" customWidth="1"/>
    <col min="6135" max="6135" width="2.109375" customWidth="1"/>
    <col min="6136" max="6136" width="7.88671875" customWidth="1"/>
    <col min="6137" max="6137" width="5.6640625" customWidth="1"/>
    <col min="6138" max="6138" width="39.77734375" customWidth="1"/>
    <col min="6139" max="6139" width="34.21875" customWidth="1"/>
    <col min="6140" max="6140" width="6.109375" customWidth="1"/>
    <col min="6141" max="6141" width="8.44140625" customWidth="1"/>
    <col min="6142" max="6142" width="15.44140625" customWidth="1"/>
    <col min="6143" max="6143" width="12.21875" customWidth="1"/>
    <col min="6144" max="6144" width="12.6640625" customWidth="1"/>
    <col min="6145" max="6145" width="12" customWidth="1"/>
    <col min="6146" max="6170" width="11.44140625" customWidth="1"/>
    <col min="6391" max="6391" width="2.109375" customWidth="1"/>
    <col min="6392" max="6392" width="7.88671875" customWidth="1"/>
    <col min="6393" max="6393" width="5.6640625" customWidth="1"/>
    <col min="6394" max="6394" width="39.77734375" customWidth="1"/>
    <col min="6395" max="6395" width="34.21875" customWidth="1"/>
    <col min="6396" max="6396" width="6.109375" customWidth="1"/>
    <col min="6397" max="6397" width="8.44140625" customWidth="1"/>
    <col min="6398" max="6398" width="15.44140625" customWidth="1"/>
    <col min="6399" max="6399" width="12.21875" customWidth="1"/>
    <col min="6400" max="6400" width="12.6640625" customWidth="1"/>
    <col min="6401" max="6401" width="12" customWidth="1"/>
    <col min="6402" max="6426" width="11.44140625" customWidth="1"/>
    <col min="6647" max="6647" width="2.109375" customWidth="1"/>
    <col min="6648" max="6648" width="7.88671875" customWidth="1"/>
    <col min="6649" max="6649" width="5.6640625" customWidth="1"/>
    <col min="6650" max="6650" width="39.77734375" customWidth="1"/>
    <col min="6651" max="6651" width="34.21875" customWidth="1"/>
    <col min="6652" max="6652" width="6.109375" customWidth="1"/>
    <col min="6653" max="6653" width="8.44140625" customWidth="1"/>
    <col min="6654" max="6654" width="15.44140625" customWidth="1"/>
    <col min="6655" max="6655" width="12.21875" customWidth="1"/>
    <col min="6656" max="6656" width="12.6640625" customWidth="1"/>
    <col min="6657" max="6657" width="12" customWidth="1"/>
    <col min="6658" max="6682" width="11.44140625" customWidth="1"/>
    <col min="6903" max="6903" width="2.109375" customWidth="1"/>
    <col min="6904" max="6904" width="7.88671875" customWidth="1"/>
    <col min="6905" max="6905" width="5.6640625" customWidth="1"/>
    <col min="6906" max="6906" width="39.77734375" customWidth="1"/>
    <col min="6907" max="6907" width="34.21875" customWidth="1"/>
    <col min="6908" max="6908" width="6.109375" customWidth="1"/>
    <col min="6909" max="6909" width="8.44140625" customWidth="1"/>
    <col min="6910" max="6910" width="15.44140625" customWidth="1"/>
    <col min="6911" max="6911" width="12.21875" customWidth="1"/>
    <col min="6912" max="6912" width="12.6640625" customWidth="1"/>
    <col min="6913" max="6913" width="12" customWidth="1"/>
    <col min="6914" max="6938" width="11.44140625" customWidth="1"/>
    <col min="7159" max="7159" width="2.109375" customWidth="1"/>
    <col min="7160" max="7160" width="7.88671875" customWidth="1"/>
    <col min="7161" max="7161" width="5.6640625" customWidth="1"/>
    <col min="7162" max="7162" width="39.77734375" customWidth="1"/>
    <col min="7163" max="7163" width="34.21875" customWidth="1"/>
    <col min="7164" max="7164" width="6.109375" customWidth="1"/>
    <col min="7165" max="7165" width="8.44140625" customWidth="1"/>
    <col min="7166" max="7166" width="15.44140625" customWidth="1"/>
    <col min="7167" max="7167" width="12.21875" customWidth="1"/>
    <col min="7168" max="7168" width="12.6640625" customWidth="1"/>
    <col min="7169" max="7169" width="12" customWidth="1"/>
    <col min="7170" max="7194" width="11.44140625" customWidth="1"/>
    <col min="7415" max="7415" width="2.109375" customWidth="1"/>
    <col min="7416" max="7416" width="7.88671875" customWidth="1"/>
    <col min="7417" max="7417" width="5.6640625" customWidth="1"/>
    <col min="7418" max="7418" width="39.77734375" customWidth="1"/>
    <col min="7419" max="7419" width="34.21875" customWidth="1"/>
    <col min="7420" max="7420" width="6.109375" customWidth="1"/>
    <col min="7421" max="7421" width="8.44140625" customWidth="1"/>
    <col min="7422" max="7422" width="15.44140625" customWidth="1"/>
    <col min="7423" max="7423" width="12.21875" customWidth="1"/>
    <col min="7424" max="7424" width="12.6640625" customWidth="1"/>
    <col min="7425" max="7425" width="12" customWidth="1"/>
    <col min="7426" max="7450" width="11.44140625" customWidth="1"/>
    <col min="7671" max="7671" width="2.109375" customWidth="1"/>
    <col min="7672" max="7672" width="7.88671875" customWidth="1"/>
    <col min="7673" max="7673" width="5.6640625" customWidth="1"/>
    <col min="7674" max="7674" width="39.77734375" customWidth="1"/>
    <col min="7675" max="7675" width="34.21875" customWidth="1"/>
    <col min="7676" max="7676" width="6.109375" customWidth="1"/>
    <col min="7677" max="7677" width="8.44140625" customWidth="1"/>
    <col min="7678" max="7678" width="15.44140625" customWidth="1"/>
    <col min="7679" max="7679" width="12.21875" customWidth="1"/>
    <col min="7680" max="7680" width="12.6640625" customWidth="1"/>
    <col min="7681" max="7681" width="12" customWidth="1"/>
    <col min="7682" max="7706" width="11.44140625" customWidth="1"/>
    <col min="7927" max="7927" width="2.109375" customWidth="1"/>
    <col min="7928" max="7928" width="7.88671875" customWidth="1"/>
    <col min="7929" max="7929" width="5.6640625" customWidth="1"/>
    <col min="7930" max="7930" width="39.77734375" customWidth="1"/>
    <col min="7931" max="7931" width="34.21875" customWidth="1"/>
    <col min="7932" max="7932" width="6.109375" customWidth="1"/>
    <col min="7933" max="7933" width="8.44140625" customWidth="1"/>
    <col min="7934" max="7934" width="15.44140625" customWidth="1"/>
    <col min="7935" max="7935" width="12.21875" customWidth="1"/>
    <col min="7936" max="7936" width="12.6640625" customWidth="1"/>
    <col min="7937" max="7937" width="12" customWidth="1"/>
    <col min="7938" max="7962" width="11.44140625" customWidth="1"/>
    <col min="8183" max="8183" width="2.109375" customWidth="1"/>
    <col min="8184" max="8184" width="7.88671875" customWidth="1"/>
    <col min="8185" max="8185" width="5.6640625" customWidth="1"/>
    <col min="8186" max="8186" width="39.77734375" customWidth="1"/>
    <col min="8187" max="8187" width="34.21875" customWidth="1"/>
    <col min="8188" max="8188" width="6.109375" customWidth="1"/>
    <col min="8189" max="8189" width="8.44140625" customWidth="1"/>
    <col min="8190" max="8190" width="15.44140625" customWidth="1"/>
    <col min="8191" max="8191" width="12.21875" customWidth="1"/>
    <col min="8192" max="8192" width="12.6640625" customWidth="1"/>
    <col min="8193" max="8193" width="12" customWidth="1"/>
    <col min="8194" max="8218" width="11.44140625" customWidth="1"/>
    <col min="8439" max="8439" width="2.109375" customWidth="1"/>
    <col min="8440" max="8440" width="7.88671875" customWidth="1"/>
    <col min="8441" max="8441" width="5.6640625" customWidth="1"/>
    <col min="8442" max="8442" width="39.77734375" customWidth="1"/>
    <col min="8443" max="8443" width="34.21875" customWidth="1"/>
    <col min="8444" max="8444" width="6.109375" customWidth="1"/>
    <col min="8445" max="8445" width="8.44140625" customWidth="1"/>
    <col min="8446" max="8446" width="15.44140625" customWidth="1"/>
    <col min="8447" max="8447" width="12.21875" customWidth="1"/>
    <col min="8448" max="8448" width="12.6640625" customWidth="1"/>
    <col min="8449" max="8449" width="12" customWidth="1"/>
    <col min="8450" max="8474" width="11.44140625" customWidth="1"/>
    <col min="8695" max="8695" width="2.109375" customWidth="1"/>
    <col min="8696" max="8696" width="7.88671875" customWidth="1"/>
    <col min="8697" max="8697" width="5.6640625" customWidth="1"/>
    <col min="8698" max="8698" width="39.77734375" customWidth="1"/>
    <col min="8699" max="8699" width="34.21875" customWidth="1"/>
    <col min="8700" max="8700" width="6.109375" customWidth="1"/>
    <col min="8701" max="8701" width="8.44140625" customWidth="1"/>
    <col min="8702" max="8702" width="15.44140625" customWidth="1"/>
    <col min="8703" max="8703" width="12.21875" customWidth="1"/>
    <col min="8704" max="8704" width="12.6640625" customWidth="1"/>
    <col min="8705" max="8705" width="12" customWidth="1"/>
    <col min="8706" max="8730" width="11.44140625" customWidth="1"/>
    <col min="8951" max="8951" width="2.109375" customWidth="1"/>
    <col min="8952" max="8952" width="7.88671875" customWidth="1"/>
    <col min="8953" max="8953" width="5.6640625" customWidth="1"/>
    <col min="8954" max="8954" width="39.77734375" customWidth="1"/>
    <col min="8955" max="8955" width="34.21875" customWidth="1"/>
    <col min="8956" max="8956" width="6.109375" customWidth="1"/>
    <col min="8957" max="8957" width="8.44140625" customWidth="1"/>
    <col min="8958" max="8958" width="15.44140625" customWidth="1"/>
    <col min="8959" max="8959" width="12.21875" customWidth="1"/>
    <col min="8960" max="8960" width="12.6640625" customWidth="1"/>
    <col min="8961" max="8961" width="12" customWidth="1"/>
    <col min="8962" max="8986" width="11.44140625" customWidth="1"/>
    <col min="9207" max="9207" width="2.109375" customWidth="1"/>
    <col min="9208" max="9208" width="7.88671875" customWidth="1"/>
    <col min="9209" max="9209" width="5.6640625" customWidth="1"/>
    <col min="9210" max="9210" width="39.77734375" customWidth="1"/>
    <col min="9211" max="9211" width="34.21875" customWidth="1"/>
    <col min="9212" max="9212" width="6.109375" customWidth="1"/>
    <col min="9213" max="9213" width="8.44140625" customWidth="1"/>
    <col min="9214" max="9214" width="15.44140625" customWidth="1"/>
    <col min="9215" max="9215" width="12.21875" customWidth="1"/>
    <col min="9216" max="9216" width="12.6640625" customWidth="1"/>
    <col min="9217" max="9217" width="12" customWidth="1"/>
    <col min="9218" max="9242" width="11.44140625" customWidth="1"/>
    <col min="9463" max="9463" width="2.109375" customWidth="1"/>
    <col min="9464" max="9464" width="7.88671875" customWidth="1"/>
    <col min="9465" max="9465" width="5.6640625" customWidth="1"/>
    <col min="9466" max="9466" width="39.77734375" customWidth="1"/>
    <col min="9467" max="9467" width="34.21875" customWidth="1"/>
    <col min="9468" max="9468" width="6.109375" customWidth="1"/>
    <col min="9469" max="9469" width="8.44140625" customWidth="1"/>
    <col min="9470" max="9470" width="15.44140625" customWidth="1"/>
    <col min="9471" max="9471" width="12.21875" customWidth="1"/>
    <col min="9472" max="9472" width="12.6640625" customWidth="1"/>
    <col min="9473" max="9473" width="12" customWidth="1"/>
    <col min="9474" max="9498" width="11.44140625" customWidth="1"/>
    <col min="9719" max="9719" width="2.109375" customWidth="1"/>
    <col min="9720" max="9720" width="7.88671875" customWidth="1"/>
    <col min="9721" max="9721" width="5.6640625" customWidth="1"/>
    <col min="9722" max="9722" width="39.77734375" customWidth="1"/>
    <col min="9723" max="9723" width="34.21875" customWidth="1"/>
    <col min="9724" max="9724" width="6.109375" customWidth="1"/>
    <col min="9725" max="9725" width="8.44140625" customWidth="1"/>
    <col min="9726" max="9726" width="15.44140625" customWidth="1"/>
    <col min="9727" max="9727" width="12.21875" customWidth="1"/>
    <col min="9728" max="9728" width="12.6640625" customWidth="1"/>
    <col min="9729" max="9729" width="12" customWidth="1"/>
    <col min="9730" max="9754" width="11.44140625" customWidth="1"/>
    <col min="9975" max="9975" width="2.109375" customWidth="1"/>
    <col min="9976" max="9976" width="7.88671875" customWidth="1"/>
    <col min="9977" max="9977" width="5.6640625" customWidth="1"/>
    <col min="9978" max="9978" width="39.77734375" customWidth="1"/>
    <col min="9979" max="9979" width="34.21875" customWidth="1"/>
    <col min="9980" max="9980" width="6.109375" customWidth="1"/>
    <col min="9981" max="9981" width="8.44140625" customWidth="1"/>
    <col min="9982" max="9982" width="15.44140625" customWidth="1"/>
    <col min="9983" max="9983" width="12.21875" customWidth="1"/>
    <col min="9984" max="9984" width="12.6640625" customWidth="1"/>
    <col min="9985" max="9985" width="12" customWidth="1"/>
    <col min="9986" max="10010" width="11.44140625" customWidth="1"/>
    <col min="10231" max="10231" width="2.109375" customWidth="1"/>
    <col min="10232" max="10232" width="7.88671875" customWidth="1"/>
    <col min="10233" max="10233" width="5.6640625" customWidth="1"/>
    <col min="10234" max="10234" width="39.77734375" customWidth="1"/>
    <col min="10235" max="10235" width="34.21875" customWidth="1"/>
    <col min="10236" max="10236" width="6.109375" customWidth="1"/>
    <col min="10237" max="10237" width="8.44140625" customWidth="1"/>
    <col min="10238" max="10238" width="15.44140625" customWidth="1"/>
    <col min="10239" max="10239" width="12.21875" customWidth="1"/>
    <col min="10240" max="10240" width="12.6640625" customWidth="1"/>
    <col min="10241" max="10241" width="12" customWidth="1"/>
    <col min="10242" max="10266" width="11.44140625" customWidth="1"/>
    <col min="10487" max="10487" width="2.109375" customWidth="1"/>
    <col min="10488" max="10488" width="7.88671875" customWidth="1"/>
    <col min="10489" max="10489" width="5.6640625" customWidth="1"/>
    <col min="10490" max="10490" width="39.77734375" customWidth="1"/>
    <col min="10491" max="10491" width="34.21875" customWidth="1"/>
    <col min="10492" max="10492" width="6.109375" customWidth="1"/>
    <col min="10493" max="10493" width="8.44140625" customWidth="1"/>
    <col min="10494" max="10494" width="15.44140625" customWidth="1"/>
    <col min="10495" max="10495" width="12.21875" customWidth="1"/>
    <col min="10496" max="10496" width="12.6640625" customWidth="1"/>
    <col min="10497" max="10497" width="12" customWidth="1"/>
    <col min="10498" max="10522" width="11.44140625" customWidth="1"/>
    <col min="10743" max="10743" width="2.109375" customWidth="1"/>
    <col min="10744" max="10744" width="7.88671875" customWidth="1"/>
    <col min="10745" max="10745" width="5.6640625" customWidth="1"/>
    <col min="10746" max="10746" width="39.77734375" customWidth="1"/>
    <col min="10747" max="10747" width="34.21875" customWidth="1"/>
    <col min="10748" max="10748" width="6.109375" customWidth="1"/>
    <col min="10749" max="10749" width="8.44140625" customWidth="1"/>
    <col min="10750" max="10750" width="15.44140625" customWidth="1"/>
    <col min="10751" max="10751" width="12.21875" customWidth="1"/>
    <col min="10752" max="10752" width="12.6640625" customWidth="1"/>
    <col min="10753" max="10753" width="12" customWidth="1"/>
    <col min="10754" max="10778" width="11.44140625" customWidth="1"/>
    <col min="10999" max="10999" width="2.109375" customWidth="1"/>
    <col min="11000" max="11000" width="7.88671875" customWidth="1"/>
    <col min="11001" max="11001" width="5.6640625" customWidth="1"/>
    <col min="11002" max="11002" width="39.77734375" customWidth="1"/>
    <col min="11003" max="11003" width="34.21875" customWidth="1"/>
    <col min="11004" max="11004" width="6.109375" customWidth="1"/>
    <col min="11005" max="11005" width="8.44140625" customWidth="1"/>
    <col min="11006" max="11006" width="15.44140625" customWidth="1"/>
    <col min="11007" max="11007" width="12.21875" customWidth="1"/>
    <col min="11008" max="11008" width="12.6640625" customWidth="1"/>
    <col min="11009" max="11009" width="12" customWidth="1"/>
    <col min="11010" max="11034" width="11.44140625" customWidth="1"/>
    <col min="11255" max="11255" width="2.109375" customWidth="1"/>
    <col min="11256" max="11256" width="7.88671875" customWidth="1"/>
    <col min="11257" max="11257" width="5.6640625" customWidth="1"/>
    <col min="11258" max="11258" width="39.77734375" customWidth="1"/>
    <col min="11259" max="11259" width="34.21875" customWidth="1"/>
    <col min="11260" max="11260" width="6.109375" customWidth="1"/>
    <col min="11261" max="11261" width="8.44140625" customWidth="1"/>
    <col min="11262" max="11262" width="15.44140625" customWidth="1"/>
    <col min="11263" max="11263" width="12.21875" customWidth="1"/>
    <col min="11264" max="11264" width="12.6640625" customWidth="1"/>
    <col min="11265" max="11265" width="12" customWidth="1"/>
    <col min="11266" max="11290" width="11.44140625" customWidth="1"/>
    <col min="11511" max="11511" width="2.109375" customWidth="1"/>
    <col min="11512" max="11512" width="7.88671875" customWidth="1"/>
    <col min="11513" max="11513" width="5.6640625" customWidth="1"/>
    <col min="11514" max="11514" width="39.77734375" customWidth="1"/>
    <col min="11515" max="11515" width="34.21875" customWidth="1"/>
    <col min="11516" max="11516" width="6.109375" customWidth="1"/>
    <col min="11517" max="11517" width="8.44140625" customWidth="1"/>
    <col min="11518" max="11518" width="15.44140625" customWidth="1"/>
    <col min="11519" max="11519" width="12.21875" customWidth="1"/>
    <col min="11520" max="11520" width="12.6640625" customWidth="1"/>
    <col min="11521" max="11521" width="12" customWidth="1"/>
    <col min="11522" max="11546" width="11.44140625" customWidth="1"/>
    <col min="11767" max="11767" width="2.109375" customWidth="1"/>
    <col min="11768" max="11768" width="7.88671875" customWidth="1"/>
    <col min="11769" max="11769" width="5.6640625" customWidth="1"/>
    <col min="11770" max="11770" width="39.77734375" customWidth="1"/>
    <col min="11771" max="11771" width="34.21875" customWidth="1"/>
    <col min="11772" max="11772" width="6.109375" customWidth="1"/>
    <col min="11773" max="11773" width="8.44140625" customWidth="1"/>
    <col min="11774" max="11774" width="15.44140625" customWidth="1"/>
    <col min="11775" max="11775" width="12.21875" customWidth="1"/>
    <col min="11776" max="11776" width="12.6640625" customWidth="1"/>
    <col min="11777" max="11777" width="12" customWidth="1"/>
    <col min="11778" max="11802" width="11.44140625" customWidth="1"/>
    <col min="12023" max="12023" width="2.109375" customWidth="1"/>
    <col min="12024" max="12024" width="7.88671875" customWidth="1"/>
    <col min="12025" max="12025" width="5.6640625" customWidth="1"/>
    <col min="12026" max="12026" width="39.77734375" customWidth="1"/>
    <col min="12027" max="12027" width="34.21875" customWidth="1"/>
    <col min="12028" max="12028" width="6.109375" customWidth="1"/>
    <col min="12029" max="12029" width="8.44140625" customWidth="1"/>
    <col min="12030" max="12030" width="15.44140625" customWidth="1"/>
    <col min="12031" max="12031" width="12.21875" customWidth="1"/>
    <col min="12032" max="12032" width="12.6640625" customWidth="1"/>
    <col min="12033" max="12033" width="12" customWidth="1"/>
    <col min="12034" max="12058" width="11.44140625" customWidth="1"/>
    <col min="12279" max="12279" width="2.109375" customWidth="1"/>
    <col min="12280" max="12280" width="7.88671875" customWidth="1"/>
    <col min="12281" max="12281" width="5.6640625" customWidth="1"/>
    <col min="12282" max="12282" width="39.77734375" customWidth="1"/>
    <col min="12283" max="12283" width="34.21875" customWidth="1"/>
    <col min="12284" max="12284" width="6.109375" customWidth="1"/>
    <col min="12285" max="12285" width="8.44140625" customWidth="1"/>
    <col min="12286" max="12286" width="15.44140625" customWidth="1"/>
    <col min="12287" max="12287" width="12.21875" customWidth="1"/>
    <col min="12288" max="12288" width="12.6640625" customWidth="1"/>
    <col min="12289" max="12289" width="12" customWidth="1"/>
    <col min="12290" max="12314" width="11.44140625" customWidth="1"/>
    <col min="12535" max="12535" width="2.109375" customWidth="1"/>
    <col min="12536" max="12536" width="7.88671875" customWidth="1"/>
    <col min="12537" max="12537" width="5.6640625" customWidth="1"/>
    <col min="12538" max="12538" width="39.77734375" customWidth="1"/>
    <col min="12539" max="12539" width="34.21875" customWidth="1"/>
    <col min="12540" max="12540" width="6.109375" customWidth="1"/>
    <col min="12541" max="12541" width="8.44140625" customWidth="1"/>
    <col min="12542" max="12542" width="15.44140625" customWidth="1"/>
    <col min="12543" max="12543" width="12.21875" customWidth="1"/>
    <col min="12544" max="12544" width="12.6640625" customWidth="1"/>
    <col min="12545" max="12545" width="12" customWidth="1"/>
    <col min="12546" max="12570" width="11.44140625" customWidth="1"/>
    <col min="12791" max="12791" width="2.109375" customWidth="1"/>
    <col min="12792" max="12792" width="7.88671875" customWidth="1"/>
    <col min="12793" max="12793" width="5.6640625" customWidth="1"/>
    <col min="12794" max="12794" width="39.77734375" customWidth="1"/>
    <col min="12795" max="12795" width="34.21875" customWidth="1"/>
    <col min="12796" max="12796" width="6.109375" customWidth="1"/>
    <col min="12797" max="12797" width="8.44140625" customWidth="1"/>
    <col min="12798" max="12798" width="15.44140625" customWidth="1"/>
    <col min="12799" max="12799" width="12.21875" customWidth="1"/>
    <col min="12800" max="12800" width="12.6640625" customWidth="1"/>
    <col min="12801" max="12801" width="12" customWidth="1"/>
    <col min="12802" max="12826" width="11.44140625" customWidth="1"/>
    <col min="13047" max="13047" width="2.109375" customWidth="1"/>
    <col min="13048" max="13048" width="7.88671875" customWidth="1"/>
    <col min="13049" max="13049" width="5.6640625" customWidth="1"/>
    <col min="13050" max="13050" width="39.77734375" customWidth="1"/>
    <col min="13051" max="13051" width="34.21875" customWidth="1"/>
    <col min="13052" max="13052" width="6.109375" customWidth="1"/>
    <col min="13053" max="13053" width="8.44140625" customWidth="1"/>
    <col min="13054" max="13054" width="15.44140625" customWidth="1"/>
    <col min="13055" max="13055" width="12.21875" customWidth="1"/>
    <col min="13056" max="13056" width="12.6640625" customWidth="1"/>
    <col min="13057" max="13057" width="12" customWidth="1"/>
    <col min="13058" max="13082" width="11.44140625" customWidth="1"/>
    <col min="13303" max="13303" width="2.109375" customWidth="1"/>
    <col min="13304" max="13304" width="7.88671875" customWidth="1"/>
    <col min="13305" max="13305" width="5.6640625" customWidth="1"/>
    <col min="13306" max="13306" width="39.77734375" customWidth="1"/>
    <col min="13307" max="13307" width="34.21875" customWidth="1"/>
    <col min="13308" max="13308" width="6.109375" customWidth="1"/>
    <col min="13309" max="13309" width="8.44140625" customWidth="1"/>
    <col min="13310" max="13310" width="15.44140625" customWidth="1"/>
    <col min="13311" max="13311" width="12.21875" customWidth="1"/>
    <col min="13312" max="13312" width="12.6640625" customWidth="1"/>
    <col min="13313" max="13313" width="12" customWidth="1"/>
    <col min="13314" max="13338" width="11.44140625" customWidth="1"/>
    <col min="13559" max="13559" width="2.109375" customWidth="1"/>
    <col min="13560" max="13560" width="7.88671875" customWidth="1"/>
    <col min="13561" max="13561" width="5.6640625" customWidth="1"/>
    <col min="13562" max="13562" width="39.77734375" customWidth="1"/>
    <col min="13563" max="13563" width="34.21875" customWidth="1"/>
    <col min="13564" max="13564" width="6.109375" customWidth="1"/>
    <col min="13565" max="13565" width="8.44140625" customWidth="1"/>
    <col min="13566" max="13566" width="15.44140625" customWidth="1"/>
    <col min="13567" max="13567" width="12.21875" customWidth="1"/>
    <col min="13568" max="13568" width="12.6640625" customWidth="1"/>
    <col min="13569" max="13569" width="12" customWidth="1"/>
    <col min="13570" max="13594" width="11.44140625" customWidth="1"/>
    <col min="13815" max="13815" width="2.109375" customWidth="1"/>
    <col min="13816" max="13816" width="7.88671875" customWidth="1"/>
    <col min="13817" max="13817" width="5.6640625" customWidth="1"/>
    <col min="13818" max="13818" width="39.77734375" customWidth="1"/>
    <col min="13819" max="13819" width="34.21875" customWidth="1"/>
    <col min="13820" max="13820" width="6.109375" customWidth="1"/>
    <col min="13821" max="13821" width="8.44140625" customWidth="1"/>
    <col min="13822" max="13822" width="15.44140625" customWidth="1"/>
    <col min="13823" max="13823" width="12.21875" customWidth="1"/>
    <col min="13824" max="13824" width="12.6640625" customWidth="1"/>
    <col min="13825" max="13825" width="12" customWidth="1"/>
    <col min="13826" max="13850" width="11.44140625" customWidth="1"/>
    <col min="14071" max="14071" width="2.109375" customWidth="1"/>
    <col min="14072" max="14072" width="7.88671875" customWidth="1"/>
    <col min="14073" max="14073" width="5.6640625" customWidth="1"/>
    <col min="14074" max="14074" width="39.77734375" customWidth="1"/>
    <col min="14075" max="14075" width="34.21875" customWidth="1"/>
    <col min="14076" max="14076" width="6.109375" customWidth="1"/>
    <col min="14077" max="14077" width="8.44140625" customWidth="1"/>
    <col min="14078" max="14078" width="15.44140625" customWidth="1"/>
    <col min="14079" max="14079" width="12.21875" customWidth="1"/>
    <col min="14080" max="14080" width="12.6640625" customWidth="1"/>
    <col min="14081" max="14081" width="12" customWidth="1"/>
    <col min="14082" max="14106" width="11.44140625" customWidth="1"/>
    <col min="14327" max="14327" width="2.109375" customWidth="1"/>
    <col min="14328" max="14328" width="7.88671875" customWidth="1"/>
    <col min="14329" max="14329" width="5.6640625" customWidth="1"/>
    <col min="14330" max="14330" width="39.77734375" customWidth="1"/>
    <col min="14331" max="14331" width="34.21875" customWidth="1"/>
    <col min="14332" max="14332" width="6.109375" customWidth="1"/>
    <col min="14333" max="14333" width="8.44140625" customWidth="1"/>
    <col min="14334" max="14334" width="15.44140625" customWidth="1"/>
    <col min="14335" max="14335" width="12.21875" customWidth="1"/>
    <col min="14336" max="14336" width="12.6640625" customWidth="1"/>
    <col min="14337" max="14337" width="12" customWidth="1"/>
    <col min="14338" max="14362" width="11.44140625" customWidth="1"/>
    <col min="14583" max="14583" width="2.109375" customWidth="1"/>
    <col min="14584" max="14584" width="7.88671875" customWidth="1"/>
    <col min="14585" max="14585" width="5.6640625" customWidth="1"/>
    <col min="14586" max="14586" width="39.77734375" customWidth="1"/>
    <col min="14587" max="14587" width="34.21875" customWidth="1"/>
    <col min="14588" max="14588" width="6.109375" customWidth="1"/>
    <col min="14589" max="14589" width="8.44140625" customWidth="1"/>
    <col min="14590" max="14590" width="15.44140625" customWidth="1"/>
    <col min="14591" max="14591" width="12.21875" customWidth="1"/>
    <col min="14592" max="14592" width="12.6640625" customWidth="1"/>
    <col min="14593" max="14593" width="12" customWidth="1"/>
    <col min="14594" max="14618" width="11.44140625" customWidth="1"/>
    <col min="14839" max="14839" width="2.109375" customWidth="1"/>
    <col min="14840" max="14840" width="7.88671875" customWidth="1"/>
    <col min="14841" max="14841" width="5.6640625" customWidth="1"/>
    <col min="14842" max="14842" width="39.77734375" customWidth="1"/>
    <col min="14843" max="14843" width="34.21875" customWidth="1"/>
    <col min="14844" max="14844" width="6.109375" customWidth="1"/>
    <col min="14845" max="14845" width="8.44140625" customWidth="1"/>
    <col min="14846" max="14846" width="15.44140625" customWidth="1"/>
    <col min="14847" max="14847" width="12.21875" customWidth="1"/>
    <col min="14848" max="14848" width="12.6640625" customWidth="1"/>
    <col min="14849" max="14849" width="12" customWidth="1"/>
    <col min="14850" max="14874" width="11.44140625" customWidth="1"/>
    <col min="15095" max="15095" width="2.109375" customWidth="1"/>
    <col min="15096" max="15096" width="7.88671875" customWidth="1"/>
    <col min="15097" max="15097" width="5.6640625" customWidth="1"/>
    <col min="15098" max="15098" width="39.77734375" customWidth="1"/>
    <col min="15099" max="15099" width="34.21875" customWidth="1"/>
    <col min="15100" max="15100" width="6.109375" customWidth="1"/>
    <col min="15101" max="15101" width="8.44140625" customWidth="1"/>
    <col min="15102" max="15102" width="15.44140625" customWidth="1"/>
    <col min="15103" max="15103" width="12.21875" customWidth="1"/>
    <col min="15104" max="15104" width="12.6640625" customWidth="1"/>
    <col min="15105" max="15105" width="12" customWidth="1"/>
    <col min="15106" max="15130" width="11.44140625" customWidth="1"/>
    <col min="15351" max="15351" width="2.109375" customWidth="1"/>
    <col min="15352" max="15352" width="7.88671875" customWidth="1"/>
    <col min="15353" max="15353" width="5.6640625" customWidth="1"/>
    <col min="15354" max="15354" width="39.77734375" customWidth="1"/>
    <col min="15355" max="15355" width="34.21875" customWidth="1"/>
    <col min="15356" max="15356" width="6.109375" customWidth="1"/>
    <col min="15357" max="15357" width="8.44140625" customWidth="1"/>
    <col min="15358" max="15358" width="15.44140625" customWidth="1"/>
    <col min="15359" max="15359" width="12.21875" customWidth="1"/>
    <col min="15360" max="15360" width="12.6640625" customWidth="1"/>
    <col min="15361" max="15361" width="12" customWidth="1"/>
    <col min="15362" max="15386" width="11.44140625" customWidth="1"/>
    <col min="15607" max="15607" width="2.109375" customWidth="1"/>
    <col min="15608" max="15608" width="7.88671875" customWidth="1"/>
    <col min="15609" max="15609" width="5.6640625" customWidth="1"/>
    <col min="15610" max="15610" width="39.77734375" customWidth="1"/>
    <col min="15611" max="15611" width="34.21875" customWidth="1"/>
    <col min="15612" max="15612" width="6.109375" customWidth="1"/>
    <col min="15613" max="15613" width="8.44140625" customWidth="1"/>
    <col min="15614" max="15614" width="15.44140625" customWidth="1"/>
    <col min="15615" max="15615" width="12.21875" customWidth="1"/>
    <col min="15616" max="15616" width="12.6640625" customWidth="1"/>
    <col min="15617" max="15617" width="12" customWidth="1"/>
    <col min="15618" max="15642" width="11.44140625" customWidth="1"/>
    <col min="15863" max="15863" width="2.109375" customWidth="1"/>
    <col min="15864" max="15864" width="7.88671875" customWidth="1"/>
    <col min="15865" max="15865" width="5.6640625" customWidth="1"/>
    <col min="15866" max="15866" width="39.77734375" customWidth="1"/>
    <col min="15867" max="15867" width="34.21875" customWidth="1"/>
    <col min="15868" max="15868" width="6.109375" customWidth="1"/>
    <col min="15869" max="15869" width="8.44140625" customWidth="1"/>
    <col min="15870" max="15870" width="15.44140625" customWidth="1"/>
    <col min="15871" max="15871" width="12.21875" customWidth="1"/>
    <col min="15872" max="15872" width="12.6640625" customWidth="1"/>
    <col min="15873" max="15873" width="12" customWidth="1"/>
    <col min="15874" max="15898" width="11.44140625" customWidth="1"/>
    <col min="16119" max="16119" width="2.109375" customWidth="1"/>
    <col min="16120" max="16120" width="7.88671875" customWidth="1"/>
    <col min="16121" max="16121" width="5.6640625" customWidth="1"/>
    <col min="16122" max="16122" width="39.77734375" customWidth="1"/>
    <col min="16123" max="16123" width="34.21875" customWidth="1"/>
    <col min="16124" max="16124" width="6.109375" customWidth="1"/>
    <col min="16125" max="16125" width="8.44140625" customWidth="1"/>
    <col min="16126" max="16126" width="15.44140625" customWidth="1"/>
    <col min="16127" max="16127" width="12.21875" customWidth="1"/>
    <col min="16128" max="16128" width="12.6640625" customWidth="1"/>
    <col min="16129" max="16129" width="12" customWidth="1"/>
    <col min="16130" max="16154" width="11.44140625" customWidth="1"/>
  </cols>
  <sheetData>
    <row r="1" spans="1:36" ht="18.75" customHeight="1" thickBot="1" x14ac:dyDescent="0.25">
      <c r="A1" s="186"/>
      <c r="B1" s="178"/>
      <c r="C1" s="179" t="s">
        <v>627</v>
      </c>
      <c r="D1" s="207"/>
      <c r="E1" s="271"/>
      <c r="F1" s="182"/>
      <c r="G1" s="182"/>
      <c r="H1" s="182"/>
      <c r="I1" s="182"/>
      <c r="J1" s="183"/>
      <c r="K1" s="183"/>
      <c r="L1" s="272"/>
      <c r="M1" s="183"/>
      <c r="N1" s="183"/>
      <c r="O1" s="183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6"/>
      <c r="AI1" s="184"/>
      <c r="AJ1" s="184"/>
    </row>
    <row r="2" spans="1:36" ht="32.25" thickBot="1" x14ac:dyDescent="0.25">
      <c r="A2" s="188"/>
      <c r="B2" s="188"/>
      <c r="C2" s="273" t="s">
        <v>595</v>
      </c>
      <c r="D2" s="189" t="s">
        <v>141</v>
      </c>
      <c r="E2" s="274" t="s">
        <v>113</v>
      </c>
      <c r="F2" s="189" t="s">
        <v>142</v>
      </c>
      <c r="G2" s="189" t="s">
        <v>190</v>
      </c>
      <c r="H2" s="211" t="str">
        <f>'TITLE PAGE'!D14</f>
        <v>2016-17</v>
      </c>
      <c r="I2" s="275" t="str">
        <f>'WRZ summary'!E3</f>
        <v>For info 2017-18</v>
      </c>
      <c r="J2" s="275" t="str">
        <f>'WRZ summary'!F3</f>
        <v>For info 2018-19</v>
      </c>
      <c r="K2" s="275" t="str">
        <f>'WRZ summary'!G3</f>
        <v>For info 2019-20</v>
      </c>
      <c r="L2" s="212" t="str">
        <f>'WRZ summary'!H3</f>
        <v>2020-21</v>
      </c>
      <c r="M2" s="212" t="str">
        <f>'WRZ summary'!I3</f>
        <v>2021-22</v>
      </c>
      <c r="N2" s="212" t="str">
        <f>'WRZ summary'!J3</f>
        <v>2022-23</v>
      </c>
      <c r="O2" s="212" t="str">
        <f>'WRZ summary'!K3</f>
        <v>2023-24</v>
      </c>
      <c r="P2" s="212" t="str">
        <f>'WRZ summary'!L3</f>
        <v>2024-25</v>
      </c>
      <c r="Q2" s="212" t="str">
        <f>'WRZ summary'!M3</f>
        <v>2025-26</v>
      </c>
      <c r="R2" s="212" t="str">
        <f>'WRZ summary'!N3</f>
        <v>2026-27</v>
      </c>
      <c r="S2" s="212" t="str">
        <f>'WRZ summary'!O3</f>
        <v>2027-28</v>
      </c>
      <c r="T2" s="212" t="str">
        <f>'WRZ summary'!P3</f>
        <v>2028-29</v>
      </c>
      <c r="U2" s="212" t="str">
        <f>'WRZ summary'!Q3</f>
        <v>2029-30</v>
      </c>
      <c r="V2" s="212" t="str">
        <f>'WRZ summary'!R3</f>
        <v>2030-31</v>
      </c>
      <c r="W2" s="212" t="str">
        <f>'WRZ summary'!S3</f>
        <v>2031-32</v>
      </c>
      <c r="X2" s="212" t="str">
        <f>'WRZ summary'!T3</f>
        <v>2032-33</v>
      </c>
      <c r="Y2" s="212" t="str">
        <f>'WRZ summary'!U3</f>
        <v>2033-34</v>
      </c>
      <c r="Z2" s="212" t="str">
        <f>'WRZ summary'!V3</f>
        <v>2034-35</v>
      </c>
      <c r="AA2" s="212" t="str">
        <f>'WRZ summary'!W3</f>
        <v>2035-36</v>
      </c>
      <c r="AB2" s="212" t="str">
        <f>'WRZ summary'!X3</f>
        <v>2036-37</v>
      </c>
      <c r="AC2" s="212" t="str">
        <f>'WRZ summary'!Y3</f>
        <v>2037-38</v>
      </c>
      <c r="AD2" s="212" t="str">
        <f>'WRZ summary'!Z3</f>
        <v>2038-39</v>
      </c>
      <c r="AE2" s="212" t="str">
        <f>'WRZ summary'!AA3</f>
        <v>2039-40</v>
      </c>
      <c r="AF2" s="212" t="str">
        <f>'WRZ summary'!AB3</f>
        <v>2040-41</v>
      </c>
      <c r="AG2" s="212" t="str">
        <f>'WRZ summary'!AC3</f>
        <v>2041-42</v>
      </c>
      <c r="AH2" s="212" t="str">
        <f>'WRZ summary'!AD3</f>
        <v>2042-43</v>
      </c>
      <c r="AI2" s="212" t="str">
        <f>'WRZ summary'!AE3</f>
        <v>2043-44</v>
      </c>
      <c r="AJ2" s="213" t="str">
        <f>'WRZ summary'!AF3</f>
        <v>2044-45</v>
      </c>
    </row>
    <row r="3" spans="1:36" ht="15.75" customHeight="1" x14ac:dyDescent="0.2">
      <c r="A3" s="177"/>
      <c r="B3" s="954" t="s">
        <v>146</v>
      </c>
      <c r="C3" s="836" t="s">
        <v>628</v>
      </c>
      <c r="D3" s="884" t="s">
        <v>629</v>
      </c>
      <c r="E3" s="838" t="s">
        <v>144</v>
      </c>
      <c r="F3" s="839" t="s">
        <v>75</v>
      </c>
      <c r="G3" s="839">
        <v>2</v>
      </c>
      <c r="H3" s="516">
        <f>'2. BL Supply'!H3</f>
        <v>3.84</v>
      </c>
      <c r="I3" s="320">
        <f>'2. BL Supply'!I3</f>
        <v>3.84</v>
      </c>
      <c r="J3" s="320">
        <f>'2. BL Supply'!J3</f>
        <v>3.84</v>
      </c>
      <c r="K3" s="320">
        <f>'2. BL Supply'!K3</f>
        <v>3.84</v>
      </c>
      <c r="L3" s="840">
        <f>'2. BL Supply'!L3</f>
        <v>3.84</v>
      </c>
      <c r="M3" s="840">
        <f>'2. BL Supply'!M3</f>
        <v>3.84</v>
      </c>
      <c r="N3" s="840">
        <f>'2. BL Supply'!N3</f>
        <v>3.84</v>
      </c>
      <c r="O3" s="840">
        <f>'2. BL Supply'!O3</f>
        <v>3.84</v>
      </c>
      <c r="P3" s="840">
        <f>'2. BL Supply'!P3</f>
        <v>3.84</v>
      </c>
      <c r="Q3" s="840">
        <f>'2. BL Supply'!Q3</f>
        <v>3.84</v>
      </c>
      <c r="R3" s="840">
        <f>'2. BL Supply'!R3</f>
        <v>3.84</v>
      </c>
      <c r="S3" s="840">
        <f>'2. BL Supply'!S3</f>
        <v>3.84</v>
      </c>
      <c r="T3" s="840">
        <f>'2. BL Supply'!T3</f>
        <v>3.84</v>
      </c>
      <c r="U3" s="840">
        <f>'2. BL Supply'!U3</f>
        <v>3.84</v>
      </c>
      <c r="V3" s="840">
        <f>'2. BL Supply'!V3</f>
        <v>3.84</v>
      </c>
      <c r="W3" s="840">
        <f>'2. BL Supply'!W3</f>
        <v>3.84</v>
      </c>
      <c r="X3" s="840">
        <f>'2. BL Supply'!X3</f>
        <v>3.84</v>
      </c>
      <c r="Y3" s="840">
        <f>'2. BL Supply'!Y3</f>
        <v>3.84</v>
      </c>
      <c r="Z3" s="840">
        <f>'2. BL Supply'!Z3</f>
        <v>3.84</v>
      </c>
      <c r="AA3" s="840">
        <f>'2. BL Supply'!AA3</f>
        <v>3.84</v>
      </c>
      <c r="AB3" s="840">
        <f>'2. BL Supply'!AB3</f>
        <v>3.84</v>
      </c>
      <c r="AC3" s="840">
        <f>'2. BL Supply'!AC3</f>
        <v>3.84</v>
      </c>
      <c r="AD3" s="840">
        <f>'2. BL Supply'!AD3</f>
        <v>3.84</v>
      </c>
      <c r="AE3" s="840">
        <f>'2. BL Supply'!AE3</f>
        <v>3.84</v>
      </c>
      <c r="AF3" s="840">
        <f>'2. BL Supply'!AF3</f>
        <v>3.84</v>
      </c>
      <c r="AG3" s="840">
        <f>'2. BL Supply'!AG3</f>
        <v>3.84</v>
      </c>
      <c r="AH3" s="840">
        <f>'2. BL Supply'!AH3</f>
        <v>3.84</v>
      </c>
      <c r="AI3" s="840">
        <f>'2. BL Supply'!AI3</f>
        <v>3.84</v>
      </c>
      <c r="AJ3" s="841">
        <f>'2. BL Supply'!AJ3</f>
        <v>3.84</v>
      </c>
    </row>
    <row r="4" spans="1:36" x14ac:dyDescent="0.2">
      <c r="A4" s="177"/>
      <c r="B4" s="955"/>
      <c r="C4" s="496" t="s">
        <v>630</v>
      </c>
      <c r="D4" s="722" t="s">
        <v>631</v>
      </c>
      <c r="E4" s="829" t="s">
        <v>632</v>
      </c>
      <c r="F4" s="491" t="s">
        <v>75</v>
      </c>
      <c r="G4" s="491">
        <v>2</v>
      </c>
      <c r="H4" s="492">
        <f>'2. BL Supply'!H4+'6. Preferred (Scenario Yr)'!H8</f>
        <v>0</v>
      </c>
      <c r="I4" s="319">
        <f>'2. BL Supply'!I4+'6. Preferred (Scenario Yr)'!I8</f>
        <v>0</v>
      </c>
      <c r="J4" s="319">
        <f>'2. BL Supply'!J4+'6. Preferred (Scenario Yr)'!J8</f>
        <v>0</v>
      </c>
      <c r="K4" s="319">
        <f>'2. BL Supply'!K4+'6. Preferred (Scenario Yr)'!K8</f>
        <v>0</v>
      </c>
      <c r="L4" s="445">
        <f>'2. BL Supply'!L4+'6. Preferred (Scenario Yr)'!L8</f>
        <v>0</v>
      </c>
      <c r="M4" s="445">
        <f>'2. BL Supply'!M4+'6. Preferred (Scenario Yr)'!M8</f>
        <v>0</v>
      </c>
      <c r="N4" s="445">
        <f>'2. BL Supply'!N4+'6. Preferred (Scenario Yr)'!N8</f>
        <v>0</v>
      </c>
      <c r="O4" s="445">
        <f>'2. BL Supply'!O4+'6. Preferred (Scenario Yr)'!O8</f>
        <v>0</v>
      </c>
      <c r="P4" s="445">
        <f>'2. BL Supply'!P4+'6. Preferred (Scenario Yr)'!P8</f>
        <v>0</v>
      </c>
      <c r="Q4" s="445">
        <f>'2. BL Supply'!Q4+'6. Preferred (Scenario Yr)'!Q8</f>
        <v>0</v>
      </c>
      <c r="R4" s="445">
        <f>'2. BL Supply'!R4+'6. Preferred (Scenario Yr)'!R8</f>
        <v>0</v>
      </c>
      <c r="S4" s="445">
        <f>'2. BL Supply'!S4+'6. Preferred (Scenario Yr)'!S8</f>
        <v>0</v>
      </c>
      <c r="T4" s="445">
        <f>'2. BL Supply'!T4+'6. Preferred (Scenario Yr)'!T8</f>
        <v>0</v>
      </c>
      <c r="U4" s="445">
        <f>'2. BL Supply'!U4+'6. Preferred (Scenario Yr)'!U8</f>
        <v>0</v>
      </c>
      <c r="V4" s="445">
        <f>'2. BL Supply'!V4+'6. Preferred (Scenario Yr)'!V8</f>
        <v>0</v>
      </c>
      <c r="W4" s="445">
        <f>'2. BL Supply'!W4+'6. Preferred (Scenario Yr)'!W8</f>
        <v>0</v>
      </c>
      <c r="X4" s="445">
        <f>'2. BL Supply'!X4+'6. Preferred (Scenario Yr)'!X8</f>
        <v>0</v>
      </c>
      <c r="Y4" s="445">
        <f>'2. BL Supply'!Y4+'6. Preferred (Scenario Yr)'!Y8</f>
        <v>0</v>
      </c>
      <c r="Z4" s="445">
        <f>'2. BL Supply'!Z4+'6. Preferred (Scenario Yr)'!Z8</f>
        <v>0</v>
      </c>
      <c r="AA4" s="445">
        <f>'2. BL Supply'!AA4+'6. Preferred (Scenario Yr)'!AA8</f>
        <v>0</v>
      </c>
      <c r="AB4" s="445">
        <f>'2. BL Supply'!AB4+'6. Preferred (Scenario Yr)'!AB8</f>
        <v>0</v>
      </c>
      <c r="AC4" s="445">
        <f>'2. BL Supply'!AC4+'6. Preferred (Scenario Yr)'!AC8</f>
        <v>0</v>
      </c>
      <c r="AD4" s="445">
        <f>'2. BL Supply'!AD4+'6. Preferred (Scenario Yr)'!AD8</f>
        <v>0</v>
      </c>
      <c r="AE4" s="445">
        <f>'2. BL Supply'!AE4+'6. Preferred (Scenario Yr)'!AE8</f>
        <v>0</v>
      </c>
      <c r="AF4" s="445">
        <f>'2. BL Supply'!AF4+'6. Preferred (Scenario Yr)'!AF8</f>
        <v>0</v>
      </c>
      <c r="AG4" s="445">
        <f>'2. BL Supply'!AG4+'6. Preferred (Scenario Yr)'!AG8</f>
        <v>0</v>
      </c>
      <c r="AH4" s="445">
        <f>'2. BL Supply'!AH4+'6. Preferred (Scenario Yr)'!AH8</f>
        <v>0</v>
      </c>
      <c r="AI4" s="445">
        <f>'2. BL Supply'!AI4+'6. Preferred (Scenario Yr)'!AI8</f>
        <v>0</v>
      </c>
      <c r="AJ4" s="497">
        <f>'2. BL Supply'!AJ4+'6. Preferred (Scenario Yr)'!AJ8</f>
        <v>0</v>
      </c>
    </row>
    <row r="5" spans="1:36" x14ac:dyDescent="0.2">
      <c r="A5" s="276"/>
      <c r="B5" s="955"/>
      <c r="C5" s="494" t="s">
        <v>123</v>
      </c>
      <c r="D5" s="885" t="s">
        <v>123</v>
      </c>
      <c r="E5" s="886" t="s">
        <v>123</v>
      </c>
      <c r="F5" s="488" t="s">
        <v>123</v>
      </c>
      <c r="G5" s="488">
        <v>2</v>
      </c>
      <c r="H5" s="492" t="s">
        <v>123</v>
      </c>
      <c r="I5" s="319" t="s">
        <v>123</v>
      </c>
      <c r="J5" s="319" t="s">
        <v>123</v>
      </c>
      <c r="K5" s="319" t="s">
        <v>123</v>
      </c>
      <c r="L5" s="402" t="s">
        <v>123</v>
      </c>
      <c r="M5" s="402" t="s">
        <v>123</v>
      </c>
      <c r="N5" s="402" t="s">
        <v>123</v>
      </c>
      <c r="O5" s="402" t="s">
        <v>123</v>
      </c>
      <c r="P5" s="402" t="s">
        <v>123</v>
      </c>
      <c r="Q5" s="402" t="s">
        <v>123</v>
      </c>
      <c r="R5" s="402" t="s">
        <v>123</v>
      </c>
      <c r="S5" s="402" t="s">
        <v>123</v>
      </c>
      <c r="T5" s="402" t="s">
        <v>123</v>
      </c>
      <c r="U5" s="402" t="s">
        <v>123</v>
      </c>
      <c r="V5" s="402" t="s">
        <v>123</v>
      </c>
      <c r="W5" s="402" t="s">
        <v>123</v>
      </c>
      <c r="X5" s="402" t="s">
        <v>123</v>
      </c>
      <c r="Y5" s="402" t="s">
        <v>123</v>
      </c>
      <c r="Z5" s="402" t="s">
        <v>123</v>
      </c>
      <c r="AA5" s="402" t="s">
        <v>123</v>
      </c>
      <c r="AB5" s="402" t="s">
        <v>123</v>
      </c>
      <c r="AC5" s="402" t="s">
        <v>123</v>
      </c>
      <c r="AD5" s="402" t="s">
        <v>123</v>
      </c>
      <c r="AE5" s="402" t="s">
        <v>123</v>
      </c>
      <c r="AF5" s="402" t="s">
        <v>123</v>
      </c>
      <c r="AG5" s="402" t="s">
        <v>123</v>
      </c>
      <c r="AH5" s="402" t="s">
        <v>123</v>
      </c>
      <c r="AI5" s="402" t="s">
        <v>123</v>
      </c>
      <c r="AJ5" s="449" t="s">
        <v>123</v>
      </c>
    </row>
    <row r="6" spans="1:36" x14ac:dyDescent="0.2">
      <c r="A6" s="276"/>
      <c r="B6" s="955"/>
      <c r="C6" s="494" t="s">
        <v>123</v>
      </c>
      <c r="D6" s="885" t="s">
        <v>123</v>
      </c>
      <c r="E6" s="886" t="s">
        <v>123</v>
      </c>
      <c r="F6" s="488" t="s">
        <v>123</v>
      </c>
      <c r="G6" s="488">
        <v>2</v>
      </c>
      <c r="H6" s="492" t="s">
        <v>123</v>
      </c>
      <c r="I6" s="319" t="s">
        <v>123</v>
      </c>
      <c r="J6" s="319" t="s">
        <v>123</v>
      </c>
      <c r="K6" s="319" t="s">
        <v>123</v>
      </c>
      <c r="L6" s="402" t="s">
        <v>123</v>
      </c>
      <c r="M6" s="402" t="s">
        <v>123</v>
      </c>
      <c r="N6" s="402" t="s">
        <v>123</v>
      </c>
      <c r="O6" s="402" t="s">
        <v>123</v>
      </c>
      <c r="P6" s="402" t="s">
        <v>123</v>
      </c>
      <c r="Q6" s="402" t="s">
        <v>123</v>
      </c>
      <c r="R6" s="402" t="s">
        <v>123</v>
      </c>
      <c r="S6" s="402" t="s">
        <v>123</v>
      </c>
      <c r="T6" s="402" t="s">
        <v>123</v>
      </c>
      <c r="U6" s="402" t="s">
        <v>123</v>
      </c>
      <c r="V6" s="402" t="s">
        <v>123</v>
      </c>
      <c r="W6" s="402" t="s">
        <v>123</v>
      </c>
      <c r="X6" s="402" t="s">
        <v>123</v>
      </c>
      <c r="Y6" s="402" t="s">
        <v>123</v>
      </c>
      <c r="Z6" s="402" t="s">
        <v>123</v>
      </c>
      <c r="AA6" s="402" t="s">
        <v>123</v>
      </c>
      <c r="AB6" s="402" t="s">
        <v>123</v>
      </c>
      <c r="AC6" s="402" t="s">
        <v>123</v>
      </c>
      <c r="AD6" s="402" t="s">
        <v>123</v>
      </c>
      <c r="AE6" s="402" t="s">
        <v>123</v>
      </c>
      <c r="AF6" s="402" t="s">
        <v>123</v>
      </c>
      <c r="AG6" s="402" t="s">
        <v>123</v>
      </c>
      <c r="AH6" s="402" t="s">
        <v>123</v>
      </c>
      <c r="AI6" s="402" t="s">
        <v>123</v>
      </c>
      <c r="AJ6" s="449" t="s">
        <v>123</v>
      </c>
    </row>
    <row r="7" spans="1:36" x14ac:dyDescent="0.2">
      <c r="A7" s="276"/>
      <c r="B7" s="955"/>
      <c r="C7" s="494" t="s">
        <v>123</v>
      </c>
      <c r="D7" s="885" t="s">
        <v>123</v>
      </c>
      <c r="E7" s="886" t="s">
        <v>123</v>
      </c>
      <c r="F7" s="488" t="s">
        <v>123</v>
      </c>
      <c r="G7" s="488">
        <v>2</v>
      </c>
      <c r="H7" s="492" t="s">
        <v>123</v>
      </c>
      <c r="I7" s="319" t="s">
        <v>123</v>
      </c>
      <c r="J7" s="319" t="s">
        <v>123</v>
      </c>
      <c r="K7" s="319" t="s">
        <v>123</v>
      </c>
      <c r="L7" s="402" t="s">
        <v>123</v>
      </c>
      <c r="M7" s="402" t="s">
        <v>123</v>
      </c>
      <c r="N7" s="402" t="s">
        <v>123</v>
      </c>
      <c r="O7" s="402" t="s">
        <v>123</v>
      </c>
      <c r="P7" s="402" t="s">
        <v>123</v>
      </c>
      <c r="Q7" s="402" t="s">
        <v>123</v>
      </c>
      <c r="R7" s="402" t="s">
        <v>123</v>
      </c>
      <c r="S7" s="402" t="s">
        <v>123</v>
      </c>
      <c r="T7" s="402" t="s">
        <v>123</v>
      </c>
      <c r="U7" s="402" t="s">
        <v>123</v>
      </c>
      <c r="V7" s="402" t="s">
        <v>123</v>
      </c>
      <c r="W7" s="402" t="s">
        <v>123</v>
      </c>
      <c r="X7" s="402" t="s">
        <v>123</v>
      </c>
      <c r="Y7" s="402" t="s">
        <v>123</v>
      </c>
      <c r="Z7" s="402" t="s">
        <v>123</v>
      </c>
      <c r="AA7" s="402" t="s">
        <v>123</v>
      </c>
      <c r="AB7" s="402" t="s">
        <v>123</v>
      </c>
      <c r="AC7" s="402" t="s">
        <v>123</v>
      </c>
      <c r="AD7" s="402" t="s">
        <v>123</v>
      </c>
      <c r="AE7" s="402" t="s">
        <v>123</v>
      </c>
      <c r="AF7" s="402" t="s">
        <v>123</v>
      </c>
      <c r="AG7" s="402" t="s">
        <v>123</v>
      </c>
      <c r="AH7" s="402" t="s">
        <v>123</v>
      </c>
      <c r="AI7" s="402" t="s">
        <v>123</v>
      </c>
      <c r="AJ7" s="449" t="s">
        <v>123</v>
      </c>
    </row>
    <row r="8" spans="1:36" x14ac:dyDescent="0.2">
      <c r="A8" s="177"/>
      <c r="B8" s="955"/>
      <c r="C8" s="496" t="s">
        <v>633</v>
      </c>
      <c r="D8" s="722" t="s">
        <v>634</v>
      </c>
      <c r="E8" s="829" t="s">
        <v>635</v>
      </c>
      <c r="F8" s="491" t="s">
        <v>75</v>
      </c>
      <c r="G8" s="491">
        <v>2</v>
      </c>
      <c r="H8" s="492">
        <f>'2. BL Supply'!H7+'6. Preferred (Scenario Yr)'!H11</f>
        <v>0</v>
      </c>
      <c r="I8" s="319">
        <f>'2. BL Supply'!I7+'6. Preferred (Scenario Yr)'!I11</f>
        <v>0</v>
      </c>
      <c r="J8" s="319">
        <f>'2. BL Supply'!J7+'6. Preferred (Scenario Yr)'!J11</f>
        <v>0</v>
      </c>
      <c r="K8" s="319">
        <f>'2. BL Supply'!K7+'6. Preferred (Scenario Yr)'!K11</f>
        <v>0</v>
      </c>
      <c r="L8" s="445">
        <f>'2. BL Supply'!L7+'6. Preferred (Scenario Yr)'!L11</f>
        <v>0</v>
      </c>
      <c r="M8" s="445">
        <f>'2. BL Supply'!M7+'6. Preferred (Scenario Yr)'!M11</f>
        <v>0</v>
      </c>
      <c r="N8" s="445">
        <f>'2. BL Supply'!N7+'6. Preferred (Scenario Yr)'!N11</f>
        <v>0</v>
      </c>
      <c r="O8" s="445">
        <f>'2. BL Supply'!O7+'6. Preferred (Scenario Yr)'!O11</f>
        <v>0</v>
      </c>
      <c r="P8" s="445">
        <f>'2. BL Supply'!P7+'6. Preferred (Scenario Yr)'!P11</f>
        <v>0</v>
      </c>
      <c r="Q8" s="445">
        <f>'2. BL Supply'!Q7+'6. Preferred (Scenario Yr)'!Q11</f>
        <v>0</v>
      </c>
      <c r="R8" s="445">
        <f>'2. BL Supply'!R7+'6. Preferred (Scenario Yr)'!R11</f>
        <v>0</v>
      </c>
      <c r="S8" s="445">
        <f>'2. BL Supply'!S7+'6. Preferred (Scenario Yr)'!S11</f>
        <v>0</v>
      </c>
      <c r="T8" s="445">
        <f>'2. BL Supply'!T7+'6. Preferred (Scenario Yr)'!T11</f>
        <v>0</v>
      </c>
      <c r="U8" s="445">
        <f>'2. BL Supply'!U7+'6. Preferred (Scenario Yr)'!U11</f>
        <v>0</v>
      </c>
      <c r="V8" s="445">
        <f>'2. BL Supply'!V7+'6. Preferred (Scenario Yr)'!V11</f>
        <v>0</v>
      </c>
      <c r="W8" s="445">
        <f>'2. BL Supply'!W7+'6. Preferred (Scenario Yr)'!W11</f>
        <v>0</v>
      </c>
      <c r="X8" s="445">
        <f>'2. BL Supply'!X7+'6. Preferred (Scenario Yr)'!X11</f>
        <v>0</v>
      </c>
      <c r="Y8" s="445">
        <f>'2. BL Supply'!Y7+'6. Preferred (Scenario Yr)'!Y11</f>
        <v>0</v>
      </c>
      <c r="Z8" s="445">
        <f>'2. BL Supply'!Z7+'6. Preferred (Scenario Yr)'!Z11</f>
        <v>0</v>
      </c>
      <c r="AA8" s="445">
        <f>'2. BL Supply'!AA7+'6. Preferred (Scenario Yr)'!AA11</f>
        <v>0</v>
      </c>
      <c r="AB8" s="445">
        <f>'2. BL Supply'!AB7+'6. Preferred (Scenario Yr)'!AB11</f>
        <v>0</v>
      </c>
      <c r="AC8" s="445">
        <f>'2. BL Supply'!AC7+'6. Preferred (Scenario Yr)'!AC11</f>
        <v>0</v>
      </c>
      <c r="AD8" s="445">
        <f>'2. BL Supply'!AD7+'6. Preferred (Scenario Yr)'!AD11</f>
        <v>0</v>
      </c>
      <c r="AE8" s="445">
        <f>'2. BL Supply'!AE7+'6. Preferred (Scenario Yr)'!AE11</f>
        <v>0</v>
      </c>
      <c r="AF8" s="445">
        <f>'2. BL Supply'!AF7+'6. Preferred (Scenario Yr)'!AF11</f>
        <v>0</v>
      </c>
      <c r="AG8" s="445">
        <f>'2. BL Supply'!AG7+'6. Preferred (Scenario Yr)'!AG11</f>
        <v>0</v>
      </c>
      <c r="AH8" s="445">
        <f>'2. BL Supply'!AH7+'6. Preferred (Scenario Yr)'!AH11</f>
        <v>0</v>
      </c>
      <c r="AI8" s="445">
        <f>'2. BL Supply'!AI7+'6. Preferred (Scenario Yr)'!AI11</f>
        <v>0</v>
      </c>
      <c r="AJ8" s="497">
        <f>'2. BL Supply'!AJ7+'6. Preferred (Scenario Yr)'!AJ11</f>
        <v>0</v>
      </c>
    </row>
    <row r="9" spans="1:36" x14ac:dyDescent="0.2">
      <c r="A9" s="276"/>
      <c r="B9" s="955"/>
      <c r="C9" s="494" t="s">
        <v>123</v>
      </c>
      <c r="D9" s="885" t="s">
        <v>123</v>
      </c>
      <c r="E9" s="887" t="s">
        <v>123</v>
      </c>
      <c r="F9" s="277" t="s">
        <v>123</v>
      </c>
      <c r="G9" s="277">
        <v>2</v>
      </c>
      <c r="H9" s="492" t="s">
        <v>123</v>
      </c>
      <c r="I9" s="319" t="s">
        <v>123</v>
      </c>
      <c r="J9" s="319" t="s">
        <v>123</v>
      </c>
      <c r="K9" s="319" t="s">
        <v>123</v>
      </c>
      <c r="L9" s="402" t="s">
        <v>123</v>
      </c>
      <c r="M9" s="402" t="s">
        <v>123</v>
      </c>
      <c r="N9" s="402" t="s">
        <v>123</v>
      </c>
      <c r="O9" s="402" t="s">
        <v>123</v>
      </c>
      <c r="P9" s="402" t="s">
        <v>123</v>
      </c>
      <c r="Q9" s="402" t="s">
        <v>123</v>
      </c>
      <c r="R9" s="402" t="s">
        <v>123</v>
      </c>
      <c r="S9" s="402" t="s">
        <v>123</v>
      </c>
      <c r="T9" s="402" t="s">
        <v>123</v>
      </c>
      <c r="U9" s="402" t="s">
        <v>123</v>
      </c>
      <c r="V9" s="402" t="s">
        <v>123</v>
      </c>
      <c r="W9" s="402" t="s">
        <v>123</v>
      </c>
      <c r="X9" s="402" t="s">
        <v>123</v>
      </c>
      <c r="Y9" s="402" t="s">
        <v>123</v>
      </c>
      <c r="Z9" s="402" t="s">
        <v>123</v>
      </c>
      <c r="AA9" s="402" t="s">
        <v>123</v>
      </c>
      <c r="AB9" s="402" t="s">
        <v>123</v>
      </c>
      <c r="AC9" s="402" t="s">
        <v>123</v>
      </c>
      <c r="AD9" s="402" t="s">
        <v>123</v>
      </c>
      <c r="AE9" s="402" t="s">
        <v>123</v>
      </c>
      <c r="AF9" s="402" t="s">
        <v>123</v>
      </c>
      <c r="AG9" s="402" t="s">
        <v>123</v>
      </c>
      <c r="AH9" s="402" t="s">
        <v>123</v>
      </c>
      <c r="AI9" s="402" t="s">
        <v>123</v>
      </c>
      <c r="AJ9" s="449" t="s">
        <v>123</v>
      </c>
    </row>
    <row r="10" spans="1:36" x14ac:dyDescent="0.2">
      <c r="A10" s="276"/>
      <c r="B10" s="955"/>
      <c r="C10" s="494" t="s">
        <v>123</v>
      </c>
      <c r="D10" s="885" t="s">
        <v>123</v>
      </c>
      <c r="E10" s="887" t="s">
        <v>123</v>
      </c>
      <c r="F10" s="277" t="s">
        <v>123</v>
      </c>
      <c r="G10" s="277">
        <v>2</v>
      </c>
      <c r="H10" s="492" t="s">
        <v>123</v>
      </c>
      <c r="I10" s="319" t="s">
        <v>123</v>
      </c>
      <c r="J10" s="319" t="s">
        <v>123</v>
      </c>
      <c r="K10" s="319" t="s">
        <v>123</v>
      </c>
      <c r="L10" s="402" t="s">
        <v>123</v>
      </c>
      <c r="M10" s="402" t="s">
        <v>123</v>
      </c>
      <c r="N10" s="402" t="s">
        <v>123</v>
      </c>
      <c r="O10" s="402" t="s">
        <v>123</v>
      </c>
      <c r="P10" s="402" t="s">
        <v>123</v>
      </c>
      <c r="Q10" s="402" t="s">
        <v>123</v>
      </c>
      <c r="R10" s="402" t="s">
        <v>123</v>
      </c>
      <c r="S10" s="402" t="s">
        <v>123</v>
      </c>
      <c r="T10" s="402" t="s">
        <v>123</v>
      </c>
      <c r="U10" s="402" t="s">
        <v>123</v>
      </c>
      <c r="V10" s="402" t="s">
        <v>123</v>
      </c>
      <c r="W10" s="402" t="s">
        <v>123</v>
      </c>
      <c r="X10" s="402" t="s">
        <v>123</v>
      </c>
      <c r="Y10" s="402" t="s">
        <v>123</v>
      </c>
      <c r="Z10" s="402" t="s">
        <v>123</v>
      </c>
      <c r="AA10" s="402" t="s">
        <v>123</v>
      </c>
      <c r="AB10" s="402" t="s">
        <v>123</v>
      </c>
      <c r="AC10" s="402" t="s">
        <v>123</v>
      </c>
      <c r="AD10" s="402" t="s">
        <v>123</v>
      </c>
      <c r="AE10" s="402" t="s">
        <v>123</v>
      </c>
      <c r="AF10" s="402" t="s">
        <v>123</v>
      </c>
      <c r="AG10" s="402" t="s">
        <v>123</v>
      </c>
      <c r="AH10" s="402" t="s">
        <v>123</v>
      </c>
      <c r="AI10" s="402" t="s">
        <v>123</v>
      </c>
      <c r="AJ10" s="449" t="s">
        <v>123</v>
      </c>
    </row>
    <row r="11" spans="1:36" x14ac:dyDescent="0.2">
      <c r="A11" s="276"/>
      <c r="B11" s="955"/>
      <c r="C11" s="494" t="s">
        <v>123</v>
      </c>
      <c r="D11" s="885" t="s">
        <v>123</v>
      </c>
      <c r="E11" s="887" t="s">
        <v>123</v>
      </c>
      <c r="F11" s="277" t="s">
        <v>123</v>
      </c>
      <c r="G11" s="277">
        <v>2</v>
      </c>
      <c r="H11" s="492" t="s">
        <v>123</v>
      </c>
      <c r="I11" s="319" t="s">
        <v>123</v>
      </c>
      <c r="J11" s="319" t="s">
        <v>123</v>
      </c>
      <c r="K11" s="319" t="s">
        <v>123</v>
      </c>
      <c r="L11" s="402" t="s">
        <v>123</v>
      </c>
      <c r="M11" s="402" t="s">
        <v>123</v>
      </c>
      <c r="N11" s="402" t="s">
        <v>123</v>
      </c>
      <c r="O11" s="402" t="s">
        <v>123</v>
      </c>
      <c r="P11" s="402" t="s">
        <v>123</v>
      </c>
      <c r="Q11" s="402" t="s">
        <v>123</v>
      </c>
      <c r="R11" s="402" t="s">
        <v>123</v>
      </c>
      <c r="S11" s="402" t="s">
        <v>123</v>
      </c>
      <c r="T11" s="402" t="s">
        <v>123</v>
      </c>
      <c r="U11" s="402" t="s">
        <v>123</v>
      </c>
      <c r="V11" s="402" t="s">
        <v>123</v>
      </c>
      <c r="W11" s="402" t="s">
        <v>123</v>
      </c>
      <c r="X11" s="402" t="s">
        <v>123</v>
      </c>
      <c r="Y11" s="402" t="s">
        <v>123</v>
      </c>
      <c r="Z11" s="402" t="s">
        <v>123</v>
      </c>
      <c r="AA11" s="402" t="s">
        <v>123</v>
      </c>
      <c r="AB11" s="402" t="s">
        <v>123</v>
      </c>
      <c r="AC11" s="402" t="s">
        <v>123</v>
      </c>
      <c r="AD11" s="402" t="s">
        <v>123</v>
      </c>
      <c r="AE11" s="402" t="s">
        <v>123</v>
      </c>
      <c r="AF11" s="402" t="s">
        <v>123</v>
      </c>
      <c r="AG11" s="402" t="s">
        <v>123</v>
      </c>
      <c r="AH11" s="402" t="s">
        <v>123</v>
      </c>
      <c r="AI11" s="402" t="s">
        <v>123</v>
      </c>
      <c r="AJ11" s="449" t="s">
        <v>123</v>
      </c>
    </row>
    <row r="12" spans="1:36" ht="15.75" thickBot="1" x14ac:dyDescent="0.25">
      <c r="A12" s="276"/>
      <c r="B12" s="956"/>
      <c r="C12" s="865" t="s">
        <v>123</v>
      </c>
      <c r="D12" s="888" t="s">
        <v>123</v>
      </c>
      <c r="E12" s="889" t="s">
        <v>123</v>
      </c>
      <c r="F12" s="890" t="s">
        <v>123</v>
      </c>
      <c r="G12" s="890">
        <v>2</v>
      </c>
      <c r="H12" s="506" t="s">
        <v>123</v>
      </c>
      <c r="I12" s="835" t="s">
        <v>123</v>
      </c>
      <c r="J12" s="835" t="s">
        <v>123</v>
      </c>
      <c r="K12" s="835" t="s">
        <v>123</v>
      </c>
      <c r="L12" s="714" t="s">
        <v>123</v>
      </c>
      <c r="M12" s="714" t="s">
        <v>123</v>
      </c>
      <c r="N12" s="714" t="s">
        <v>123</v>
      </c>
      <c r="O12" s="714" t="s">
        <v>123</v>
      </c>
      <c r="P12" s="714" t="s">
        <v>123</v>
      </c>
      <c r="Q12" s="714" t="s">
        <v>123</v>
      </c>
      <c r="R12" s="714" t="s">
        <v>123</v>
      </c>
      <c r="S12" s="714" t="s">
        <v>123</v>
      </c>
      <c r="T12" s="714" t="s">
        <v>123</v>
      </c>
      <c r="U12" s="714" t="s">
        <v>123</v>
      </c>
      <c r="V12" s="714" t="s">
        <v>123</v>
      </c>
      <c r="W12" s="714" t="s">
        <v>123</v>
      </c>
      <c r="X12" s="714" t="s">
        <v>123</v>
      </c>
      <c r="Y12" s="714" t="s">
        <v>123</v>
      </c>
      <c r="Z12" s="714" t="s">
        <v>123</v>
      </c>
      <c r="AA12" s="714" t="s">
        <v>123</v>
      </c>
      <c r="AB12" s="714" t="s">
        <v>123</v>
      </c>
      <c r="AC12" s="714" t="s">
        <v>123</v>
      </c>
      <c r="AD12" s="714" t="s">
        <v>123</v>
      </c>
      <c r="AE12" s="714" t="s">
        <v>123</v>
      </c>
      <c r="AF12" s="714" t="s">
        <v>123</v>
      </c>
      <c r="AG12" s="714" t="s">
        <v>123</v>
      </c>
      <c r="AH12" s="714" t="s">
        <v>123</v>
      </c>
      <c r="AI12" s="714" t="s">
        <v>123</v>
      </c>
      <c r="AJ12" s="715" t="s">
        <v>123</v>
      </c>
    </row>
    <row r="13" spans="1:36" ht="15" customHeight="1" x14ac:dyDescent="0.2">
      <c r="A13" s="177"/>
      <c r="B13" s="969" t="s">
        <v>636</v>
      </c>
      <c r="C13" s="836" t="s">
        <v>637</v>
      </c>
      <c r="D13" s="858" t="s">
        <v>638</v>
      </c>
      <c r="E13" s="838" t="s">
        <v>639</v>
      </c>
      <c r="F13" s="839" t="s">
        <v>75</v>
      </c>
      <c r="G13" s="839">
        <v>2</v>
      </c>
      <c r="H13" s="516">
        <f>'2. BL Supply'!H10+'6. Preferred (Scenario Yr)'!H17</f>
        <v>0</v>
      </c>
      <c r="I13" s="320">
        <f>'2. BL Supply'!I10+'6. Preferred (Scenario Yr)'!I17</f>
        <v>0</v>
      </c>
      <c r="J13" s="320">
        <f>'2. BL Supply'!J10+'6. Preferred (Scenario Yr)'!J17</f>
        <v>0</v>
      </c>
      <c r="K13" s="320">
        <f>'2. BL Supply'!K10+'6. Preferred (Scenario Yr)'!K17</f>
        <v>0</v>
      </c>
      <c r="L13" s="840">
        <f>'2. BL Supply'!L10+'6. Preferred (Scenario Yr)'!L17</f>
        <v>0</v>
      </c>
      <c r="M13" s="840">
        <f>'2. BL Supply'!M10+'6. Preferred (Scenario Yr)'!M17</f>
        <v>0</v>
      </c>
      <c r="N13" s="840">
        <f>'2. BL Supply'!N10+'6. Preferred (Scenario Yr)'!N17</f>
        <v>0</v>
      </c>
      <c r="O13" s="840">
        <f>'2. BL Supply'!O10+'6. Preferred (Scenario Yr)'!O17</f>
        <v>0</v>
      </c>
      <c r="P13" s="840">
        <f>'2. BL Supply'!P10+'6. Preferred (Scenario Yr)'!P17</f>
        <v>0</v>
      </c>
      <c r="Q13" s="840">
        <f>'2. BL Supply'!Q10+'6. Preferred (Scenario Yr)'!Q17</f>
        <v>0</v>
      </c>
      <c r="R13" s="840">
        <f>'2. BL Supply'!R10+'6. Preferred (Scenario Yr)'!R17</f>
        <v>0</v>
      </c>
      <c r="S13" s="840">
        <f>'2. BL Supply'!S10+'6. Preferred (Scenario Yr)'!S17</f>
        <v>0</v>
      </c>
      <c r="T13" s="840">
        <f>'2. BL Supply'!T10+'6. Preferred (Scenario Yr)'!T17</f>
        <v>0</v>
      </c>
      <c r="U13" s="840">
        <f>'2. BL Supply'!U10+'6. Preferred (Scenario Yr)'!U17</f>
        <v>0</v>
      </c>
      <c r="V13" s="840">
        <f>'2. BL Supply'!V10+'6. Preferred (Scenario Yr)'!V17</f>
        <v>0</v>
      </c>
      <c r="W13" s="840">
        <f>'2. BL Supply'!W10+'6. Preferred (Scenario Yr)'!W17</f>
        <v>0</v>
      </c>
      <c r="X13" s="840">
        <f>'2. BL Supply'!X10+'6. Preferred (Scenario Yr)'!X17</f>
        <v>0</v>
      </c>
      <c r="Y13" s="840">
        <f>'2. BL Supply'!Y10+'6. Preferred (Scenario Yr)'!Y17</f>
        <v>0</v>
      </c>
      <c r="Z13" s="840">
        <f>'2. BL Supply'!Z10+'6. Preferred (Scenario Yr)'!Z17</f>
        <v>0</v>
      </c>
      <c r="AA13" s="840">
        <f>'2. BL Supply'!AA10+'6. Preferred (Scenario Yr)'!AA17</f>
        <v>0</v>
      </c>
      <c r="AB13" s="840">
        <f>'2. BL Supply'!AB10+'6. Preferred (Scenario Yr)'!AB17</f>
        <v>0</v>
      </c>
      <c r="AC13" s="840">
        <f>'2. BL Supply'!AC10+'6. Preferred (Scenario Yr)'!AC17</f>
        <v>0</v>
      </c>
      <c r="AD13" s="840">
        <f>'2. BL Supply'!AD10+'6. Preferred (Scenario Yr)'!AD17</f>
        <v>0</v>
      </c>
      <c r="AE13" s="840">
        <f>'2. BL Supply'!AE10+'6. Preferred (Scenario Yr)'!AE17</f>
        <v>0</v>
      </c>
      <c r="AF13" s="840">
        <f>'2. BL Supply'!AF10+'6. Preferred (Scenario Yr)'!AF17</f>
        <v>0</v>
      </c>
      <c r="AG13" s="840">
        <f>'2. BL Supply'!AG10+'6. Preferred (Scenario Yr)'!AG17</f>
        <v>0</v>
      </c>
      <c r="AH13" s="840">
        <f>'2. BL Supply'!AH10+'6. Preferred (Scenario Yr)'!AH17</f>
        <v>0</v>
      </c>
      <c r="AI13" s="840">
        <f>'2. BL Supply'!AI10+'6. Preferred (Scenario Yr)'!AI17</f>
        <v>0</v>
      </c>
      <c r="AJ13" s="841">
        <f>'2. BL Supply'!AJ10+'6. Preferred (Scenario Yr)'!AJ17</f>
        <v>0</v>
      </c>
    </row>
    <row r="14" spans="1:36" x14ac:dyDescent="0.2">
      <c r="A14" s="276"/>
      <c r="B14" s="970"/>
      <c r="C14" s="494" t="s">
        <v>123</v>
      </c>
      <c r="D14" s="885" t="s">
        <v>123</v>
      </c>
      <c r="E14" s="886" t="s">
        <v>123</v>
      </c>
      <c r="F14" s="488" t="s">
        <v>123</v>
      </c>
      <c r="G14" s="488">
        <v>2</v>
      </c>
      <c r="H14" s="492" t="s">
        <v>123</v>
      </c>
      <c r="I14" s="319" t="s">
        <v>123</v>
      </c>
      <c r="J14" s="319" t="s">
        <v>123</v>
      </c>
      <c r="K14" s="319" t="s">
        <v>123</v>
      </c>
      <c r="L14" s="402" t="s">
        <v>123</v>
      </c>
      <c r="M14" s="402" t="s">
        <v>123</v>
      </c>
      <c r="N14" s="402" t="s">
        <v>123</v>
      </c>
      <c r="O14" s="402" t="s">
        <v>123</v>
      </c>
      <c r="P14" s="402" t="s">
        <v>123</v>
      </c>
      <c r="Q14" s="402" t="s">
        <v>123</v>
      </c>
      <c r="R14" s="402" t="s">
        <v>123</v>
      </c>
      <c r="S14" s="402" t="s">
        <v>123</v>
      </c>
      <c r="T14" s="402" t="s">
        <v>123</v>
      </c>
      <c r="U14" s="402" t="s">
        <v>123</v>
      </c>
      <c r="V14" s="402" t="s">
        <v>123</v>
      </c>
      <c r="W14" s="402" t="s">
        <v>123</v>
      </c>
      <c r="X14" s="402" t="s">
        <v>123</v>
      </c>
      <c r="Y14" s="402" t="s">
        <v>123</v>
      </c>
      <c r="Z14" s="402" t="s">
        <v>123</v>
      </c>
      <c r="AA14" s="402" t="s">
        <v>123</v>
      </c>
      <c r="AB14" s="402" t="s">
        <v>123</v>
      </c>
      <c r="AC14" s="402" t="s">
        <v>123</v>
      </c>
      <c r="AD14" s="402" t="s">
        <v>123</v>
      </c>
      <c r="AE14" s="402" t="s">
        <v>123</v>
      </c>
      <c r="AF14" s="402" t="s">
        <v>123</v>
      </c>
      <c r="AG14" s="402" t="s">
        <v>123</v>
      </c>
      <c r="AH14" s="402" t="s">
        <v>123</v>
      </c>
      <c r="AI14" s="402" t="s">
        <v>123</v>
      </c>
      <c r="AJ14" s="449" t="s">
        <v>123</v>
      </c>
    </row>
    <row r="15" spans="1:36" x14ac:dyDescent="0.2">
      <c r="A15" s="276"/>
      <c r="B15" s="970"/>
      <c r="C15" s="494" t="s">
        <v>123</v>
      </c>
      <c r="D15" s="885" t="s">
        <v>123</v>
      </c>
      <c r="E15" s="886" t="s">
        <v>123</v>
      </c>
      <c r="F15" s="488" t="s">
        <v>123</v>
      </c>
      <c r="G15" s="488">
        <v>2</v>
      </c>
      <c r="H15" s="492" t="s">
        <v>123</v>
      </c>
      <c r="I15" s="319" t="s">
        <v>123</v>
      </c>
      <c r="J15" s="319" t="s">
        <v>123</v>
      </c>
      <c r="K15" s="319" t="s">
        <v>123</v>
      </c>
      <c r="L15" s="402" t="s">
        <v>123</v>
      </c>
      <c r="M15" s="402" t="s">
        <v>123</v>
      </c>
      <c r="N15" s="402" t="s">
        <v>123</v>
      </c>
      <c r="O15" s="402" t="s">
        <v>123</v>
      </c>
      <c r="P15" s="402" t="s">
        <v>123</v>
      </c>
      <c r="Q15" s="402" t="s">
        <v>123</v>
      </c>
      <c r="R15" s="402" t="s">
        <v>123</v>
      </c>
      <c r="S15" s="402" t="s">
        <v>123</v>
      </c>
      <c r="T15" s="402" t="s">
        <v>123</v>
      </c>
      <c r="U15" s="402" t="s">
        <v>123</v>
      </c>
      <c r="V15" s="402" t="s">
        <v>123</v>
      </c>
      <c r="W15" s="402" t="s">
        <v>123</v>
      </c>
      <c r="X15" s="402" t="s">
        <v>123</v>
      </c>
      <c r="Y15" s="402" t="s">
        <v>123</v>
      </c>
      <c r="Z15" s="402" t="s">
        <v>123</v>
      </c>
      <c r="AA15" s="402" t="s">
        <v>123</v>
      </c>
      <c r="AB15" s="402" t="s">
        <v>123</v>
      </c>
      <c r="AC15" s="402" t="s">
        <v>123</v>
      </c>
      <c r="AD15" s="402" t="s">
        <v>123</v>
      </c>
      <c r="AE15" s="402" t="s">
        <v>123</v>
      </c>
      <c r="AF15" s="402" t="s">
        <v>123</v>
      </c>
      <c r="AG15" s="402" t="s">
        <v>123</v>
      </c>
      <c r="AH15" s="402" t="s">
        <v>123</v>
      </c>
      <c r="AI15" s="402" t="s">
        <v>123</v>
      </c>
      <c r="AJ15" s="449" t="s">
        <v>123</v>
      </c>
    </row>
    <row r="16" spans="1:36" x14ac:dyDescent="0.2">
      <c r="A16" s="276"/>
      <c r="B16" s="970"/>
      <c r="C16" s="494" t="s">
        <v>123</v>
      </c>
      <c r="D16" s="885" t="s">
        <v>123</v>
      </c>
      <c r="E16" s="886" t="s">
        <v>123</v>
      </c>
      <c r="F16" s="488" t="s">
        <v>123</v>
      </c>
      <c r="G16" s="488">
        <v>2</v>
      </c>
      <c r="H16" s="492" t="s">
        <v>123</v>
      </c>
      <c r="I16" s="319" t="s">
        <v>123</v>
      </c>
      <c r="J16" s="319" t="s">
        <v>123</v>
      </c>
      <c r="K16" s="319" t="s">
        <v>123</v>
      </c>
      <c r="L16" s="402" t="s">
        <v>123</v>
      </c>
      <c r="M16" s="402" t="s">
        <v>123</v>
      </c>
      <c r="N16" s="402" t="s">
        <v>123</v>
      </c>
      <c r="O16" s="402" t="s">
        <v>123</v>
      </c>
      <c r="P16" s="402" t="s">
        <v>123</v>
      </c>
      <c r="Q16" s="402" t="s">
        <v>123</v>
      </c>
      <c r="R16" s="402" t="s">
        <v>123</v>
      </c>
      <c r="S16" s="402" t="s">
        <v>123</v>
      </c>
      <c r="T16" s="402" t="s">
        <v>123</v>
      </c>
      <c r="U16" s="402" t="s">
        <v>123</v>
      </c>
      <c r="V16" s="402" t="s">
        <v>123</v>
      </c>
      <c r="W16" s="402" t="s">
        <v>123</v>
      </c>
      <c r="X16" s="402" t="s">
        <v>123</v>
      </c>
      <c r="Y16" s="402" t="s">
        <v>123</v>
      </c>
      <c r="Z16" s="402" t="s">
        <v>123</v>
      </c>
      <c r="AA16" s="402" t="s">
        <v>123</v>
      </c>
      <c r="AB16" s="402" t="s">
        <v>123</v>
      </c>
      <c r="AC16" s="402" t="s">
        <v>123</v>
      </c>
      <c r="AD16" s="402" t="s">
        <v>123</v>
      </c>
      <c r="AE16" s="402" t="s">
        <v>123</v>
      </c>
      <c r="AF16" s="402" t="s">
        <v>123</v>
      </c>
      <c r="AG16" s="402" t="s">
        <v>123</v>
      </c>
      <c r="AH16" s="402" t="s">
        <v>123</v>
      </c>
      <c r="AI16" s="402" t="s">
        <v>123</v>
      </c>
      <c r="AJ16" s="449" t="s">
        <v>123</v>
      </c>
    </row>
    <row r="17" spans="1:36" x14ac:dyDescent="0.2">
      <c r="A17" s="177"/>
      <c r="B17" s="970"/>
      <c r="C17" s="496" t="s">
        <v>640</v>
      </c>
      <c r="D17" s="722" t="s">
        <v>641</v>
      </c>
      <c r="E17" s="829" t="s">
        <v>642</v>
      </c>
      <c r="F17" s="491" t="s">
        <v>75</v>
      </c>
      <c r="G17" s="491">
        <v>2</v>
      </c>
      <c r="H17" s="492">
        <f>'2. BL Supply'!H14+'6. Preferred (Scenario Yr)'!H24</f>
        <v>0</v>
      </c>
      <c r="I17" s="319">
        <f>'2. BL Supply'!I14+'6. Preferred (Scenario Yr)'!I24</f>
        <v>0</v>
      </c>
      <c r="J17" s="319">
        <f>'2. BL Supply'!J14+'6. Preferred (Scenario Yr)'!J24</f>
        <v>0</v>
      </c>
      <c r="K17" s="319">
        <f>'2. BL Supply'!K14+'6. Preferred (Scenario Yr)'!K24</f>
        <v>0</v>
      </c>
      <c r="L17" s="445">
        <f>'2. BL Supply'!L14+'6. Preferred (Scenario Yr)'!L24</f>
        <v>0</v>
      </c>
      <c r="M17" s="445">
        <f>'2. BL Supply'!M14+'6. Preferred (Scenario Yr)'!M24</f>
        <v>0</v>
      </c>
      <c r="N17" s="445">
        <f>'2. BL Supply'!N14+'6. Preferred (Scenario Yr)'!N24</f>
        <v>0</v>
      </c>
      <c r="O17" s="445">
        <f>'2. BL Supply'!O14+'6. Preferred (Scenario Yr)'!O24</f>
        <v>0</v>
      </c>
      <c r="P17" s="445">
        <f>'2. BL Supply'!P14+'6. Preferred (Scenario Yr)'!P24</f>
        <v>0</v>
      </c>
      <c r="Q17" s="445">
        <f>'2. BL Supply'!Q14+'6. Preferred (Scenario Yr)'!Q24</f>
        <v>0</v>
      </c>
      <c r="R17" s="445">
        <f>'2. BL Supply'!R14+'6. Preferred (Scenario Yr)'!R24</f>
        <v>0</v>
      </c>
      <c r="S17" s="445">
        <f>'2. BL Supply'!S14+'6. Preferred (Scenario Yr)'!S24</f>
        <v>0</v>
      </c>
      <c r="T17" s="445">
        <f>'2. BL Supply'!T14+'6. Preferred (Scenario Yr)'!T24</f>
        <v>0</v>
      </c>
      <c r="U17" s="445">
        <f>'2. BL Supply'!U14+'6. Preferred (Scenario Yr)'!U24</f>
        <v>0</v>
      </c>
      <c r="V17" s="445">
        <f>'2. BL Supply'!V14+'6. Preferred (Scenario Yr)'!V24</f>
        <v>0</v>
      </c>
      <c r="W17" s="445">
        <f>'2. BL Supply'!W14+'6. Preferred (Scenario Yr)'!W24</f>
        <v>0</v>
      </c>
      <c r="X17" s="445">
        <f>'2. BL Supply'!X14+'6. Preferred (Scenario Yr)'!X24</f>
        <v>0</v>
      </c>
      <c r="Y17" s="445">
        <f>'2. BL Supply'!Y14+'6. Preferred (Scenario Yr)'!Y24</f>
        <v>0</v>
      </c>
      <c r="Z17" s="445">
        <f>'2. BL Supply'!Z14+'6. Preferred (Scenario Yr)'!Z24</f>
        <v>0</v>
      </c>
      <c r="AA17" s="445">
        <f>'2. BL Supply'!AA14+'6. Preferred (Scenario Yr)'!AA24</f>
        <v>0</v>
      </c>
      <c r="AB17" s="445">
        <f>'2. BL Supply'!AB14+'6. Preferred (Scenario Yr)'!AB24</f>
        <v>0</v>
      </c>
      <c r="AC17" s="445">
        <f>'2. BL Supply'!AC14+'6. Preferred (Scenario Yr)'!AC24</f>
        <v>0</v>
      </c>
      <c r="AD17" s="445">
        <f>'2. BL Supply'!AD14+'6. Preferred (Scenario Yr)'!AD24</f>
        <v>0</v>
      </c>
      <c r="AE17" s="445">
        <f>'2. BL Supply'!AE14+'6. Preferred (Scenario Yr)'!AE24</f>
        <v>0</v>
      </c>
      <c r="AF17" s="445">
        <f>'2. BL Supply'!AF14+'6. Preferred (Scenario Yr)'!AF24</f>
        <v>0</v>
      </c>
      <c r="AG17" s="445">
        <f>'2. BL Supply'!AG14+'6. Preferred (Scenario Yr)'!AG24</f>
        <v>0</v>
      </c>
      <c r="AH17" s="445">
        <f>'2. BL Supply'!AH14+'6. Preferred (Scenario Yr)'!AH24</f>
        <v>0</v>
      </c>
      <c r="AI17" s="445">
        <f>'2. BL Supply'!AI14+'6. Preferred (Scenario Yr)'!AI24</f>
        <v>0</v>
      </c>
      <c r="AJ17" s="497">
        <f>'2. BL Supply'!AJ14+'6. Preferred (Scenario Yr)'!AJ24</f>
        <v>0</v>
      </c>
    </row>
    <row r="18" spans="1:36" x14ac:dyDescent="0.2">
      <c r="A18" s="276"/>
      <c r="B18" s="970"/>
      <c r="C18" s="494" t="s">
        <v>123</v>
      </c>
      <c r="D18" s="842" t="s">
        <v>123</v>
      </c>
      <c r="E18" s="887" t="s">
        <v>123</v>
      </c>
      <c r="F18" s="277" t="s">
        <v>123</v>
      </c>
      <c r="G18" s="277">
        <v>2</v>
      </c>
      <c r="H18" s="492" t="s">
        <v>123</v>
      </c>
      <c r="I18" s="319" t="s">
        <v>123</v>
      </c>
      <c r="J18" s="319" t="s">
        <v>123</v>
      </c>
      <c r="K18" s="319" t="s">
        <v>123</v>
      </c>
      <c r="L18" s="402" t="s">
        <v>643</v>
      </c>
      <c r="M18" s="402" t="s">
        <v>123</v>
      </c>
      <c r="N18" s="402" t="s">
        <v>123</v>
      </c>
      <c r="O18" s="402" t="s">
        <v>123</v>
      </c>
      <c r="P18" s="402" t="s">
        <v>123</v>
      </c>
      <c r="Q18" s="402" t="s">
        <v>123</v>
      </c>
      <c r="R18" s="402" t="s">
        <v>123</v>
      </c>
      <c r="S18" s="402" t="s">
        <v>123</v>
      </c>
      <c r="T18" s="402" t="s">
        <v>123</v>
      </c>
      <c r="U18" s="402" t="s">
        <v>123</v>
      </c>
      <c r="V18" s="402" t="s">
        <v>123</v>
      </c>
      <c r="W18" s="402" t="s">
        <v>123</v>
      </c>
      <c r="X18" s="402" t="s">
        <v>123</v>
      </c>
      <c r="Y18" s="402" t="s">
        <v>123</v>
      </c>
      <c r="Z18" s="402" t="s">
        <v>123</v>
      </c>
      <c r="AA18" s="402" t="s">
        <v>123</v>
      </c>
      <c r="AB18" s="402" t="s">
        <v>123</v>
      </c>
      <c r="AC18" s="402" t="s">
        <v>123</v>
      </c>
      <c r="AD18" s="402" t="s">
        <v>123</v>
      </c>
      <c r="AE18" s="402" t="s">
        <v>123</v>
      </c>
      <c r="AF18" s="402" t="s">
        <v>123</v>
      </c>
      <c r="AG18" s="402" t="s">
        <v>123</v>
      </c>
      <c r="AH18" s="402" t="s">
        <v>123</v>
      </c>
      <c r="AI18" s="402" t="s">
        <v>123</v>
      </c>
      <c r="AJ18" s="449" t="s">
        <v>123</v>
      </c>
    </row>
    <row r="19" spans="1:36" x14ac:dyDescent="0.2">
      <c r="A19" s="276"/>
      <c r="B19" s="970"/>
      <c r="C19" s="494" t="s">
        <v>123</v>
      </c>
      <c r="D19" s="842" t="s">
        <v>123</v>
      </c>
      <c r="E19" s="887" t="s">
        <v>123</v>
      </c>
      <c r="F19" s="277" t="s">
        <v>123</v>
      </c>
      <c r="G19" s="277">
        <v>2</v>
      </c>
      <c r="H19" s="492" t="s">
        <v>123</v>
      </c>
      <c r="I19" s="319" t="s">
        <v>123</v>
      </c>
      <c r="J19" s="319" t="s">
        <v>123</v>
      </c>
      <c r="K19" s="319" t="s">
        <v>123</v>
      </c>
      <c r="L19" s="402" t="s">
        <v>123</v>
      </c>
      <c r="M19" s="402" t="s">
        <v>123</v>
      </c>
      <c r="N19" s="402" t="s">
        <v>123</v>
      </c>
      <c r="O19" s="402" t="s">
        <v>123</v>
      </c>
      <c r="P19" s="402" t="s">
        <v>123</v>
      </c>
      <c r="Q19" s="402" t="s">
        <v>123</v>
      </c>
      <c r="R19" s="402" t="s">
        <v>123</v>
      </c>
      <c r="S19" s="402" t="s">
        <v>123</v>
      </c>
      <c r="T19" s="402" t="s">
        <v>123</v>
      </c>
      <c r="U19" s="402" t="s">
        <v>123</v>
      </c>
      <c r="V19" s="402" t="s">
        <v>123</v>
      </c>
      <c r="W19" s="402" t="s">
        <v>123</v>
      </c>
      <c r="X19" s="402" t="s">
        <v>123</v>
      </c>
      <c r="Y19" s="402" t="s">
        <v>123</v>
      </c>
      <c r="Z19" s="402" t="s">
        <v>123</v>
      </c>
      <c r="AA19" s="402" t="s">
        <v>123</v>
      </c>
      <c r="AB19" s="402" t="s">
        <v>123</v>
      </c>
      <c r="AC19" s="402" t="s">
        <v>123</v>
      </c>
      <c r="AD19" s="402" t="s">
        <v>123</v>
      </c>
      <c r="AE19" s="402" t="s">
        <v>123</v>
      </c>
      <c r="AF19" s="402" t="s">
        <v>123</v>
      </c>
      <c r="AG19" s="402" t="s">
        <v>123</v>
      </c>
      <c r="AH19" s="402" t="s">
        <v>123</v>
      </c>
      <c r="AI19" s="402" t="s">
        <v>123</v>
      </c>
      <c r="AJ19" s="449" t="s">
        <v>123</v>
      </c>
    </row>
    <row r="20" spans="1:36" x14ac:dyDescent="0.2">
      <c r="A20" s="276"/>
      <c r="B20" s="970"/>
      <c r="C20" s="494" t="s">
        <v>123</v>
      </c>
      <c r="D20" s="885" t="s">
        <v>123</v>
      </c>
      <c r="E20" s="470" t="s">
        <v>123</v>
      </c>
      <c r="F20" s="488" t="s">
        <v>123</v>
      </c>
      <c r="G20" s="488">
        <v>2</v>
      </c>
      <c r="H20" s="492" t="s">
        <v>123</v>
      </c>
      <c r="I20" s="319" t="s">
        <v>123</v>
      </c>
      <c r="J20" s="319" t="s">
        <v>123</v>
      </c>
      <c r="K20" s="319" t="s">
        <v>123</v>
      </c>
      <c r="L20" s="402" t="s">
        <v>123</v>
      </c>
      <c r="M20" s="402" t="s">
        <v>123</v>
      </c>
      <c r="N20" s="402" t="s">
        <v>123</v>
      </c>
      <c r="O20" s="402" t="s">
        <v>123</v>
      </c>
      <c r="P20" s="402" t="s">
        <v>123</v>
      </c>
      <c r="Q20" s="402" t="s">
        <v>123</v>
      </c>
      <c r="R20" s="402" t="s">
        <v>123</v>
      </c>
      <c r="S20" s="402" t="s">
        <v>123</v>
      </c>
      <c r="T20" s="402" t="s">
        <v>123</v>
      </c>
      <c r="U20" s="402" t="s">
        <v>123</v>
      </c>
      <c r="V20" s="402" t="s">
        <v>123</v>
      </c>
      <c r="W20" s="402" t="s">
        <v>123</v>
      </c>
      <c r="X20" s="402" t="s">
        <v>123</v>
      </c>
      <c r="Y20" s="402" t="s">
        <v>123</v>
      </c>
      <c r="Z20" s="402" t="s">
        <v>123</v>
      </c>
      <c r="AA20" s="402" t="s">
        <v>123</v>
      </c>
      <c r="AB20" s="402" t="s">
        <v>123</v>
      </c>
      <c r="AC20" s="402" t="s">
        <v>123</v>
      </c>
      <c r="AD20" s="402" t="s">
        <v>123</v>
      </c>
      <c r="AE20" s="402" t="s">
        <v>123</v>
      </c>
      <c r="AF20" s="402" t="s">
        <v>123</v>
      </c>
      <c r="AG20" s="402" t="s">
        <v>123</v>
      </c>
      <c r="AH20" s="402" t="s">
        <v>123</v>
      </c>
      <c r="AI20" s="402" t="s">
        <v>123</v>
      </c>
      <c r="AJ20" s="449" t="s">
        <v>123</v>
      </c>
    </row>
    <row r="21" spans="1:36" ht="25.5" x14ac:dyDescent="0.2">
      <c r="A21" s="177"/>
      <c r="B21" s="970"/>
      <c r="C21" s="496" t="s">
        <v>644</v>
      </c>
      <c r="D21" s="722" t="s">
        <v>645</v>
      </c>
      <c r="E21" s="829" t="s">
        <v>815</v>
      </c>
      <c r="F21" s="491"/>
      <c r="G21" s="491">
        <v>2</v>
      </c>
      <c r="H21" s="492">
        <f>'2. BL Supply'!H17+'2. BL Supply'!H18+'6. Preferred (Scenario Yr)'!H27+'6. Preferred (Scenario Yr)'!H5</f>
        <v>3.84</v>
      </c>
      <c r="I21" s="319">
        <f>'2. BL Supply'!I17+'2. BL Supply'!I18+'6. Preferred (Scenario Yr)'!I27+'6. Preferred (Scenario Yr)'!I5</f>
        <v>3.84</v>
      </c>
      <c r="J21" s="319">
        <f>'2. BL Supply'!J17+'2. BL Supply'!J18+'6. Preferred (Scenario Yr)'!J27+'6. Preferred (Scenario Yr)'!J5</f>
        <v>3.84</v>
      </c>
      <c r="K21" s="319">
        <f>'2. BL Supply'!K17+'2. BL Supply'!K18+'6. Preferred (Scenario Yr)'!K27+'6. Preferred (Scenario Yr)'!K5</f>
        <v>3.84</v>
      </c>
      <c r="L21" s="445">
        <f>'2. BL Supply'!L17+'2. BL Supply'!L18+'6. Preferred (Scenario Yr)'!L27+'6. Preferred (Scenario Yr)'!L5</f>
        <v>3.84</v>
      </c>
      <c r="M21" s="445">
        <f>'2. BL Supply'!M17+'2. BL Supply'!M18+'6. Preferred (Scenario Yr)'!M27+'6. Preferred (Scenario Yr)'!M5</f>
        <v>3.84</v>
      </c>
      <c r="N21" s="445">
        <f>'2. BL Supply'!N17+'2. BL Supply'!N18+'6. Preferred (Scenario Yr)'!N27+'6. Preferred (Scenario Yr)'!N5</f>
        <v>3.84</v>
      </c>
      <c r="O21" s="445">
        <f>'2. BL Supply'!O17+'2. BL Supply'!O18+'6. Preferred (Scenario Yr)'!O27+'6. Preferred (Scenario Yr)'!O5</f>
        <v>3.84</v>
      </c>
      <c r="P21" s="445">
        <f>'2. BL Supply'!P17+'2. BL Supply'!P18+'6. Preferred (Scenario Yr)'!P27+'6. Preferred (Scenario Yr)'!P5</f>
        <v>3.84</v>
      </c>
      <c r="Q21" s="445">
        <f>'2. BL Supply'!Q17+'2. BL Supply'!Q18+'6. Preferred (Scenario Yr)'!Q27+'6. Preferred (Scenario Yr)'!Q5</f>
        <v>3.84</v>
      </c>
      <c r="R21" s="445">
        <f>'2. BL Supply'!R17+'2. BL Supply'!R18+'6. Preferred (Scenario Yr)'!R27+'6. Preferred (Scenario Yr)'!R5</f>
        <v>3.84</v>
      </c>
      <c r="S21" s="445">
        <f>'2. BL Supply'!S17+'2. BL Supply'!S18+'6. Preferred (Scenario Yr)'!S27+'6. Preferred (Scenario Yr)'!S5</f>
        <v>3.84</v>
      </c>
      <c r="T21" s="445">
        <f>'2. BL Supply'!T17+'2. BL Supply'!T18+'6. Preferred (Scenario Yr)'!T27+'6. Preferred (Scenario Yr)'!T5</f>
        <v>3.84</v>
      </c>
      <c r="U21" s="445">
        <f>'2. BL Supply'!U17+'2. BL Supply'!U18+'6. Preferred (Scenario Yr)'!U27+'6. Preferred (Scenario Yr)'!U5</f>
        <v>3.84</v>
      </c>
      <c r="V21" s="445">
        <f>'2. BL Supply'!V17+'2. BL Supply'!V18+'6. Preferred (Scenario Yr)'!V27+'6. Preferred (Scenario Yr)'!V5</f>
        <v>3.3</v>
      </c>
      <c r="W21" s="445">
        <f>'2. BL Supply'!W17+'2. BL Supply'!W18+'6. Preferred (Scenario Yr)'!W27+'6. Preferred (Scenario Yr)'!W5</f>
        <v>3.3</v>
      </c>
      <c r="X21" s="445">
        <f>'2. BL Supply'!X17+'2. BL Supply'!X18+'6. Preferred (Scenario Yr)'!X27+'6. Preferred (Scenario Yr)'!X5</f>
        <v>3.3</v>
      </c>
      <c r="Y21" s="445">
        <f>'2. BL Supply'!Y17+'2. BL Supply'!Y18+'6. Preferred (Scenario Yr)'!Y27+'6. Preferred (Scenario Yr)'!Y5</f>
        <v>3.3</v>
      </c>
      <c r="Z21" s="445">
        <f>'2. BL Supply'!Z17+'2. BL Supply'!Z18+'6. Preferred (Scenario Yr)'!Z27+'6. Preferred (Scenario Yr)'!Z5</f>
        <v>3.3</v>
      </c>
      <c r="AA21" s="445">
        <f>'2. BL Supply'!AA17+'2. BL Supply'!AA18+'6. Preferred (Scenario Yr)'!AA27+'6. Preferred (Scenario Yr)'!AA5</f>
        <v>3.3</v>
      </c>
      <c r="AB21" s="445">
        <f>'2. BL Supply'!AB17+'2. BL Supply'!AB18+'6. Preferred (Scenario Yr)'!AB27+'6. Preferred (Scenario Yr)'!AB5</f>
        <v>3.3</v>
      </c>
      <c r="AC21" s="445">
        <f>'2. BL Supply'!AC17+'2. BL Supply'!AC18+'6. Preferred (Scenario Yr)'!AC27+'6. Preferred (Scenario Yr)'!AC5</f>
        <v>3.3</v>
      </c>
      <c r="AD21" s="445">
        <f>'2. BL Supply'!AD17+'2. BL Supply'!AD18+'6. Preferred (Scenario Yr)'!AD27+'6. Preferred (Scenario Yr)'!AD5</f>
        <v>3.3</v>
      </c>
      <c r="AE21" s="445">
        <f>'2. BL Supply'!AE17+'2. BL Supply'!AE18+'6. Preferred (Scenario Yr)'!AE27+'6. Preferred (Scenario Yr)'!AE5</f>
        <v>3.3</v>
      </c>
      <c r="AF21" s="445">
        <f>'2. BL Supply'!AF17+'2. BL Supply'!AF18+'6. Preferred (Scenario Yr)'!AF27+'6. Preferred (Scenario Yr)'!AF5</f>
        <v>3.3</v>
      </c>
      <c r="AG21" s="445">
        <f>'2. BL Supply'!AG17+'2. BL Supply'!AG18+'6. Preferred (Scenario Yr)'!AG27+'6. Preferred (Scenario Yr)'!AG5</f>
        <v>3.3</v>
      </c>
      <c r="AH21" s="445">
        <f>'2. BL Supply'!AH17+'2. BL Supply'!AH18+'6. Preferred (Scenario Yr)'!AH27+'6. Preferred (Scenario Yr)'!AH5</f>
        <v>3.3</v>
      </c>
      <c r="AI21" s="445">
        <f>'2. BL Supply'!AI17+'2. BL Supply'!AI18+'6. Preferred (Scenario Yr)'!AI27+'6. Preferred (Scenario Yr)'!AI5</f>
        <v>3.3</v>
      </c>
      <c r="AJ21" s="497">
        <f>'2. BL Supply'!AJ17+'2. BL Supply'!AJ18+'6. Preferred (Scenario Yr)'!AJ27+'6. Preferred (Scenario Yr)'!AJ5</f>
        <v>3.3</v>
      </c>
    </row>
    <row r="22" spans="1:36" x14ac:dyDescent="0.2">
      <c r="A22" s="177"/>
      <c r="B22" s="970"/>
      <c r="C22" s="496" t="s">
        <v>123</v>
      </c>
      <c r="D22" s="891" t="s">
        <v>123</v>
      </c>
      <c r="E22" s="829" t="s">
        <v>123</v>
      </c>
      <c r="F22" s="491" t="s">
        <v>123</v>
      </c>
      <c r="G22" s="491">
        <v>2</v>
      </c>
      <c r="H22" s="492"/>
      <c r="I22" s="319"/>
      <c r="J22" s="319"/>
      <c r="K22" s="319"/>
      <c r="L22" s="445" t="s">
        <v>123</v>
      </c>
      <c r="M22" s="445" t="s">
        <v>123</v>
      </c>
      <c r="N22" s="445" t="s">
        <v>123</v>
      </c>
      <c r="O22" s="445" t="s">
        <v>123</v>
      </c>
      <c r="P22" s="445" t="s">
        <v>123</v>
      </c>
      <c r="Q22" s="445" t="s">
        <v>123</v>
      </c>
      <c r="R22" s="445" t="s">
        <v>123</v>
      </c>
      <c r="S22" s="445" t="s">
        <v>123</v>
      </c>
      <c r="T22" s="445" t="s">
        <v>123</v>
      </c>
      <c r="U22" s="445" t="s">
        <v>123</v>
      </c>
      <c r="V22" s="445" t="s">
        <v>123</v>
      </c>
      <c r="W22" s="445" t="s">
        <v>123</v>
      </c>
      <c r="X22" s="445" t="s">
        <v>123</v>
      </c>
      <c r="Y22" s="445" t="s">
        <v>123</v>
      </c>
      <c r="Z22" s="445" t="s">
        <v>123</v>
      </c>
      <c r="AA22" s="445" t="s">
        <v>123</v>
      </c>
      <c r="AB22" s="445" t="s">
        <v>123</v>
      </c>
      <c r="AC22" s="445" t="s">
        <v>123</v>
      </c>
      <c r="AD22" s="445" t="s">
        <v>123</v>
      </c>
      <c r="AE22" s="445" t="s">
        <v>123</v>
      </c>
      <c r="AF22" s="445" t="s">
        <v>123</v>
      </c>
      <c r="AG22" s="445" t="s">
        <v>123</v>
      </c>
      <c r="AH22" s="445" t="s">
        <v>123</v>
      </c>
      <c r="AI22" s="445" t="s">
        <v>123</v>
      </c>
      <c r="AJ22" s="497" t="s">
        <v>123</v>
      </c>
    </row>
    <row r="23" spans="1:36" x14ac:dyDescent="0.2">
      <c r="A23" s="177"/>
      <c r="B23" s="970"/>
      <c r="C23" s="494" t="s">
        <v>123</v>
      </c>
      <c r="D23" s="842" t="s">
        <v>123</v>
      </c>
      <c r="E23" s="887" t="s">
        <v>123</v>
      </c>
      <c r="F23" s="277" t="s">
        <v>123</v>
      </c>
      <c r="G23" s="277">
        <v>2</v>
      </c>
      <c r="H23" s="492" t="s">
        <v>123</v>
      </c>
      <c r="I23" s="319" t="s">
        <v>123</v>
      </c>
      <c r="J23" s="319" t="s">
        <v>123</v>
      </c>
      <c r="K23" s="319" t="s">
        <v>123</v>
      </c>
      <c r="L23" s="402" t="s">
        <v>123</v>
      </c>
      <c r="M23" s="402" t="s">
        <v>123</v>
      </c>
      <c r="N23" s="402" t="s">
        <v>123</v>
      </c>
      <c r="O23" s="402" t="s">
        <v>123</v>
      </c>
      <c r="P23" s="402" t="s">
        <v>123</v>
      </c>
      <c r="Q23" s="402" t="s">
        <v>123</v>
      </c>
      <c r="R23" s="402" t="s">
        <v>123</v>
      </c>
      <c r="S23" s="402" t="s">
        <v>123</v>
      </c>
      <c r="T23" s="402" t="s">
        <v>123</v>
      </c>
      <c r="U23" s="402" t="s">
        <v>123</v>
      </c>
      <c r="V23" s="402" t="s">
        <v>123</v>
      </c>
      <c r="W23" s="402" t="s">
        <v>123</v>
      </c>
      <c r="X23" s="402" t="s">
        <v>123</v>
      </c>
      <c r="Y23" s="402" t="s">
        <v>123</v>
      </c>
      <c r="Z23" s="402" t="s">
        <v>123</v>
      </c>
      <c r="AA23" s="402" t="s">
        <v>123</v>
      </c>
      <c r="AB23" s="402" t="s">
        <v>123</v>
      </c>
      <c r="AC23" s="402" t="s">
        <v>123</v>
      </c>
      <c r="AD23" s="402" t="s">
        <v>123</v>
      </c>
      <c r="AE23" s="402" t="s">
        <v>123</v>
      </c>
      <c r="AF23" s="402" t="s">
        <v>123</v>
      </c>
      <c r="AG23" s="402" t="s">
        <v>123</v>
      </c>
      <c r="AH23" s="402" t="s">
        <v>123</v>
      </c>
      <c r="AI23" s="402" t="s">
        <v>123</v>
      </c>
      <c r="AJ23" s="449" t="s">
        <v>123</v>
      </c>
    </row>
    <row r="24" spans="1:36" x14ac:dyDescent="0.2">
      <c r="A24" s="177"/>
      <c r="B24" s="970"/>
      <c r="C24" s="494" t="s">
        <v>123</v>
      </c>
      <c r="D24" s="842" t="s">
        <v>123</v>
      </c>
      <c r="E24" s="887" t="s">
        <v>123</v>
      </c>
      <c r="F24" s="277" t="s">
        <v>123</v>
      </c>
      <c r="G24" s="277">
        <v>2</v>
      </c>
      <c r="H24" s="492" t="s">
        <v>123</v>
      </c>
      <c r="I24" s="319" t="s">
        <v>123</v>
      </c>
      <c r="J24" s="319" t="s">
        <v>123</v>
      </c>
      <c r="K24" s="319" t="s">
        <v>123</v>
      </c>
      <c r="L24" s="402" t="s">
        <v>123</v>
      </c>
      <c r="M24" s="402" t="s">
        <v>123</v>
      </c>
      <c r="N24" s="402" t="s">
        <v>123</v>
      </c>
      <c r="O24" s="402" t="s">
        <v>123</v>
      </c>
      <c r="P24" s="402" t="s">
        <v>123</v>
      </c>
      <c r="Q24" s="402" t="s">
        <v>123</v>
      </c>
      <c r="R24" s="402" t="s">
        <v>123</v>
      </c>
      <c r="S24" s="402" t="s">
        <v>123</v>
      </c>
      <c r="T24" s="402" t="s">
        <v>123</v>
      </c>
      <c r="U24" s="402" t="s">
        <v>123</v>
      </c>
      <c r="V24" s="402" t="s">
        <v>123</v>
      </c>
      <c r="W24" s="402" t="s">
        <v>123</v>
      </c>
      <c r="X24" s="402" t="s">
        <v>123</v>
      </c>
      <c r="Y24" s="402" t="s">
        <v>123</v>
      </c>
      <c r="Z24" s="402" t="s">
        <v>123</v>
      </c>
      <c r="AA24" s="402" t="s">
        <v>123</v>
      </c>
      <c r="AB24" s="402" t="s">
        <v>123</v>
      </c>
      <c r="AC24" s="402" t="s">
        <v>123</v>
      </c>
      <c r="AD24" s="402" t="s">
        <v>123</v>
      </c>
      <c r="AE24" s="402" t="s">
        <v>123</v>
      </c>
      <c r="AF24" s="402" t="s">
        <v>123</v>
      </c>
      <c r="AG24" s="402" t="s">
        <v>123</v>
      </c>
      <c r="AH24" s="402" t="s">
        <v>123</v>
      </c>
      <c r="AI24" s="402" t="s">
        <v>123</v>
      </c>
      <c r="AJ24" s="449" t="s">
        <v>123</v>
      </c>
    </row>
    <row r="25" spans="1:36" x14ac:dyDescent="0.2">
      <c r="A25" s="177"/>
      <c r="B25" s="970"/>
      <c r="C25" s="494" t="s">
        <v>123</v>
      </c>
      <c r="D25" s="842" t="s">
        <v>123</v>
      </c>
      <c r="E25" s="887" t="s">
        <v>123</v>
      </c>
      <c r="F25" s="277" t="s">
        <v>123</v>
      </c>
      <c r="G25" s="277">
        <v>2</v>
      </c>
      <c r="H25" s="492" t="s">
        <v>123</v>
      </c>
      <c r="I25" s="319" t="s">
        <v>123</v>
      </c>
      <c r="J25" s="319" t="s">
        <v>123</v>
      </c>
      <c r="K25" s="319" t="s">
        <v>123</v>
      </c>
      <c r="L25" s="402" t="s">
        <v>123</v>
      </c>
      <c r="M25" s="402" t="s">
        <v>123</v>
      </c>
      <c r="N25" s="402" t="s">
        <v>123</v>
      </c>
      <c r="O25" s="402" t="s">
        <v>123</v>
      </c>
      <c r="P25" s="402" t="s">
        <v>123</v>
      </c>
      <c r="Q25" s="402" t="s">
        <v>123</v>
      </c>
      <c r="R25" s="402" t="s">
        <v>123</v>
      </c>
      <c r="S25" s="402" t="s">
        <v>123</v>
      </c>
      <c r="T25" s="402" t="s">
        <v>123</v>
      </c>
      <c r="U25" s="402" t="s">
        <v>123</v>
      </c>
      <c r="V25" s="402" t="s">
        <v>123</v>
      </c>
      <c r="W25" s="402" t="s">
        <v>123</v>
      </c>
      <c r="X25" s="402" t="s">
        <v>123</v>
      </c>
      <c r="Y25" s="402" t="s">
        <v>123</v>
      </c>
      <c r="Z25" s="402" t="s">
        <v>123</v>
      </c>
      <c r="AA25" s="402" t="s">
        <v>123</v>
      </c>
      <c r="AB25" s="402" t="s">
        <v>123</v>
      </c>
      <c r="AC25" s="402" t="s">
        <v>123</v>
      </c>
      <c r="AD25" s="402" t="s">
        <v>123</v>
      </c>
      <c r="AE25" s="402" t="s">
        <v>123</v>
      </c>
      <c r="AF25" s="402" t="s">
        <v>123</v>
      </c>
      <c r="AG25" s="402" t="s">
        <v>123</v>
      </c>
      <c r="AH25" s="402" t="s">
        <v>123</v>
      </c>
      <c r="AI25" s="402" t="s">
        <v>123</v>
      </c>
      <c r="AJ25" s="449" t="s">
        <v>123</v>
      </c>
    </row>
    <row r="26" spans="1:36" x14ac:dyDescent="0.2">
      <c r="A26" s="177"/>
      <c r="B26" s="971"/>
      <c r="C26" s="494" t="s">
        <v>123</v>
      </c>
      <c r="D26" s="842" t="s">
        <v>123</v>
      </c>
      <c r="E26" s="887" t="s">
        <v>123</v>
      </c>
      <c r="F26" s="277" t="s">
        <v>123</v>
      </c>
      <c r="G26" s="277">
        <v>2</v>
      </c>
      <c r="H26" s="492" t="s">
        <v>123</v>
      </c>
      <c r="I26" s="319" t="s">
        <v>123</v>
      </c>
      <c r="J26" s="319" t="s">
        <v>123</v>
      </c>
      <c r="K26" s="319" t="s">
        <v>123</v>
      </c>
      <c r="L26" s="402" t="s">
        <v>123</v>
      </c>
      <c r="M26" s="402" t="s">
        <v>123</v>
      </c>
      <c r="N26" s="402" t="s">
        <v>123</v>
      </c>
      <c r="O26" s="402" t="s">
        <v>123</v>
      </c>
      <c r="P26" s="402" t="s">
        <v>123</v>
      </c>
      <c r="Q26" s="402" t="s">
        <v>123</v>
      </c>
      <c r="R26" s="402" t="s">
        <v>123</v>
      </c>
      <c r="S26" s="402" t="s">
        <v>123</v>
      </c>
      <c r="T26" s="402" t="s">
        <v>123</v>
      </c>
      <c r="U26" s="402" t="s">
        <v>123</v>
      </c>
      <c r="V26" s="402" t="s">
        <v>123</v>
      </c>
      <c r="W26" s="402" t="s">
        <v>123</v>
      </c>
      <c r="X26" s="402" t="s">
        <v>123</v>
      </c>
      <c r="Y26" s="402" t="s">
        <v>123</v>
      </c>
      <c r="Z26" s="402" t="s">
        <v>123</v>
      </c>
      <c r="AA26" s="402" t="s">
        <v>123</v>
      </c>
      <c r="AB26" s="402" t="s">
        <v>123</v>
      </c>
      <c r="AC26" s="402" t="s">
        <v>123</v>
      </c>
      <c r="AD26" s="402" t="s">
        <v>123</v>
      </c>
      <c r="AE26" s="402" t="s">
        <v>123</v>
      </c>
      <c r="AF26" s="402" t="s">
        <v>123</v>
      </c>
      <c r="AG26" s="402" t="s">
        <v>123</v>
      </c>
      <c r="AH26" s="402" t="s">
        <v>123</v>
      </c>
      <c r="AI26" s="402" t="s">
        <v>123</v>
      </c>
      <c r="AJ26" s="449" t="s">
        <v>123</v>
      </c>
    </row>
    <row r="27" spans="1:36" ht="25.5" x14ac:dyDescent="0.2">
      <c r="A27" s="177"/>
      <c r="B27" s="972"/>
      <c r="C27" s="496" t="s">
        <v>646</v>
      </c>
      <c r="D27" s="491" t="s">
        <v>186</v>
      </c>
      <c r="E27" s="829" t="s">
        <v>814</v>
      </c>
      <c r="F27" s="491" t="s">
        <v>75</v>
      </c>
      <c r="G27" s="491">
        <v>2</v>
      </c>
      <c r="H27" s="492">
        <f>'2. BL Supply'!H24+('6. Preferred (Scenario Yr)'!H38+'6. Preferred (Scenario Yr)'!H14)</f>
        <v>0</v>
      </c>
      <c r="I27" s="319">
        <f>'2. BL Supply'!I24+('6. Preferred (Scenario Yr)'!I38+'6. Preferred (Scenario Yr)'!I14)</f>
        <v>0</v>
      </c>
      <c r="J27" s="319">
        <f>'2. BL Supply'!J24+('6. Preferred (Scenario Yr)'!J38+'6. Preferred (Scenario Yr)'!J14)</f>
        <v>0</v>
      </c>
      <c r="K27" s="319">
        <f>'2. BL Supply'!K24+('6. Preferred (Scenario Yr)'!K38+'6. Preferred (Scenario Yr)'!K14)</f>
        <v>0</v>
      </c>
      <c r="L27" s="445">
        <f>'2. BL Supply'!L24+('6. Preferred (Scenario Yr)'!L38+'6. Preferred (Scenario Yr)'!L14)</f>
        <v>0</v>
      </c>
      <c r="M27" s="445">
        <f>'2. BL Supply'!M24+('6. Preferred (Scenario Yr)'!M38+'6. Preferred (Scenario Yr)'!M14)</f>
        <v>0</v>
      </c>
      <c r="N27" s="445">
        <f>'2. BL Supply'!N24+('6. Preferred (Scenario Yr)'!N38+'6. Preferred (Scenario Yr)'!N14)</f>
        <v>0</v>
      </c>
      <c r="O27" s="445">
        <f>'2. BL Supply'!O24+('6. Preferred (Scenario Yr)'!O38+'6. Preferred (Scenario Yr)'!O14)</f>
        <v>0</v>
      </c>
      <c r="P27" s="445">
        <f>'2. BL Supply'!P24+('6. Preferred (Scenario Yr)'!P38+'6. Preferred (Scenario Yr)'!P14)</f>
        <v>0</v>
      </c>
      <c r="Q27" s="445">
        <f>'2. BL Supply'!Q24+('6. Preferred (Scenario Yr)'!Q38+'6. Preferred (Scenario Yr)'!Q14)</f>
        <v>0</v>
      </c>
      <c r="R27" s="445">
        <f>'2. BL Supply'!R24+('6. Preferred (Scenario Yr)'!R38+'6. Preferred (Scenario Yr)'!R14)</f>
        <v>0</v>
      </c>
      <c r="S27" s="445">
        <f>'2. BL Supply'!S24+('6. Preferred (Scenario Yr)'!S38+'6. Preferred (Scenario Yr)'!S14)</f>
        <v>0</v>
      </c>
      <c r="T27" s="445">
        <f>'2. BL Supply'!T24+('6. Preferred (Scenario Yr)'!T38+'6. Preferred (Scenario Yr)'!T14)</f>
        <v>0</v>
      </c>
      <c r="U27" s="445">
        <f>'2. BL Supply'!U24+('6. Preferred (Scenario Yr)'!U38+'6. Preferred (Scenario Yr)'!U14)</f>
        <v>0</v>
      </c>
      <c r="V27" s="445">
        <f>'2. BL Supply'!V24+('6. Preferred (Scenario Yr)'!V38+'6. Preferred (Scenario Yr)'!V14)</f>
        <v>0</v>
      </c>
      <c r="W27" s="445">
        <f>'2. BL Supply'!W24+('6. Preferred (Scenario Yr)'!W38+'6. Preferred (Scenario Yr)'!W14)</f>
        <v>0</v>
      </c>
      <c r="X27" s="445">
        <f>'2. BL Supply'!X24+('6. Preferred (Scenario Yr)'!X38+'6. Preferred (Scenario Yr)'!X14)</f>
        <v>0</v>
      </c>
      <c r="Y27" s="445">
        <f>'2. BL Supply'!Y24+('6. Preferred (Scenario Yr)'!Y38+'6. Preferred (Scenario Yr)'!Y14)</f>
        <v>0</v>
      </c>
      <c r="Z27" s="445">
        <f>'2. BL Supply'!Z24+('6. Preferred (Scenario Yr)'!Z38+'6. Preferred (Scenario Yr)'!Z14)</f>
        <v>0</v>
      </c>
      <c r="AA27" s="445">
        <f>'2. BL Supply'!AA24+('6. Preferred (Scenario Yr)'!AA38+'6. Preferred (Scenario Yr)'!AA14)</f>
        <v>0</v>
      </c>
      <c r="AB27" s="445">
        <f>'2. BL Supply'!AB24+('6. Preferred (Scenario Yr)'!AB38+'6. Preferred (Scenario Yr)'!AB14)</f>
        <v>0</v>
      </c>
      <c r="AC27" s="445">
        <f>'2. BL Supply'!AC24+('6. Preferred (Scenario Yr)'!AC38+'6. Preferred (Scenario Yr)'!AC14)</f>
        <v>0</v>
      </c>
      <c r="AD27" s="445">
        <f>'2. BL Supply'!AD24+('6. Preferred (Scenario Yr)'!AD38+'6. Preferred (Scenario Yr)'!AD14)</f>
        <v>0</v>
      </c>
      <c r="AE27" s="445">
        <f>'2. BL Supply'!AE24+('6. Preferred (Scenario Yr)'!AE38+'6. Preferred (Scenario Yr)'!AE14)</f>
        <v>0</v>
      </c>
      <c r="AF27" s="445">
        <f>'2. BL Supply'!AF24+('6. Preferred (Scenario Yr)'!AF38+'6. Preferred (Scenario Yr)'!AF14)</f>
        <v>0</v>
      </c>
      <c r="AG27" s="445">
        <f>'2. BL Supply'!AG24+('6. Preferred (Scenario Yr)'!AG38+'6. Preferred (Scenario Yr)'!AG14)</f>
        <v>0</v>
      </c>
      <c r="AH27" s="445">
        <f>'2. BL Supply'!AH24+('6. Preferred (Scenario Yr)'!AH38+'6. Preferred (Scenario Yr)'!AH14)</f>
        <v>0</v>
      </c>
      <c r="AI27" s="445">
        <f>'2. BL Supply'!AI24+('6. Preferred (Scenario Yr)'!AI38+'6. Preferred (Scenario Yr)'!AI14)</f>
        <v>0</v>
      </c>
      <c r="AJ27" s="497">
        <f>'2. BL Supply'!AJ24+('6. Preferred (Scenario Yr)'!AJ38+'6. Preferred (Scenario Yr)'!AJ14)</f>
        <v>0</v>
      </c>
    </row>
    <row r="28" spans="1:36" ht="15.75" thickBot="1" x14ac:dyDescent="0.25">
      <c r="A28" s="177"/>
      <c r="B28" s="973"/>
      <c r="C28" s="514" t="s">
        <v>647</v>
      </c>
      <c r="D28" s="729" t="s">
        <v>188</v>
      </c>
      <c r="E28" s="892" t="s">
        <v>648</v>
      </c>
      <c r="F28" s="883" t="s">
        <v>75</v>
      </c>
      <c r="G28" s="883">
        <v>2</v>
      </c>
      <c r="H28" s="512">
        <f>'2. BL Supply'!H25+'6. Preferred (Scenario Yr)'!H41</f>
        <v>0.11372835430559999</v>
      </c>
      <c r="I28" s="278">
        <f>'2. BL Supply'!I25+'6. Preferred (Scenario Yr)'!I41</f>
        <v>0.11372835430559999</v>
      </c>
      <c r="J28" s="278">
        <f>'2. BL Supply'!J25+'6. Preferred (Scenario Yr)'!J41</f>
        <v>0.11372835430559999</v>
      </c>
      <c r="K28" s="278">
        <f>'2. BL Supply'!K25+'6. Preferred (Scenario Yr)'!K41</f>
        <v>0.11372835430559999</v>
      </c>
      <c r="L28" s="453">
        <f>'2. BL Supply'!L25+'6. Preferred (Scenario Yr)'!L41</f>
        <v>0.11372835430559999</v>
      </c>
      <c r="M28" s="453">
        <f>'2. BL Supply'!M25+'6. Preferred (Scenario Yr)'!M41</f>
        <v>0.11372835430559999</v>
      </c>
      <c r="N28" s="453">
        <f>'2. BL Supply'!N25+'6. Preferred (Scenario Yr)'!N41</f>
        <v>0.11372835430559999</v>
      </c>
      <c r="O28" s="453">
        <f>'2. BL Supply'!O25+'6. Preferred (Scenario Yr)'!O41</f>
        <v>0.11372835430559999</v>
      </c>
      <c r="P28" s="453">
        <f>'2. BL Supply'!P25+'6. Preferred (Scenario Yr)'!P41</f>
        <v>0.11372835430559999</v>
      </c>
      <c r="Q28" s="453">
        <f>'2. BL Supply'!Q25+'6. Preferred (Scenario Yr)'!Q41</f>
        <v>0.11372835430559999</v>
      </c>
      <c r="R28" s="453">
        <f>'2. BL Supply'!R25+'6. Preferred (Scenario Yr)'!R41</f>
        <v>0.11372835430559999</v>
      </c>
      <c r="S28" s="453">
        <f>'2. BL Supply'!S25+'6. Preferred (Scenario Yr)'!S41</f>
        <v>0.11372835430559999</v>
      </c>
      <c r="T28" s="453">
        <f>'2. BL Supply'!T25+'6. Preferred (Scenario Yr)'!T41</f>
        <v>0.11372835430559999</v>
      </c>
      <c r="U28" s="453">
        <f>'2. BL Supply'!U25+'6. Preferred (Scenario Yr)'!U41</f>
        <v>0.11372835430559999</v>
      </c>
      <c r="V28" s="453">
        <f>'2. BL Supply'!V25+'6. Preferred (Scenario Yr)'!V41</f>
        <v>0.11372835430559999</v>
      </c>
      <c r="W28" s="453">
        <f>'2. BL Supply'!W25+'6. Preferred (Scenario Yr)'!W41</f>
        <v>0.11372835430559999</v>
      </c>
      <c r="X28" s="453">
        <f>'2. BL Supply'!X25+'6. Preferred (Scenario Yr)'!X41</f>
        <v>0.11372835430559999</v>
      </c>
      <c r="Y28" s="453">
        <f>'2. BL Supply'!Y25+'6. Preferred (Scenario Yr)'!Y41</f>
        <v>0.11372835430559999</v>
      </c>
      <c r="Z28" s="453">
        <f>'2. BL Supply'!Z25+'6. Preferred (Scenario Yr)'!Z41</f>
        <v>0.11372835430559999</v>
      </c>
      <c r="AA28" s="453">
        <f>'2. BL Supply'!AA25+'6. Preferred (Scenario Yr)'!AA41</f>
        <v>0.11372835430559999</v>
      </c>
      <c r="AB28" s="453">
        <f>'2. BL Supply'!AB25+'6. Preferred (Scenario Yr)'!AB41</f>
        <v>0.11372835430559999</v>
      </c>
      <c r="AC28" s="453">
        <f>'2. BL Supply'!AC25+'6. Preferred (Scenario Yr)'!AC41</f>
        <v>0.11372835430559999</v>
      </c>
      <c r="AD28" s="453">
        <f>'2. BL Supply'!AD25+'6. Preferred (Scenario Yr)'!AD41</f>
        <v>0.11372835430559999</v>
      </c>
      <c r="AE28" s="453">
        <f>'2. BL Supply'!AE25+'6. Preferred (Scenario Yr)'!AE41</f>
        <v>0.11372835430559999</v>
      </c>
      <c r="AF28" s="453">
        <f>'2. BL Supply'!AF25+'6. Preferred (Scenario Yr)'!AF41</f>
        <v>0.11372835430559999</v>
      </c>
      <c r="AG28" s="453">
        <f>'2. BL Supply'!AG25+'6. Preferred (Scenario Yr)'!AG41</f>
        <v>0.11372835430559999</v>
      </c>
      <c r="AH28" s="453">
        <f>'2. BL Supply'!AH25+'6. Preferred (Scenario Yr)'!AH41</f>
        <v>0.11372835430559999</v>
      </c>
      <c r="AI28" s="453">
        <f>'2. BL Supply'!AI25+'6. Preferred (Scenario Yr)'!AI41</f>
        <v>0.11372835430559999</v>
      </c>
      <c r="AJ28" s="446">
        <f>'2. BL Supply'!AJ25+'6. Preferred (Scenario Yr)'!AJ41</f>
        <v>0.11372835430559999</v>
      </c>
    </row>
    <row r="29" spans="1:36" ht="15.75" x14ac:dyDescent="0.25">
      <c r="A29" s="177"/>
      <c r="B29" s="196"/>
      <c r="C29" s="174"/>
      <c r="D29" s="280"/>
      <c r="E29" s="281"/>
      <c r="F29" s="197"/>
      <c r="G29" s="197"/>
      <c r="H29" s="197"/>
      <c r="I29" s="200"/>
      <c r="J29" s="282"/>
      <c r="K29" s="283"/>
      <c r="L29" s="284"/>
      <c r="M29" s="285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</row>
    <row r="30" spans="1:36" ht="15.75" x14ac:dyDescent="0.25">
      <c r="A30" s="177"/>
      <c r="B30" s="196"/>
      <c r="C30" s="174"/>
      <c r="D30" s="286"/>
      <c r="E30" s="287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</row>
    <row r="31" spans="1:36" ht="15.75" x14ac:dyDescent="0.25">
      <c r="A31" s="177"/>
      <c r="B31" s="196"/>
      <c r="C31" s="197"/>
      <c r="D31" s="280"/>
      <c r="E31" s="281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</row>
    <row r="32" spans="1:36" ht="15.75" x14ac:dyDescent="0.25">
      <c r="A32" s="177"/>
      <c r="B32" s="196"/>
      <c r="C32" s="197"/>
      <c r="D32" s="288" t="str">
        <f>'TITLE PAGE'!B9</f>
        <v>Company:</v>
      </c>
      <c r="E32" s="159" t="str">
        <f>'TITLE PAGE'!D9</f>
        <v>Severn Trent Water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</row>
    <row r="33" spans="1:36" ht="15.75" x14ac:dyDescent="0.25">
      <c r="A33" s="177"/>
      <c r="B33" s="196"/>
      <c r="C33" s="197"/>
      <c r="D33" s="289" t="str">
        <f>'TITLE PAGE'!B10</f>
        <v>Resource Zone Name:</v>
      </c>
      <c r="E33" s="163" t="str">
        <f>'TITLE PAGE'!D10</f>
        <v>Mardy</v>
      </c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</row>
    <row r="34" spans="1:36" ht="15.75" x14ac:dyDescent="0.25">
      <c r="A34" s="177"/>
      <c r="B34" s="196"/>
      <c r="C34" s="197"/>
      <c r="D34" s="289" t="str">
        <f>'TITLE PAGE'!B11</f>
        <v>Resource Zone Number:</v>
      </c>
      <c r="E34" s="165">
        <f>'TITLE PAGE'!D11</f>
        <v>5</v>
      </c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</row>
    <row r="35" spans="1:36" ht="15.75" x14ac:dyDescent="0.25">
      <c r="A35" s="177"/>
      <c r="B35" s="196"/>
      <c r="C35" s="197"/>
      <c r="D35" s="289" t="str">
        <f>'TITLE PAGE'!B12</f>
        <v xml:space="preserve">Planning Scenario Name:                                                                     </v>
      </c>
      <c r="E35" s="163" t="str">
        <f>'TITLE PAGE'!D12</f>
        <v>Dry Year Annual Average</v>
      </c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</row>
    <row r="36" spans="1:36" ht="15.75" x14ac:dyDescent="0.25">
      <c r="A36" s="177"/>
      <c r="B36" s="196"/>
      <c r="C36" s="197"/>
      <c r="D36" s="290" t="str">
        <f>'TITLE PAGE'!B13</f>
        <v xml:space="preserve">Chosen Level of Service:  </v>
      </c>
      <c r="E36" s="170" t="str">
        <f>'TITLE PAGE'!D13</f>
        <v>No more than 3 in 100 Temporary Use Bans</v>
      </c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</row>
  </sheetData>
  <sheetProtection algorithmName="SHA-512" hashValue="tD2OgpV1pXAIZTo0Lok3NAaseLdtakU6+xt6mTpm07MHU5Hi+FmtjXXZ6b7+OdLN3/wEPmN89w3h6VzTIxTcCA==" saltValue="0SfAmW1ujiVhkoOJHR+5uw==" spinCount="100000" sheet="1" objects="1" scenarios="1" selectLockedCells="1" selectUnlockedCells="1"/>
  <mergeCells count="3">
    <mergeCell ref="B3:B12"/>
    <mergeCell ref="B13:B26"/>
    <mergeCell ref="B27:B28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5CA1EA8D44514C8C2547ACA6A977CA" ma:contentTypeVersion="4" ma:contentTypeDescription="Create a new document." ma:contentTypeScope="" ma:versionID="3cdd8a4a08fc687bf0b55e5a8c255cb8">
  <xsd:schema xmlns:xsd="http://www.w3.org/2001/XMLSchema" xmlns:xs="http://www.w3.org/2001/XMLSchema" xmlns:p="http://schemas.microsoft.com/office/2006/metadata/properties" xmlns:ns2="3d2cf0cd-f524-4152-8aab-4099e63f8139" targetNamespace="http://schemas.microsoft.com/office/2006/metadata/properties" ma:root="true" ma:fieldsID="e1262b774809abeb13b128c0306711d3" ns2:_="">
    <xsd:import namespace="3d2cf0cd-f524-4152-8aab-4099e63f8139"/>
    <xsd:element name="properties">
      <xsd:complexType>
        <xsd:sequence>
          <xsd:element name="documentManagement">
            <xsd:complexType>
              <xsd:all>
                <xsd:element ref="ns2:Stage" minOccurs="0"/>
                <xsd:element ref="ns2:DocType" minOccurs="0"/>
                <xsd:element ref="ns2:Company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cf0cd-f524-4152-8aab-4099e63f8139" elementFormDefault="qualified">
    <xsd:import namespace="http://schemas.microsoft.com/office/2006/documentManagement/types"/>
    <xsd:import namespace="http://schemas.microsoft.com/office/infopath/2007/PartnerControls"/>
    <xsd:element name="Stage" ma:index="8" nillable="true" ma:displayName="Stage" ma:format="RadioButtons" ma:internalName="Stage">
      <xsd:simpleType>
        <xsd:restriction base="dms:Choice">
          <xsd:enumeration value="Final WRMP"/>
          <xsd:enumeration value="Draft WRMP"/>
          <xsd:enumeration value="n/a"/>
        </xsd:restriction>
      </xsd:simpleType>
    </xsd:element>
    <xsd:element name="DocType" ma:index="9" nillable="true" ma:displayName="DocType" ma:format="RadioButtons" ma:internalName="DocType">
      <xsd:simpleType>
        <xsd:restriction base="dms:Choice">
          <xsd:enumeration value="Narrative"/>
          <xsd:enumeration value="Tables"/>
          <xsd:enumeration value="Market Information"/>
          <xsd:enumeration value="n/a"/>
        </xsd:restriction>
      </xsd:simpleType>
    </xsd:element>
    <xsd:element name="Company" ma:index="10" nillable="true" ma:displayName="Company" ma:default="ST" ma:format="RadioButtons" ma:internalName="Company">
      <xsd:simpleType>
        <xsd:restriction base="dms:Choice">
          <xsd:enumeration value="ST"/>
          <xsd:enumeration value="HD"/>
          <xsd:enumeration value="DVW"/>
          <xsd:enumeration value="Non specific"/>
          <xsd:enumeration value="n/a"/>
        </xsd:restriction>
      </xsd:simpleType>
    </xsd:element>
    <xsd:element name="Sensitivity" ma:index="11" nillable="true" ma:displayName="Sensitivity" ma:format="RadioButtons" ma:internalName="Sensitivity">
      <xsd:simpleType>
        <xsd:restriction base="dms:Choice">
          <xsd:enumeration value="Official"/>
          <xsd:enumeration value="Public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3d2cf0cd-f524-4152-8aab-4099e63f8139">Tables</DocType>
    <Company xmlns="3d2cf0cd-f524-4152-8aab-4099e63f8139">ST</Company>
    <Stage xmlns="3d2cf0cd-f524-4152-8aab-4099e63f8139">Final WRMP</Stage>
    <Sensitivity xmlns="3d2cf0cd-f524-4152-8aab-4099e63f8139">Public</Sensitivity>
  </documentManagement>
</p:properties>
</file>

<file path=customXml/itemProps1.xml><?xml version="1.0" encoding="utf-8"?>
<ds:datastoreItem xmlns:ds="http://schemas.openxmlformats.org/officeDocument/2006/customXml" ds:itemID="{0615F0C6-08FF-48D2-8ECF-D9A0B8401F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8AEE2F-6840-4E01-B3EF-A7E8F3CCE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2cf0cd-f524-4152-8aab-4099e63f8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8E630F-7B4C-46B9-B5DE-84AB1ED6134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d2cf0cd-f524-4152-8aab-4099e63f813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TITLE PAGE</vt:lpstr>
      <vt:lpstr>WRZ summary</vt:lpstr>
      <vt:lpstr>1. BL Licences</vt:lpstr>
      <vt:lpstr>2. BL Supply</vt:lpstr>
      <vt:lpstr>3. BL Demand</vt:lpstr>
      <vt:lpstr>4. BL SDB</vt:lpstr>
      <vt:lpstr>5. Feasible Options</vt:lpstr>
      <vt:lpstr>6. Preferred (Scenario Yr)</vt:lpstr>
      <vt:lpstr>7. FP Supply</vt:lpstr>
      <vt:lpstr>8. FP Demand</vt:lpstr>
      <vt:lpstr>9. FP SDB</vt:lpstr>
      <vt:lpstr>10. Drought plan links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2018-07-21T20:59:58Z</dcterms:created>
  <dcterms:modified xsi:type="dcterms:W3CDTF">2019-08-14T19:09:04Z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0x010100E55CA1EA8D44514C8C2547ACA6A977CA</vt:lpwstr>
  </property>
  <property fmtid="{D5CDD505-2E9C-101B-9397-08002B2CF9AE}" pid="3" name="Order">
    <vt:r8>7300</vt:r8>
  </property>
</Properties>
</file>